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mc:AlternateContent xmlns:mc="http://schemas.openxmlformats.org/markup-compatibility/2006">
    <mc:Choice Requires="x15">
      <x15ac:absPath xmlns:x15ac="http://schemas.microsoft.com/office/spreadsheetml/2010/11/ac" url="Y:\JIKA\2017\J-2017-12-038 - Děčín - MRI\1-DSP\import\Rozpocet\_VV\"/>
    </mc:Choice>
  </mc:AlternateContent>
  <bookViews>
    <workbookView xWindow="0" yWindow="0" windowWidth="38400" windowHeight="18340" activeTab="1"/>
  </bookViews>
  <sheets>
    <sheet name="Rekapitulace stavby" sheetId="1" r:id="rId1"/>
    <sheet name="01 - ASŘ" sheetId="2" r:id="rId2"/>
    <sheet name="VORN - Vedlejší a ostatní..." sheetId="3" r:id="rId3"/>
    <sheet name="Pokyny pro vyplnění" sheetId="4" r:id="rId4"/>
  </sheets>
  <definedNames>
    <definedName name="_xlnm._FilterDatabase" localSheetId="1" hidden="1">'01 - ASŘ'!$C$96:$K$514</definedName>
    <definedName name="_xlnm._FilterDatabase" localSheetId="2" hidden="1">'VORN - Vedlejší a ostatní...'!$C$81:$K$105</definedName>
    <definedName name="_xlnm.Print_Titles" localSheetId="1">'01 - ASŘ'!$96:$96</definedName>
    <definedName name="_xlnm.Print_Titles" localSheetId="0">'Rekapitulace stavby'!$49:$49</definedName>
    <definedName name="_xlnm.Print_Titles" localSheetId="2">'VORN - Vedlejší a ostatní...'!$81:$81</definedName>
    <definedName name="_xlnm.Print_Area" localSheetId="1">'01 - ASŘ'!$C$4:$J$36,'01 - ASŘ'!$C$42:$J$78,'01 - ASŘ'!$C$84:$K$514</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2">'VORN - Vedlejší a ostatní...'!$C$4:$J$36,'VORN - Vedlejší a ostatní...'!$C$42:$J$63,'VORN - Vedlejší a ostatní...'!$C$69:$K$105</definedName>
  </definedNames>
  <calcPr calcId="162913"/>
</workbook>
</file>

<file path=xl/calcChain.xml><?xml version="1.0" encoding="utf-8"?>
<calcChain xmlns="http://schemas.openxmlformats.org/spreadsheetml/2006/main">
  <c r="AY53" i="1" l="1"/>
  <c r="AX53" i="1"/>
  <c r="BI105" i="3"/>
  <c r="BH105" i="3"/>
  <c r="BG105" i="3"/>
  <c r="BF105" i="3"/>
  <c r="T105" i="3"/>
  <c r="T104" i="3" s="1"/>
  <c r="R105" i="3"/>
  <c r="R104" i="3" s="1"/>
  <c r="P105" i="3"/>
  <c r="P104" i="3"/>
  <c r="BK105" i="3"/>
  <c r="BK104" i="3" s="1"/>
  <c r="J104" i="3" s="1"/>
  <c r="J62" i="3" s="1"/>
  <c r="J105" i="3"/>
  <c r="BE105" i="3"/>
  <c r="BI103" i="3"/>
  <c r="BH103" i="3"/>
  <c r="BG103" i="3"/>
  <c r="BF103" i="3"/>
  <c r="T103" i="3"/>
  <c r="T102" i="3"/>
  <c r="R103" i="3"/>
  <c r="R102" i="3" s="1"/>
  <c r="P103" i="3"/>
  <c r="P102" i="3"/>
  <c r="BK103" i="3"/>
  <c r="BK102" i="3" s="1"/>
  <c r="J102" i="3" s="1"/>
  <c r="J61" i="3" s="1"/>
  <c r="J103" i="3"/>
  <c r="BE103" i="3"/>
  <c r="BI101" i="3"/>
  <c r="BH101" i="3"/>
  <c r="BG101" i="3"/>
  <c r="BF101" i="3"/>
  <c r="T101" i="3"/>
  <c r="T100" i="3"/>
  <c r="R101" i="3"/>
  <c r="R100" i="3" s="1"/>
  <c r="P101" i="3"/>
  <c r="P100" i="3"/>
  <c r="BK101" i="3"/>
  <c r="BK100" i="3" s="1"/>
  <c r="J100" i="3" s="1"/>
  <c r="J60" i="3" s="1"/>
  <c r="J101" i="3"/>
  <c r="BE101" i="3" s="1"/>
  <c r="BI99" i="3"/>
  <c r="BH99" i="3"/>
  <c r="BG99" i="3"/>
  <c r="BF99" i="3"/>
  <c r="T99" i="3"/>
  <c r="R99" i="3"/>
  <c r="P99" i="3"/>
  <c r="BK99" i="3"/>
  <c r="J99" i="3"/>
  <c r="BE99" i="3"/>
  <c r="BI98" i="3"/>
  <c r="BH98" i="3"/>
  <c r="BG98" i="3"/>
  <c r="BF98" i="3"/>
  <c r="T98" i="3"/>
  <c r="R98" i="3"/>
  <c r="P98" i="3"/>
  <c r="BK98" i="3"/>
  <c r="J98" i="3"/>
  <c r="BE98" i="3" s="1"/>
  <c r="BI97" i="3"/>
  <c r="BH97" i="3"/>
  <c r="BG97" i="3"/>
  <c r="BF97" i="3"/>
  <c r="T97" i="3"/>
  <c r="R97" i="3"/>
  <c r="P97" i="3"/>
  <c r="BK97" i="3"/>
  <c r="J97" i="3"/>
  <c r="BE97" i="3"/>
  <c r="BI96" i="3"/>
  <c r="BH96" i="3"/>
  <c r="BG96" i="3"/>
  <c r="BF96" i="3"/>
  <c r="T96" i="3"/>
  <c r="R96" i="3"/>
  <c r="P96" i="3"/>
  <c r="BK96" i="3"/>
  <c r="J96" i="3"/>
  <c r="BE96" i="3" s="1"/>
  <c r="BI95" i="3"/>
  <c r="BH95" i="3"/>
  <c r="BG95" i="3"/>
  <c r="BF95" i="3"/>
  <c r="T95" i="3"/>
  <c r="R95" i="3"/>
  <c r="R89" i="3" s="1"/>
  <c r="P95" i="3"/>
  <c r="BK95" i="3"/>
  <c r="J95" i="3"/>
  <c r="BE95" i="3"/>
  <c r="BI94" i="3"/>
  <c r="BH94" i="3"/>
  <c r="BG94" i="3"/>
  <c r="BF94" i="3"/>
  <c r="T94" i="3"/>
  <c r="R94" i="3"/>
  <c r="P94" i="3"/>
  <c r="BK94" i="3"/>
  <c r="BK89" i="3" s="1"/>
  <c r="J89" i="3" s="1"/>
  <c r="J59" i="3" s="1"/>
  <c r="J94" i="3"/>
  <c r="BE94" i="3" s="1"/>
  <c r="BI93" i="3"/>
  <c r="BH93" i="3"/>
  <c r="BG93" i="3"/>
  <c r="BF93" i="3"/>
  <c r="T93" i="3"/>
  <c r="R93" i="3"/>
  <c r="P93" i="3"/>
  <c r="BK93" i="3"/>
  <c r="J93" i="3"/>
  <c r="BE93" i="3"/>
  <c r="BI92" i="3"/>
  <c r="BH92" i="3"/>
  <c r="BG92" i="3"/>
  <c r="BF92" i="3"/>
  <c r="T92" i="3"/>
  <c r="T89" i="3" s="1"/>
  <c r="R92" i="3"/>
  <c r="P92" i="3"/>
  <c r="BK92" i="3"/>
  <c r="J92" i="3"/>
  <c r="BE92" i="3" s="1"/>
  <c r="BI91" i="3"/>
  <c r="BH91" i="3"/>
  <c r="BG91" i="3"/>
  <c r="BF91" i="3"/>
  <c r="T91" i="3"/>
  <c r="R91" i="3"/>
  <c r="P91" i="3"/>
  <c r="BK91" i="3"/>
  <c r="J91" i="3"/>
  <c r="BE91" i="3"/>
  <c r="BI90" i="3"/>
  <c r="BH90" i="3"/>
  <c r="BG90" i="3"/>
  <c r="BF90" i="3"/>
  <c r="T90" i="3"/>
  <c r="R90" i="3"/>
  <c r="P90" i="3"/>
  <c r="P89" i="3" s="1"/>
  <c r="BK90" i="3"/>
  <c r="J90" i="3"/>
  <c r="BE90" i="3"/>
  <c r="BI88" i="3"/>
  <c r="BH88" i="3"/>
  <c r="BG88" i="3"/>
  <c r="BF88" i="3"/>
  <c r="T88" i="3"/>
  <c r="R88" i="3"/>
  <c r="P88" i="3"/>
  <c r="BK88" i="3"/>
  <c r="J88" i="3"/>
  <c r="BE88" i="3" s="1"/>
  <c r="BI87" i="3"/>
  <c r="F34" i="3" s="1"/>
  <c r="BD53" i="1" s="1"/>
  <c r="BH87" i="3"/>
  <c r="F33" i="3" s="1"/>
  <c r="BC53" i="1" s="1"/>
  <c r="BG87" i="3"/>
  <c r="BF87" i="3"/>
  <c r="T87" i="3"/>
  <c r="R87" i="3"/>
  <c r="P87" i="3"/>
  <c r="BK87" i="3"/>
  <c r="J87" i="3"/>
  <c r="BE87" i="3"/>
  <c r="BI86" i="3"/>
  <c r="BH86" i="3"/>
  <c r="BG86" i="3"/>
  <c r="F32" i="3" s="1"/>
  <c r="BB53" i="1" s="1"/>
  <c r="BF86" i="3"/>
  <c r="T86" i="3"/>
  <c r="R86" i="3"/>
  <c r="P86" i="3"/>
  <c r="BK86" i="3"/>
  <c r="J86" i="3"/>
  <c r="BE86" i="3"/>
  <c r="BI85" i="3"/>
  <c r="BH85" i="3"/>
  <c r="BG85" i="3"/>
  <c r="BF85" i="3"/>
  <c r="J31" i="3" s="1"/>
  <c r="AW53" i="1" s="1"/>
  <c r="T85" i="3"/>
  <c r="T84" i="3" s="1"/>
  <c r="R85" i="3"/>
  <c r="R84" i="3"/>
  <c r="R83" i="3" s="1"/>
  <c r="R82" i="3" s="1"/>
  <c r="P85" i="3"/>
  <c r="P84" i="3"/>
  <c r="BK85" i="3"/>
  <c r="BK84" i="3"/>
  <c r="J84" i="3"/>
  <c r="J58" i="3" s="1"/>
  <c r="J85" i="3"/>
  <c r="BE85" i="3"/>
  <c r="J78" i="3"/>
  <c r="F78" i="3"/>
  <c r="F76" i="3"/>
  <c r="E74" i="3"/>
  <c r="J51" i="3"/>
  <c r="F51" i="3"/>
  <c r="F49" i="3"/>
  <c r="E47" i="3"/>
  <c r="J18" i="3"/>
  <c r="E18" i="3"/>
  <c r="F79" i="3" s="1"/>
  <c r="J17" i="3"/>
  <c r="J12" i="3"/>
  <c r="J76" i="3" s="1"/>
  <c r="E7" i="3"/>
  <c r="E72" i="3" s="1"/>
  <c r="E45" i="3"/>
  <c r="AY52" i="1"/>
  <c r="AX52" i="1"/>
  <c r="BI509" i="2"/>
  <c r="BH509" i="2"/>
  <c r="BG509" i="2"/>
  <c r="BF509" i="2"/>
  <c r="T509" i="2"/>
  <c r="T508" i="2" s="1"/>
  <c r="R509" i="2"/>
  <c r="R508" i="2"/>
  <c r="P509" i="2"/>
  <c r="P508" i="2"/>
  <c r="BK509" i="2"/>
  <c r="BK508" i="2" s="1"/>
  <c r="J508" i="2" s="1"/>
  <c r="J77" i="2" s="1"/>
  <c r="J509" i="2"/>
  <c r="BE509" i="2"/>
  <c r="BI506" i="2"/>
  <c r="BH506" i="2"/>
  <c r="BG506" i="2"/>
  <c r="BF506" i="2"/>
  <c r="T506" i="2"/>
  <c r="R506" i="2"/>
  <c r="P506" i="2"/>
  <c r="P497" i="2" s="1"/>
  <c r="BK506" i="2"/>
  <c r="J506" i="2"/>
  <c r="BE506" i="2" s="1"/>
  <c r="BI502" i="2"/>
  <c r="BH502" i="2"/>
  <c r="BG502" i="2"/>
  <c r="BF502" i="2"/>
  <c r="T502" i="2"/>
  <c r="R502" i="2"/>
  <c r="P502" i="2"/>
  <c r="BK502" i="2"/>
  <c r="J502" i="2"/>
  <c r="BE502" i="2" s="1"/>
  <c r="BI501" i="2"/>
  <c r="BH501" i="2"/>
  <c r="BG501" i="2"/>
  <c r="BF501" i="2"/>
  <c r="T501" i="2"/>
  <c r="R501" i="2"/>
  <c r="P501" i="2"/>
  <c r="BK501" i="2"/>
  <c r="J501" i="2"/>
  <c r="BE501" i="2"/>
  <c r="BI500" i="2"/>
  <c r="BH500" i="2"/>
  <c r="BG500" i="2"/>
  <c r="BF500" i="2"/>
  <c r="T500" i="2"/>
  <c r="R500" i="2"/>
  <c r="P500" i="2"/>
  <c r="BK500" i="2"/>
  <c r="J500" i="2"/>
  <c r="BE500" i="2"/>
  <c r="BI499" i="2"/>
  <c r="BH499" i="2"/>
  <c r="BG499" i="2"/>
  <c r="BF499" i="2"/>
  <c r="T499" i="2"/>
  <c r="R499" i="2"/>
  <c r="P499" i="2"/>
  <c r="BK499" i="2"/>
  <c r="J499" i="2"/>
  <c r="BE499" i="2" s="1"/>
  <c r="BI498" i="2"/>
  <c r="BH498" i="2"/>
  <c r="BG498" i="2"/>
  <c r="BF498" i="2"/>
  <c r="T498" i="2"/>
  <c r="T497" i="2" s="1"/>
  <c r="R498" i="2"/>
  <c r="R497" i="2" s="1"/>
  <c r="P498" i="2"/>
  <c r="BK498" i="2"/>
  <c r="BK497" i="2" s="1"/>
  <c r="J497" i="2" s="1"/>
  <c r="J76" i="2" s="1"/>
  <c r="J498" i="2"/>
  <c r="BE498" i="2" s="1"/>
  <c r="BI495" i="2"/>
  <c r="BH495" i="2"/>
  <c r="BG495" i="2"/>
  <c r="BF495" i="2"/>
  <c r="T495" i="2"/>
  <c r="R495" i="2"/>
  <c r="P495" i="2"/>
  <c r="BK495" i="2"/>
  <c r="J495" i="2"/>
  <c r="BE495" i="2"/>
  <c r="BI493" i="2"/>
  <c r="BH493" i="2"/>
  <c r="BG493" i="2"/>
  <c r="BF493" i="2"/>
  <c r="T493" i="2"/>
  <c r="R493" i="2"/>
  <c r="P493" i="2"/>
  <c r="BK493" i="2"/>
  <c r="J493" i="2"/>
  <c r="BE493" i="2" s="1"/>
  <c r="BI491" i="2"/>
  <c r="BH491" i="2"/>
  <c r="BG491" i="2"/>
  <c r="BF491" i="2"/>
  <c r="T491" i="2"/>
  <c r="R491" i="2"/>
  <c r="P491" i="2"/>
  <c r="BK491" i="2"/>
  <c r="J491" i="2"/>
  <c r="BE491" i="2"/>
  <c r="BI485" i="2"/>
  <c r="BH485" i="2"/>
  <c r="BG485" i="2"/>
  <c r="BF485" i="2"/>
  <c r="T485" i="2"/>
  <c r="R485" i="2"/>
  <c r="R461" i="2" s="1"/>
  <c r="P485" i="2"/>
  <c r="BK485" i="2"/>
  <c r="J485" i="2"/>
  <c r="BE485" i="2" s="1"/>
  <c r="BI478" i="2"/>
  <c r="BH478" i="2"/>
  <c r="BG478" i="2"/>
  <c r="BF478" i="2"/>
  <c r="T478" i="2"/>
  <c r="R478" i="2"/>
  <c r="P478" i="2"/>
  <c r="BK478" i="2"/>
  <c r="BK461" i="2" s="1"/>
  <c r="J461" i="2" s="1"/>
  <c r="J75" i="2" s="1"/>
  <c r="J478" i="2"/>
  <c r="BE478" i="2" s="1"/>
  <c r="BI471" i="2"/>
  <c r="BH471" i="2"/>
  <c r="BG471" i="2"/>
  <c r="BF471" i="2"/>
  <c r="T471" i="2"/>
  <c r="R471" i="2"/>
  <c r="P471" i="2"/>
  <c r="BK471" i="2"/>
  <c r="J471" i="2"/>
  <c r="BE471" i="2"/>
  <c r="BI469" i="2"/>
  <c r="BH469" i="2"/>
  <c r="BG469" i="2"/>
  <c r="BF469" i="2"/>
  <c r="T469" i="2"/>
  <c r="R469" i="2"/>
  <c r="P469" i="2"/>
  <c r="BK469" i="2"/>
  <c r="J469" i="2"/>
  <c r="BE469" i="2"/>
  <c r="BI462" i="2"/>
  <c r="BH462" i="2"/>
  <c r="BG462" i="2"/>
  <c r="BF462" i="2"/>
  <c r="T462" i="2"/>
  <c r="T461" i="2" s="1"/>
  <c r="R462" i="2"/>
  <c r="P462" i="2"/>
  <c r="P461" i="2" s="1"/>
  <c r="BK462" i="2"/>
  <c r="J462" i="2"/>
  <c r="BE462" i="2"/>
  <c r="BI459" i="2"/>
  <c r="BH459" i="2"/>
  <c r="BG459" i="2"/>
  <c r="BF459" i="2"/>
  <c r="T459" i="2"/>
  <c r="R459" i="2"/>
  <c r="P459" i="2"/>
  <c r="BK459" i="2"/>
  <c r="J459" i="2"/>
  <c r="BE459" i="2"/>
  <c r="BI450" i="2"/>
  <c r="BH450" i="2"/>
  <c r="BG450" i="2"/>
  <c r="BF450" i="2"/>
  <c r="T450" i="2"/>
  <c r="R450" i="2"/>
  <c r="P450" i="2"/>
  <c r="BK450" i="2"/>
  <c r="J450" i="2"/>
  <c r="BE450" i="2"/>
  <c r="BI444" i="2"/>
  <c r="BH444" i="2"/>
  <c r="BG444" i="2"/>
  <c r="BF444" i="2"/>
  <c r="T444" i="2"/>
  <c r="R444" i="2"/>
  <c r="P444" i="2"/>
  <c r="BK444" i="2"/>
  <c r="J444" i="2"/>
  <c r="BE444" i="2" s="1"/>
  <c r="BI442" i="2"/>
  <c r="BH442" i="2"/>
  <c r="BG442" i="2"/>
  <c r="BF442" i="2"/>
  <c r="T442" i="2"/>
  <c r="T431" i="2" s="1"/>
  <c r="R442" i="2"/>
  <c r="P442" i="2"/>
  <c r="BK442" i="2"/>
  <c r="J442" i="2"/>
  <c r="BE442" i="2"/>
  <c r="BI440" i="2"/>
  <c r="BH440" i="2"/>
  <c r="BG440" i="2"/>
  <c r="BF440" i="2"/>
  <c r="T440" i="2"/>
  <c r="R440" i="2"/>
  <c r="P440" i="2"/>
  <c r="BK440" i="2"/>
  <c r="J440" i="2"/>
  <c r="BE440" i="2" s="1"/>
  <c r="BI432" i="2"/>
  <c r="BH432" i="2"/>
  <c r="BG432" i="2"/>
  <c r="BF432" i="2"/>
  <c r="T432" i="2"/>
  <c r="R432" i="2"/>
  <c r="R431" i="2"/>
  <c r="P432" i="2"/>
  <c r="P431" i="2" s="1"/>
  <c r="BK432" i="2"/>
  <c r="BK431" i="2" s="1"/>
  <c r="J431" i="2" s="1"/>
  <c r="J74" i="2" s="1"/>
  <c r="J432" i="2"/>
  <c r="BE432" i="2" s="1"/>
  <c r="BI427" i="2"/>
  <c r="BH427" i="2"/>
  <c r="BG427" i="2"/>
  <c r="BF427" i="2"/>
  <c r="T427" i="2"/>
  <c r="R427" i="2"/>
  <c r="P427" i="2"/>
  <c r="BK427" i="2"/>
  <c r="J427" i="2"/>
  <c r="BE427" i="2"/>
  <c r="BI423" i="2"/>
  <c r="BH423" i="2"/>
  <c r="BG423" i="2"/>
  <c r="BF423" i="2"/>
  <c r="T423" i="2"/>
  <c r="R423" i="2"/>
  <c r="P423" i="2"/>
  <c r="P402" i="2" s="1"/>
  <c r="BK423" i="2"/>
  <c r="J423" i="2"/>
  <c r="BE423" i="2" s="1"/>
  <c r="BI419" i="2"/>
  <c r="BH419" i="2"/>
  <c r="BG419" i="2"/>
  <c r="BF419" i="2"/>
  <c r="T419" i="2"/>
  <c r="R419" i="2"/>
  <c r="P419" i="2"/>
  <c r="BK419" i="2"/>
  <c r="J419" i="2"/>
  <c r="BE419" i="2" s="1"/>
  <c r="BI415" i="2"/>
  <c r="BH415" i="2"/>
  <c r="BG415" i="2"/>
  <c r="BF415" i="2"/>
  <c r="T415" i="2"/>
  <c r="R415" i="2"/>
  <c r="P415" i="2"/>
  <c r="BK415" i="2"/>
  <c r="J415" i="2"/>
  <c r="BE415" i="2"/>
  <c r="BI411" i="2"/>
  <c r="BH411" i="2"/>
  <c r="BG411" i="2"/>
  <c r="BF411" i="2"/>
  <c r="T411" i="2"/>
  <c r="R411" i="2"/>
  <c r="P411" i="2"/>
  <c r="BK411" i="2"/>
  <c r="J411" i="2"/>
  <c r="BE411" i="2"/>
  <c r="BI407" i="2"/>
  <c r="BH407" i="2"/>
  <c r="BG407" i="2"/>
  <c r="BF407" i="2"/>
  <c r="T407" i="2"/>
  <c r="R407" i="2"/>
  <c r="P407" i="2"/>
  <c r="BK407" i="2"/>
  <c r="J407" i="2"/>
  <c r="BE407" i="2" s="1"/>
  <c r="BI403" i="2"/>
  <c r="BH403" i="2"/>
  <c r="BG403" i="2"/>
  <c r="BF403" i="2"/>
  <c r="T403" i="2"/>
  <c r="T402" i="2" s="1"/>
  <c r="R403" i="2"/>
  <c r="R402" i="2" s="1"/>
  <c r="P403" i="2"/>
  <c r="BK403" i="2"/>
  <c r="BK402" i="2" s="1"/>
  <c r="J402" i="2" s="1"/>
  <c r="J73" i="2" s="1"/>
  <c r="J403" i="2"/>
  <c r="BE403" i="2" s="1"/>
  <c r="BI397" i="2"/>
  <c r="BH397" i="2"/>
  <c r="BG397" i="2"/>
  <c r="BF397" i="2"/>
  <c r="T397" i="2"/>
  <c r="T396" i="2"/>
  <c r="R397" i="2"/>
  <c r="R396" i="2" s="1"/>
  <c r="P397" i="2"/>
  <c r="P396" i="2"/>
  <c r="BK397" i="2"/>
  <c r="BK396" i="2"/>
  <c r="J396" i="2"/>
  <c r="J72" i="2" s="1"/>
  <c r="J397" i="2"/>
  <c r="BE397" i="2" s="1"/>
  <c r="BI394" i="2"/>
  <c r="BH394" i="2"/>
  <c r="BG394" i="2"/>
  <c r="BF394" i="2"/>
  <c r="T394" i="2"/>
  <c r="R394" i="2"/>
  <c r="P394" i="2"/>
  <c r="BK394" i="2"/>
  <c r="J394" i="2"/>
  <c r="BE394" i="2" s="1"/>
  <c r="BI392" i="2"/>
  <c r="BH392" i="2"/>
  <c r="BG392" i="2"/>
  <c r="BF392" i="2"/>
  <c r="T392" i="2"/>
  <c r="R392" i="2"/>
  <c r="P392" i="2"/>
  <c r="BK392" i="2"/>
  <c r="J392" i="2"/>
  <c r="BE392" i="2"/>
  <c r="BI390" i="2"/>
  <c r="BH390" i="2"/>
  <c r="BG390" i="2"/>
  <c r="BF390" i="2"/>
  <c r="T390" i="2"/>
  <c r="R390" i="2"/>
  <c r="P390" i="2"/>
  <c r="BK390" i="2"/>
  <c r="J390" i="2"/>
  <c r="BE390" i="2"/>
  <c r="BI383" i="2"/>
  <c r="BH383" i="2"/>
  <c r="BG383" i="2"/>
  <c r="BF383" i="2"/>
  <c r="T383" i="2"/>
  <c r="R383" i="2"/>
  <c r="P383" i="2"/>
  <c r="BK383" i="2"/>
  <c r="J383" i="2"/>
  <c r="BE383" i="2" s="1"/>
  <c r="BI376" i="2"/>
  <c r="BH376" i="2"/>
  <c r="BG376" i="2"/>
  <c r="BF376" i="2"/>
  <c r="T376" i="2"/>
  <c r="R376" i="2"/>
  <c r="P376" i="2"/>
  <c r="BK376" i="2"/>
  <c r="J376" i="2"/>
  <c r="BE376" i="2"/>
  <c r="BI372" i="2"/>
  <c r="BH372" i="2"/>
  <c r="BG372" i="2"/>
  <c r="BF372" i="2"/>
  <c r="T372" i="2"/>
  <c r="R372" i="2"/>
  <c r="R361" i="2" s="1"/>
  <c r="P372" i="2"/>
  <c r="P361" i="2" s="1"/>
  <c r="BK372" i="2"/>
  <c r="J372" i="2"/>
  <c r="BE372" i="2" s="1"/>
  <c r="BI367" i="2"/>
  <c r="BH367" i="2"/>
  <c r="BG367" i="2"/>
  <c r="BF367" i="2"/>
  <c r="T367" i="2"/>
  <c r="R367" i="2"/>
  <c r="P367" i="2"/>
  <c r="BK367" i="2"/>
  <c r="J367" i="2"/>
  <c r="BE367" i="2" s="1"/>
  <c r="BI362" i="2"/>
  <c r="BH362" i="2"/>
  <c r="BG362" i="2"/>
  <c r="BF362" i="2"/>
  <c r="T362" i="2"/>
  <c r="T361" i="2" s="1"/>
  <c r="R362" i="2"/>
  <c r="P362" i="2"/>
  <c r="BK362" i="2"/>
  <c r="BK361" i="2" s="1"/>
  <c r="J361" i="2" s="1"/>
  <c r="J71" i="2" s="1"/>
  <c r="J362" i="2"/>
  <c r="BE362" i="2"/>
  <c r="BI360" i="2"/>
  <c r="BH360" i="2"/>
  <c r="BG360" i="2"/>
  <c r="BF360" i="2"/>
  <c r="T360" i="2"/>
  <c r="R360" i="2"/>
  <c r="P360" i="2"/>
  <c r="BK360" i="2"/>
  <c r="J360" i="2"/>
  <c r="BE360" i="2" s="1"/>
  <c r="BI359" i="2"/>
  <c r="BH359" i="2"/>
  <c r="BG359" i="2"/>
  <c r="BF359" i="2"/>
  <c r="T359" i="2"/>
  <c r="R359" i="2"/>
  <c r="P359" i="2"/>
  <c r="BK359" i="2"/>
  <c r="J359" i="2"/>
  <c r="BE359" i="2" s="1"/>
  <c r="BI358" i="2"/>
  <c r="BH358" i="2"/>
  <c r="BG358" i="2"/>
  <c r="BF358" i="2"/>
  <c r="T358" i="2"/>
  <c r="R358" i="2"/>
  <c r="P358" i="2"/>
  <c r="BK358" i="2"/>
  <c r="J358" i="2"/>
  <c r="BE358" i="2"/>
  <c r="BI357" i="2"/>
  <c r="BH357" i="2"/>
  <c r="BG357" i="2"/>
  <c r="BF357" i="2"/>
  <c r="T357" i="2"/>
  <c r="R357" i="2"/>
  <c r="P357" i="2"/>
  <c r="BK357" i="2"/>
  <c r="J357" i="2"/>
  <c r="BE357" i="2"/>
  <c r="BI356" i="2"/>
  <c r="BH356" i="2"/>
  <c r="BG356" i="2"/>
  <c r="BF356" i="2"/>
  <c r="T356" i="2"/>
  <c r="R356" i="2"/>
  <c r="P356" i="2"/>
  <c r="BK356" i="2"/>
  <c r="J356" i="2"/>
  <c r="BE356" i="2" s="1"/>
  <c r="BI355" i="2"/>
  <c r="BH355" i="2"/>
  <c r="BG355" i="2"/>
  <c r="BF355" i="2"/>
  <c r="T355" i="2"/>
  <c r="T352" i="2" s="1"/>
  <c r="R355" i="2"/>
  <c r="P355" i="2"/>
  <c r="BK355" i="2"/>
  <c r="J355" i="2"/>
  <c r="BE355" i="2" s="1"/>
  <c r="BI354" i="2"/>
  <c r="BH354" i="2"/>
  <c r="BG354" i="2"/>
  <c r="BF354" i="2"/>
  <c r="T354" i="2"/>
  <c r="R354" i="2"/>
  <c r="R352" i="2" s="1"/>
  <c r="P354" i="2"/>
  <c r="BK354" i="2"/>
  <c r="J354" i="2"/>
  <c r="BE354" i="2" s="1"/>
  <c r="BI353" i="2"/>
  <c r="BH353" i="2"/>
  <c r="BG353" i="2"/>
  <c r="BF353" i="2"/>
  <c r="T353" i="2"/>
  <c r="R353" i="2"/>
  <c r="P353" i="2"/>
  <c r="P352" i="2" s="1"/>
  <c r="BK353" i="2"/>
  <c r="BK352" i="2" s="1"/>
  <c r="J352" i="2" s="1"/>
  <c r="J70" i="2" s="1"/>
  <c r="J353" i="2"/>
  <c r="BE353" i="2" s="1"/>
  <c r="BI350" i="2"/>
  <c r="BH350" i="2"/>
  <c r="BG350" i="2"/>
  <c r="BF350" i="2"/>
  <c r="T350" i="2"/>
  <c r="R350" i="2"/>
  <c r="P350" i="2"/>
  <c r="BK350" i="2"/>
  <c r="J350" i="2"/>
  <c r="BE350" i="2"/>
  <c r="BI347" i="2"/>
  <c r="BH347" i="2"/>
  <c r="BG347" i="2"/>
  <c r="BF347" i="2"/>
  <c r="T347" i="2"/>
  <c r="R347" i="2"/>
  <c r="P347" i="2"/>
  <c r="BK347" i="2"/>
  <c r="J347" i="2"/>
  <c r="BE347" i="2" s="1"/>
  <c r="BI345" i="2"/>
  <c r="BH345" i="2"/>
  <c r="BG345" i="2"/>
  <c r="BF345" i="2"/>
  <c r="T345" i="2"/>
  <c r="R345" i="2"/>
  <c r="P345" i="2"/>
  <c r="BK345" i="2"/>
  <c r="J345" i="2"/>
  <c r="BE345" i="2" s="1"/>
  <c r="BI343" i="2"/>
  <c r="BH343" i="2"/>
  <c r="BG343" i="2"/>
  <c r="BF343" i="2"/>
  <c r="T343" i="2"/>
  <c r="R343" i="2"/>
  <c r="P343" i="2"/>
  <c r="BK343" i="2"/>
  <c r="J343" i="2"/>
  <c r="BE343" i="2"/>
  <c r="BI341" i="2"/>
  <c r="BH341" i="2"/>
  <c r="BG341" i="2"/>
  <c r="BF341" i="2"/>
  <c r="T341" i="2"/>
  <c r="R341" i="2"/>
  <c r="P341" i="2"/>
  <c r="BK341" i="2"/>
  <c r="J341" i="2"/>
  <c r="BE341" i="2"/>
  <c r="BI339" i="2"/>
  <c r="BH339" i="2"/>
  <c r="BG339" i="2"/>
  <c r="BF339" i="2"/>
  <c r="T339" i="2"/>
  <c r="R339" i="2"/>
  <c r="P339" i="2"/>
  <c r="BK339" i="2"/>
  <c r="J339" i="2"/>
  <c r="BE339" i="2" s="1"/>
  <c r="BI337" i="2"/>
  <c r="BH337" i="2"/>
  <c r="BG337" i="2"/>
  <c r="BF337" i="2"/>
  <c r="T337" i="2"/>
  <c r="T323" i="2" s="1"/>
  <c r="R337" i="2"/>
  <c r="P337" i="2"/>
  <c r="BK337" i="2"/>
  <c r="J337" i="2"/>
  <c r="BE337" i="2"/>
  <c r="BI335" i="2"/>
  <c r="BH335" i="2"/>
  <c r="BG335" i="2"/>
  <c r="BF335" i="2"/>
  <c r="T335" i="2"/>
  <c r="R335" i="2"/>
  <c r="P335" i="2"/>
  <c r="BK335" i="2"/>
  <c r="J335" i="2"/>
  <c r="BE335" i="2" s="1"/>
  <c r="BI324" i="2"/>
  <c r="BH324" i="2"/>
  <c r="BG324" i="2"/>
  <c r="BF324" i="2"/>
  <c r="T324" i="2"/>
  <c r="R324" i="2"/>
  <c r="R323" i="2"/>
  <c r="P324" i="2"/>
  <c r="P323" i="2" s="1"/>
  <c r="BK324" i="2"/>
  <c r="BK323" i="2" s="1"/>
  <c r="J323" i="2" s="1"/>
  <c r="J69" i="2" s="1"/>
  <c r="J324" i="2"/>
  <c r="BE324" i="2"/>
  <c r="BI321" i="2"/>
  <c r="BH321" i="2"/>
  <c r="BG321" i="2"/>
  <c r="BF321" i="2"/>
  <c r="T321" i="2"/>
  <c r="R321" i="2"/>
  <c r="P321" i="2"/>
  <c r="BK321" i="2"/>
  <c r="J321" i="2"/>
  <c r="BE321" i="2"/>
  <c r="BI319" i="2"/>
  <c r="BH319" i="2"/>
  <c r="BG319" i="2"/>
  <c r="BF319" i="2"/>
  <c r="T319" i="2"/>
  <c r="R319" i="2"/>
  <c r="P319" i="2"/>
  <c r="BK319" i="2"/>
  <c r="J319" i="2"/>
  <c r="BE319" i="2" s="1"/>
  <c r="BI317" i="2"/>
  <c r="BH317" i="2"/>
  <c r="BG317" i="2"/>
  <c r="BF317" i="2"/>
  <c r="T317" i="2"/>
  <c r="R317" i="2"/>
  <c r="P317" i="2"/>
  <c r="BK317" i="2"/>
  <c r="J317" i="2"/>
  <c r="BE317" i="2" s="1"/>
  <c r="BI315" i="2"/>
  <c r="BH315" i="2"/>
  <c r="BG315" i="2"/>
  <c r="BF315" i="2"/>
  <c r="T315" i="2"/>
  <c r="R315" i="2"/>
  <c r="P315" i="2"/>
  <c r="BK315" i="2"/>
  <c r="J315" i="2"/>
  <c r="BE315" i="2"/>
  <c r="BI313" i="2"/>
  <c r="BH313" i="2"/>
  <c r="BG313" i="2"/>
  <c r="BF313" i="2"/>
  <c r="T313" i="2"/>
  <c r="R313" i="2"/>
  <c r="P313" i="2"/>
  <c r="BK313" i="2"/>
  <c r="J313" i="2"/>
  <c r="BE313" i="2"/>
  <c r="BI311" i="2"/>
  <c r="BH311" i="2"/>
  <c r="BG311" i="2"/>
  <c r="BF311" i="2"/>
  <c r="T311" i="2"/>
  <c r="R311" i="2"/>
  <c r="P311" i="2"/>
  <c r="BK311" i="2"/>
  <c r="J311" i="2"/>
  <c r="BE311" i="2" s="1"/>
  <c r="BI309" i="2"/>
  <c r="BH309" i="2"/>
  <c r="BG309" i="2"/>
  <c r="BF309" i="2"/>
  <c r="T309" i="2"/>
  <c r="T302" i="2" s="1"/>
  <c r="R309" i="2"/>
  <c r="P309" i="2"/>
  <c r="BK309" i="2"/>
  <c r="J309" i="2"/>
  <c r="BE309" i="2"/>
  <c r="BI307" i="2"/>
  <c r="BH307" i="2"/>
  <c r="BG307" i="2"/>
  <c r="BF307" i="2"/>
  <c r="T307" i="2"/>
  <c r="R307" i="2"/>
  <c r="R302" i="2" s="1"/>
  <c r="P307" i="2"/>
  <c r="BK307" i="2"/>
  <c r="J307" i="2"/>
  <c r="BE307" i="2" s="1"/>
  <c r="BI303" i="2"/>
  <c r="BH303" i="2"/>
  <c r="BG303" i="2"/>
  <c r="BF303" i="2"/>
  <c r="T303" i="2"/>
  <c r="R303" i="2"/>
  <c r="P303" i="2"/>
  <c r="P302" i="2" s="1"/>
  <c r="BK303" i="2"/>
  <c r="BK302" i="2" s="1"/>
  <c r="J302" i="2" s="1"/>
  <c r="J68" i="2" s="1"/>
  <c r="J303" i="2"/>
  <c r="BE303" i="2"/>
  <c r="BI300" i="2"/>
  <c r="BH300" i="2"/>
  <c r="BG300" i="2"/>
  <c r="BF300" i="2"/>
  <c r="T300" i="2"/>
  <c r="R300" i="2"/>
  <c r="P300" i="2"/>
  <c r="BK300" i="2"/>
  <c r="J300" i="2"/>
  <c r="BE300" i="2"/>
  <c r="BI298" i="2"/>
  <c r="BH298" i="2"/>
  <c r="BG298" i="2"/>
  <c r="BF298" i="2"/>
  <c r="T298" i="2"/>
  <c r="R298" i="2"/>
  <c r="P298" i="2"/>
  <c r="P272" i="2" s="1"/>
  <c r="BK298" i="2"/>
  <c r="J298" i="2"/>
  <c r="BE298" i="2" s="1"/>
  <c r="BI296" i="2"/>
  <c r="BH296" i="2"/>
  <c r="BG296" i="2"/>
  <c r="BF296" i="2"/>
  <c r="T296" i="2"/>
  <c r="R296" i="2"/>
  <c r="P296" i="2"/>
  <c r="BK296" i="2"/>
  <c r="J296" i="2"/>
  <c r="BE296" i="2" s="1"/>
  <c r="BI292" i="2"/>
  <c r="BH292" i="2"/>
  <c r="BG292" i="2"/>
  <c r="BF292" i="2"/>
  <c r="T292" i="2"/>
  <c r="R292" i="2"/>
  <c r="P292" i="2"/>
  <c r="BK292" i="2"/>
  <c r="J292" i="2"/>
  <c r="BE292" i="2"/>
  <c r="BI286" i="2"/>
  <c r="BH286" i="2"/>
  <c r="BG286" i="2"/>
  <c r="BF286" i="2"/>
  <c r="T286" i="2"/>
  <c r="R286" i="2"/>
  <c r="P286" i="2"/>
  <c r="BK286" i="2"/>
  <c r="J286" i="2"/>
  <c r="BE286" i="2"/>
  <c r="BI280" i="2"/>
  <c r="BH280" i="2"/>
  <c r="BG280" i="2"/>
  <c r="BF280" i="2"/>
  <c r="T280" i="2"/>
  <c r="R280" i="2"/>
  <c r="P280" i="2"/>
  <c r="BK280" i="2"/>
  <c r="J280" i="2"/>
  <c r="BE280" i="2" s="1"/>
  <c r="BI278" i="2"/>
  <c r="BH278" i="2"/>
  <c r="BG278" i="2"/>
  <c r="BF278" i="2"/>
  <c r="T278" i="2"/>
  <c r="T272" i="2" s="1"/>
  <c r="R278" i="2"/>
  <c r="P278" i="2"/>
  <c r="BK278" i="2"/>
  <c r="J278" i="2"/>
  <c r="BE278" i="2"/>
  <c r="BI273" i="2"/>
  <c r="BH273" i="2"/>
  <c r="BG273" i="2"/>
  <c r="BF273" i="2"/>
  <c r="T273" i="2"/>
  <c r="R273" i="2"/>
  <c r="R272" i="2" s="1"/>
  <c r="P273" i="2"/>
  <c r="BK273" i="2"/>
  <c r="BK272" i="2" s="1"/>
  <c r="J273" i="2"/>
  <c r="BE273" i="2" s="1"/>
  <c r="BI269" i="2"/>
  <c r="BH269" i="2"/>
  <c r="BG269" i="2"/>
  <c r="BF269" i="2"/>
  <c r="T269" i="2"/>
  <c r="T268" i="2"/>
  <c r="R269" i="2"/>
  <c r="R268" i="2"/>
  <c r="P269" i="2"/>
  <c r="P268" i="2" s="1"/>
  <c r="BK269" i="2"/>
  <c r="BK268" i="2" s="1"/>
  <c r="J268" i="2" s="1"/>
  <c r="J65" i="2" s="1"/>
  <c r="J269" i="2"/>
  <c r="BE269" i="2" s="1"/>
  <c r="BI266" i="2"/>
  <c r="BH266" i="2"/>
  <c r="BG266" i="2"/>
  <c r="BF266" i="2"/>
  <c r="T266" i="2"/>
  <c r="R266" i="2"/>
  <c r="P266" i="2"/>
  <c r="BK266" i="2"/>
  <c r="J266" i="2"/>
  <c r="BE266" i="2"/>
  <c r="BI265" i="2"/>
  <c r="BH265" i="2"/>
  <c r="BG265" i="2"/>
  <c r="BF265" i="2"/>
  <c r="T265" i="2"/>
  <c r="R265" i="2"/>
  <c r="R261" i="2" s="1"/>
  <c r="P265" i="2"/>
  <c r="P261" i="2" s="1"/>
  <c r="BK265" i="2"/>
  <c r="J265" i="2"/>
  <c r="BE265" i="2" s="1"/>
  <c r="BI263" i="2"/>
  <c r="BH263" i="2"/>
  <c r="BG263" i="2"/>
  <c r="BF263" i="2"/>
  <c r="T263" i="2"/>
  <c r="R263" i="2"/>
  <c r="P263" i="2"/>
  <c r="BK263" i="2"/>
  <c r="J263" i="2"/>
  <c r="BE263" i="2" s="1"/>
  <c r="BI262" i="2"/>
  <c r="BH262" i="2"/>
  <c r="BG262" i="2"/>
  <c r="BF262" i="2"/>
  <c r="T262" i="2"/>
  <c r="T261" i="2" s="1"/>
  <c r="R262" i="2"/>
  <c r="P262" i="2"/>
  <c r="BK262" i="2"/>
  <c r="BK261" i="2" s="1"/>
  <c r="J261" i="2" s="1"/>
  <c r="J64" i="2" s="1"/>
  <c r="J262" i="2"/>
  <c r="BE262" i="2"/>
  <c r="BI255" i="2"/>
  <c r="BH255" i="2"/>
  <c r="BG255" i="2"/>
  <c r="BF255" i="2"/>
  <c r="T255" i="2"/>
  <c r="R255" i="2"/>
  <c r="P255" i="2"/>
  <c r="BK255" i="2"/>
  <c r="J255" i="2"/>
  <c r="BE255" i="2" s="1"/>
  <c r="BI251" i="2"/>
  <c r="BH251" i="2"/>
  <c r="BG251" i="2"/>
  <c r="BF251" i="2"/>
  <c r="T251" i="2"/>
  <c r="R251" i="2"/>
  <c r="P251" i="2"/>
  <c r="BK251" i="2"/>
  <c r="J251" i="2"/>
  <c r="BE251" i="2" s="1"/>
  <c r="BI245" i="2"/>
  <c r="BH245" i="2"/>
  <c r="BG245" i="2"/>
  <c r="BF245" i="2"/>
  <c r="T245" i="2"/>
  <c r="R245" i="2"/>
  <c r="P245" i="2"/>
  <c r="BK245" i="2"/>
  <c r="J245" i="2"/>
  <c r="BE245" i="2"/>
  <c r="BI241" i="2"/>
  <c r="BH241" i="2"/>
  <c r="BG241" i="2"/>
  <c r="BF241" i="2"/>
  <c r="T241" i="2"/>
  <c r="R241" i="2"/>
  <c r="P241" i="2"/>
  <c r="BK241" i="2"/>
  <c r="J241" i="2"/>
  <c r="BE241" i="2"/>
  <c r="BI236" i="2"/>
  <c r="BH236" i="2"/>
  <c r="BG236" i="2"/>
  <c r="BF236" i="2"/>
  <c r="T236" i="2"/>
  <c r="R236" i="2"/>
  <c r="P236" i="2"/>
  <c r="BK236" i="2"/>
  <c r="J236" i="2"/>
  <c r="BE236" i="2" s="1"/>
  <c r="BI232" i="2"/>
  <c r="BH232" i="2"/>
  <c r="BG232" i="2"/>
  <c r="BF232" i="2"/>
  <c r="T232" i="2"/>
  <c r="R232" i="2"/>
  <c r="P232" i="2"/>
  <c r="BK232" i="2"/>
  <c r="J232" i="2"/>
  <c r="BE232" i="2"/>
  <c r="BI225" i="2"/>
  <c r="BH225" i="2"/>
  <c r="BG225" i="2"/>
  <c r="BF225" i="2"/>
  <c r="T225" i="2"/>
  <c r="R225" i="2"/>
  <c r="P225" i="2"/>
  <c r="BK225" i="2"/>
  <c r="J225" i="2"/>
  <c r="BE225" i="2"/>
  <c r="BI223" i="2"/>
  <c r="BH223" i="2"/>
  <c r="BG223" i="2"/>
  <c r="BF223" i="2"/>
  <c r="T223" i="2"/>
  <c r="R223" i="2"/>
  <c r="P223" i="2"/>
  <c r="BK223" i="2"/>
  <c r="J223" i="2"/>
  <c r="BE223" i="2" s="1"/>
  <c r="BI222" i="2"/>
  <c r="BH222" i="2"/>
  <c r="BG222" i="2"/>
  <c r="BF222" i="2"/>
  <c r="T222" i="2"/>
  <c r="R222" i="2"/>
  <c r="P222" i="2"/>
  <c r="BK222" i="2"/>
  <c r="J222" i="2"/>
  <c r="BE222" i="2"/>
  <c r="BI221" i="2"/>
  <c r="BH221" i="2"/>
  <c r="BG221" i="2"/>
  <c r="BF221" i="2"/>
  <c r="T221" i="2"/>
  <c r="R221" i="2"/>
  <c r="P221" i="2"/>
  <c r="BK221" i="2"/>
  <c r="J221" i="2"/>
  <c r="BE221" i="2"/>
  <c r="BI220" i="2"/>
  <c r="BH220" i="2"/>
  <c r="BG220" i="2"/>
  <c r="BF220" i="2"/>
  <c r="T220" i="2"/>
  <c r="R220" i="2"/>
  <c r="P220" i="2"/>
  <c r="BK220" i="2"/>
  <c r="J220" i="2"/>
  <c r="BE220" i="2" s="1"/>
  <c r="BI219" i="2"/>
  <c r="BH219" i="2"/>
  <c r="BG219" i="2"/>
  <c r="BF219" i="2"/>
  <c r="T219" i="2"/>
  <c r="R219" i="2"/>
  <c r="P219" i="2"/>
  <c r="BK219" i="2"/>
  <c r="J219" i="2"/>
  <c r="BE219" i="2"/>
  <c r="BI216" i="2"/>
  <c r="BH216" i="2"/>
  <c r="BG216" i="2"/>
  <c r="BF216" i="2"/>
  <c r="T216" i="2"/>
  <c r="R216" i="2"/>
  <c r="R206" i="2" s="1"/>
  <c r="P216" i="2"/>
  <c r="BK216" i="2"/>
  <c r="J216" i="2"/>
  <c r="BE216" i="2"/>
  <c r="BI214" i="2"/>
  <c r="BH214" i="2"/>
  <c r="BG214" i="2"/>
  <c r="BF214" i="2"/>
  <c r="T214" i="2"/>
  <c r="R214" i="2"/>
  <c r="P214" i="2"/>
  <c r="BK214" i="2"/>
  <c r="BK206" i="2" s="1"/>
  <c r="J206" i="2" s="1"/>
  <c r="J63" i="2" s="1"/>
  <c r="J214" i="2"/>
  <c r="BE214" i="2" s="1"/>
  <c r="BI212" i="2"/>
  <c r="BH212" i="2"/>
  <c r="BG212" i="2"/>
  <c r="BF212" i="2"/>
  <c r="T212" i="2"/>
  <c r="R212" i="2"/>
  <c r="P212" i="2"/>
  <c r="BK212" i="2"/>
  <c r="J212" i="2"/>
  <c r="BE212" i="2"/>
  <c r="BI209" i="2"/>
  <c r="BH209" i="2"/>
  <c r="BG209" i="2"/>
  <c r="BF209" i="2"/>
  <c r="T209" i="2"/>
  <c r="R209" i="2"/>
  <c r="P209" i="2"/>
  <c r="BK209" i="2"/>
  <c r="J209" i="2"/>
  <c r="BE209" i="2"/>
  <c r="BI207" i="2"/>
  <c r="BH207" i="2"/>
  <c r="BG207" i="2"/>
  <c r="BF207" i="2"/>
  <c r="T207" i="2"/>
  <c r="T206" i="2" s="1"/>
  <c r="R207" i="2"/>
  <c r="P207" i="2"/>
  <c r="P206" i="2" s="1"/>
  <c r="BK207" i="2"/>
  <c r="J207" i="2"/>
  <c r="BE207" i="2"/>
  <c r="BI200" i="2"/>
  <c r="BH200" i="2"/>
  <c r="BG200" i="2"/>
  <c r="BF200" i="2"/>
  <c r="T200" i="2"/>
  <c r="R200" i="2"/>
  <c r="P200" i="2"/>
  <c r="BK200" i="2"/>
  <c r="J200" i="2"/>
  <c r="BE200" i="2"/>
  <c r="BI195" i="2"/>
  <c r="BH195" i="2"/>
  <c r="BG195" i="2"/>
  <c r="BF195" i="2"/>
  <c r="T195" i="2"/>
  <c r="R195" i="2"/>
  <c r="P195" i="2"/>
  <c r="BK195" i="2"/>
  <c r="J195" i="2"/>
  <c r="BE195" i="2"/>
  <c r="BI191" i="2"/>
  <c r="BH191" i="2"/>
  <c r="BG191" i="2"/>
  <c r="BF191" i="2"/>
  <c r="T191" i="2"/>
  <c r="R191" i="2"/>
  <c r="P191" i="2"/>
  <c r="BK191" i="2"/>
  <c r="J191" i="2"/>
  <c r="BE191" i="2" s="1"/>
  <c r="BI187" i="2"/>
  <c r="BH187" i="2"/>
  <c r="BG187" i="2"/>
  <c r="BF187" i="2"/>
  <c r="T187" i="2"/>
  <c r="R187" i="2"/>
  <c r="P187" i="2"/>
  <c r="BK187" i="2"/>
  <c r="J187" i="2"/>
  <c r="BE187" i="2"/>
  <c r="BI185" i="2"/>
  <c r="BH185" i="2"/>
  <c r="BG185" i="2"/>
  <c r="BF185" i="2"/>
  <c r="T185" i="2"/>
  <c r="R185" i="2"/>
  <c r="P185" i="2"/>
  <c r="BK185" i="2"/>
  <c r="J185" i="2"/>
  <c r="BE185" i="2"/>
  <c r="BI183" i="2"/>
  <c r="BH183" i="2"/>
  <c r="BG183" i="2"/>
  <c r="BF183" i="2"/>
  <c r="T183" i="2"/>
  <c r="R183" i="2"/>
  <c r="P183" i="2"/>
  <c r="BK183" i="2"/>
  <c r="J183" i="2"/>
  <c r="BE183" i="2" s="1"/>
  <c r="BI178" i="2"/>
  <c r="BH178" i="2"/>
  <c r="BG178" i="2"/>
  <c r="BF178" i="2"/>
  <c r="T178" i="2"/>
  <c r="R178" i="2"/>
  <c r="P178" i="2"/>
  <c r="BK178" i="2"/>
  <c r="J178" i="2"/>
  <c r="BE178" i="2"/>
  <c r="BI177" i="2"/>
  <c r="BH177" i="2"/>
  <c r="BG177" i="2"/>
  <c r="BF177" i="2"/>
  <c r="T177" i="2"/>
  <c r="R177" i="2"/>
  <c r="P177" i="2"/>
  <c r="BK177" i="2"/>
  <c r="J177" i="2"/>
  <c r="BE177" i="2"/>
  <c r="BI176" i="2"/>
  <c r="BH176" i="2"/>
  <c r="BG176" i="2"/>
  <c r="BF176" i="2"/>
  <c r="T176" i="2"/>
  <c r="R176" i="2"/>
  <c r="P176" i="2"/>
  <c r="BK176" i="2"/>
  <c r="J176" i="2"/>
  <c r="BE176" i="2" s="1"/>
  <c r="BI174" i="2"/>
  <c r="BH174" i="2"/>
  <c r="BG174" i="2"/>
  <c r="BF174" i="2"/>
  <c r="T174" i="2"/>
  <c r="T169" i="2" s="1"/>
  <c r="R174" i="2"/>
  <c r="P174" i="2"/>
  <c r="BK174" i="2"/>
  <c r="J174" i="2"/>
  <c r="BE174" i="2"/>
  <c r="BI172" i="2"/>
  <c r="BH172" i="2"/>
  <c r="BG172" i="2"/>
  <c r="BF172" i="2"/>
  <c r="T172" i="2"/>
  <c r="R172" i="2"/>
  <c r="R169" i="2" s="1"/>
  <c r="P172" i="2"/>
  <c r="BK172" i="2"/>
  <c r="BK169" i="2" s="1"/>
  <c r="J169" i="2" s="1"/>
  <c r="J62" i="2" s="1"/>
  <c r="J172" i="2"/>
  <c r="BE172" i="2"/>
  <c r="BI170" i="2"/>
  <c r="BH170" i="2"/>
  <c r="BG170" i="2"/>
  <c r="BF170" i="2"/>
  <c r="T170" i="2"/>
  <c r="R170" i="2"/>
  <c r="P170" i="2"/>
  <c r="P169" i="2" s="1"/>
  <c r="BK170" i="2"/>
  <c r="J170" i="2"/>
  <c r="BE170" i="2" s="1"/>
  <c r="BI167" i="2"/>
  <c r="BH167" i="2"/>
  <c r="BG167" i="2"/>
  <c r="BF167" i="2"/>
  <c r="T167" i="2"/>
  <c r="R167" i="2"/>
  <c r="P167" i="2"/>
  <c r="BK167" i="2"/>
  <c r="J167" i="2"/>
  <c r="BE167" i="2"/>
  <c r="BI160" i="2"/>
  <c r="BH160" i="2"/>
  <c r="BG160" i="2"/>
  <c r="BF160" i="2"/>
  <c r="T160" i="2"/>
  <c r="R160" i="2"/>
  <c r="R146" i="2" s="1"/>
  <c r="P160" i="2"/>
  <c r="P146" i="2" s="1"/>
  <c r="BK160" i="2"/>
  <c r="J160" i="2"/>
  <c r="BE160" i="2"/>
  <c r="BI153" i="2"/>
  <c r="BH153" i="2"/>
  <c r="BG153" i="2"/>
  <c r="BF153" i="2"/>
  <c r="T153" i="2"/>
  <c r="R153" i="2"/>
  <c r="P153" i="2"/>
  <c r="BK153" i="2"/>
  <c r="J153" i="2"/>
  <c r="BE153" i="2" s="1"/>
  <c r="BI147" i="2"/>
  <c r="BH147" i="2"/>
  <c r="BG147" i="2"/>
  <c r="BF147" i="2"/>
  <c r="T147" i="2"/>
  <c r="T146" i="2" s="1"/>
  <c r="R147" i="2"/>
  <c r="P147" i="2"/>
  <c r="BK147" i="2"/>
  <c r="BK146" i="2" s="1"/>
  <c r="J146" i="2" s="1"/>
  <c r="J61" i="2" s="1"/>
  <c r="J147" i="2"/>
  <c r="BE147" i="2"/>
  <c r="BI144" i="2"/>
  <c r="BH144" i="2"/>
  <c r="BG144" i="2"/>
  <c r="BF144" i="2"/>
  <c r="T144" i="2"/>
  <c r="R144" i="2"/>
  <c r="R135" i="2" s="1"/>
  <c r="P144" i="2"/>
  <c r="BK144" i="2"/>
  <c r="J144" i="2"/>
  <c r="BE144" i="2"/>
  <c r="BI143" i="2"/>
  <c r="BH143" i="2"/>
  <c r="BG143" i="2"/>
  <c r="BF143" i="2"/>
  <c r="T143" i="2"/>
  <c r="R143" i="2"/>
  <c r="P143" i="2"/>
  <c r="BK143" i="2"/>
  <c r="BK135" i="2" s="1"/>
  <c r="J135" i="2" s="1"/>
  <c r="J60" i="2" s="1"/>
  <c r="J143" i="2"/>
  <c r="BE143" i="2" s="1"/>
  <c r="BI142" i="2"/>
  <c r="BH142" i="2"/>
  <c r="BG142" i="2"/>
  <c r="BF142" i="2"/>
  <c r="T142" i="2"/>
  <c r="R142" i="2"/>
  <c r="P142" i="2"/>
  <c r="BK142" i="2"/>
  <c r="J142" i="2"/>
  <c r="BE142" i="2"/>
  <c r="BI138" i="2"/>
  <c r="BH138" i="2"/>
  <c r="BG138" i="2"/>
  <c r="BF138" i="2"/>
  <c r="T138" i="2"/>
  <c r="T135" i="2" s="1"/>
  <c r="R138" i="2"/>
  <c r="P138" i="2"/>
  <c r="BK138" i="2"/>
  <c r="J138" i="2"/>
  <c r="BE138" i="2"/>
  <c r="BI136" i="2"/>
  <c r="BH136" i="2"/>
  <c r="BG136" i="2"/>
  <c r="BF136" i="2"/>
  <c r="T136" i="2"/>
  <c r="R136" i="2"/>
  <c r="P136" i="2"/>
  <c r="P135" i="2" s="1"/>
  <c r="BK136" i="2"/>
  <c r="J136" i="2"/>
  <c r="BE136" i="2"/>
  <c r="BI132" i="2"/>
  <c r="BH132" i="2"/>
  <c r="BG132" i="2"/>
  <c r="BF132" i="2"/>
  <c r="T132" i="2"/>
  <c r="R132" i="2"/>
  <c r="P132" i="2"/>
  <c r="BK132" i="2"/>
  <c r="J132" i="2"/>
  <c r="BE132" i="2"/>
  <c r="BI128" i="2"/>
  <c r="BH128" i="2"/>
  <c r="BG128" i="2"/>
  <c r="BF128" i="2"/>
  <c r="T128" i="2"/>
  <c r="R128" i="2"/>
  <c r="P128" i="2"/>
  <c r="BK128" i="2"/>
  <c r="J128" i="2"/>
  <c r="BE128" i="2"/>
  <c r="BI123" i="2"/>
  <c r="BH123" i="2"/>
  <c r="BG123" i="2"/>
  <c r="BF123" i="2"/>
  <c r="T123" i="2"/>
  <c r="R123" i="2"/>
  <c r="P123" i="2"/>
  <c r="BK123" i="2"/>
  <c r="J123" i="2"/>
  <c r="BE123" i="2" s="1"/>
  <c r="BI121" i="2"/>
  <c r="BH121" i="2"/>
  <c r="BG121" i="2"/>
  <c r="BF121" i="2"/>
  <c r="T121" i="2"/>
  <c r="T114" i="2" s="1"/>
  <c r="R121" i="2"/>
  <c r="P121" i="2"/>
  <c r="BK121" i="2"/>
  <c r="J121" i="2"/>
  <c r="BE121" i="2"/>
  <c r="BI119" i="2"/>
  <c r="BH119" i="2"/>
  <c r="BG119" i="2"/>
  <c r="BF119" i="2"/>
  <c r="T119" i="2"/>
  <c r="R119" i="2"/>
  <c r="R114" i="2" s="1"/>
  <c r="P119" i="2"/>
  <c r="BK119" i="2"/>
  <c r="BK114" i="2" s="1"/>
  <c r="J114" i="2" s="1"/>
  <c r="J59" i="2" s="1"/>
  <c r="J119" i="2"/>
  <c r="BE119" i="2"/>
  <c r="BI115" i="2"/>
  <c r="BH115" i="2"/>
  <c r="BG115" i="2"/>
  <c r="BF115" i="2"/>
  <c r="T115" i="2"/>
  <c r="R115" i="2"/>
  <c r="P115" i="2"/>
  <c r="P114" i="2" s="1"/>
  <c r="BK115" i="2"/>
  <c r="J115" i="2"/>
  <c r="BE115" i="2" s="1"/>
  <c r="BI112" i="2"/>
  <c r="BH112" i="2"/>
  <c r="BG112" i="2"/>
  <c r="BF112" i="2"/>
  <c r="T112" i="2"/>
  <c r="R112" i="2"/>
  <c r="P112" i="2"/>
  <c r="BK112" i="2"/>
  <c r="J112" i="2"/>
  <c r="BE112" i="2"/>
  <c r="BI110" i="2"/>
  <c r="BH110" i="2"/>
  <c r="BG110" i="2"/>
  <c r="BF110" i="2"/>
  <c r="T110" i="2"/>
  <c r="R110" i="2"/>
  <c r="R99" i="2" s="1"/>
  <c r="P110" i="2"/>
  <c r="P99" i="2" s="1"/>
  <c r="BK110" i="2"/>
  <c r="J110" i="2"/>
  <c r="BE110" i="2"/>
  <c r="BI108" i="2"/>
  <c r="BH108" i="2"/>
  <c r="BG108" i="2"/>
  <c r="BF108" i="2"/>
  <c r="T108" i="2"/>
  <c r="R108" i="2"/>
  <c r="P108" i="2"/>
  <c r="BK108" i="2"/>
  <c r="J108" i="2"/>
  <c r="BE108" i="2" s="1"/>
  <c r="BI106" i="2"/>
  <c r="BH106" i="2"/>
  <c r="BG106" i="2"/>
  <c r="BF106" i="2"/>
  <c r="T106" i="2"/>
  <c r="R106" i="2"/>
  <c r="P106" i="2"/>
  <c r="BK106" i="2"/>
  <c r="J106" i="2"/>
  <c r="BE106" i="2"/>
  <c r="BI104" i="2"/>
  <c r="BH104" i="2"/>
  <c r="BG104" i="2"/>
  <c r="BF104" i="2"/>
  <c r="T104" i="2"/>
  <c r="R104" i="2"/>
  <c r="P104" i="2"/>
  <c r="BK104" i="2"/>
  <c r="J104" i="2"/>
  <c r="BE104" i="2"/>
  <c r="BI100" i="2"/>
  <c r="BH100" i="2"/>
  <c r="F33" i="2" s="1"/>
  <c r="BC52" i="1" s="1"/>
  <c r="BG100" i="2"/>
  <c r="BF100" i="2"/>
  <c r="J31" i="2" s="1"/>
  <c r="AW52" i="1" s="1"/>
  <c r="T100" i="2"/>
  <c r="T99" i="2" s="1"/>
  <c r="R100" i="2"/>
  <c r="P100" i="2"/>
  <c r="BK100" i="2"/>
  <c r="BK99" i="2" s="1"/>
  <c r="J100" i="2"/>
  <c r="BE100" i="2" s="1"/>
  <c r="J93" i="2"/>
  <c r="F93" i="2"/>
  <c r="F91" i="2"/>
  <c r="E89" i="2"/>
  <c r="J51" i="2"/>
  <c r="F51" i="2"/>
  <c r="F49" i="2"/>
  <c r="E47" i="2"/>
  <c r="J18" i="2"/>
  <c r="E18" i="2"/>
  <c r="F94" i="2" s="1"/>
  <c r="J17" i="2"/>
  <c r="J12" i="2"/>
  <c r="J91" i="2" s="1"/>
  <c r="J49" i="2"/>
  <c r="E7" i="2"/>
  <c r="E87" i="2" s="1"/>
  <c r="AS51" i="1"/>
  <c r="L47" i="1"/>
  <c r="AM46" i="1"/>
  <c r="L46" i="1"/>
  <c r="AM44" i="1"/>
  <c r="L44" i="1"/>
  <c r="L42" i="1"/>
  <c r="L41" i="1"/>
  <c r="F34" i="2" l="1"/>
  <c r="BD52" i="1" s="1"/>
  <c r="BD51" i="1" s="1"/>
  <c r="W30" i="1" s="1"/>
  <c r="F32" i="2"/>
  <c r="BB52" i="1" s="1"/>
  <c r="BB51" i="1" s="1"/>
  <c r="W28" i="1" s="1"/>
  <c r="T83" i="3"/>
  <c r="T82" i="3" s="1"/>
  <c r="T98" i="2"/>
  <c r="P271" i="2"/>
  <c r="F30" i="3"/>
  <c r="AZ53" i="1" s="1"/>
  <c r="P98" i="2"/>
  <c r="P97" i="2" s="1"/>
  <c r="AU52" i="1" s="1"/>
  <c r="J272" i="2"/>
  <c r="J67" i="2" s="1"/>
  <c r="BK271" i="2"/>
  <c r="J271" i="2" s="1"/>
  <c r="J66" i="2" s="1"/>
  <c r="J30" i="3"/>
  <c r="AV53" i="1" s="1"/>
  <c r="AT53" i="1" s="1"/>
  <c r="T271" i="2"/>
  <c r="BC51" i="1"/>
  <c r="R271" i="2"/>
  <c r="AX51" i="1"/>
  <c r="BK83" i="3"/>
  <c r="R98" i="2"/>
  <c r="J30" i="2"/>
  <c r="AV52" i="1" s="1"/>
  <c r="AT52" i="1" s="1"/>
  <c r="P83" i="3"/>
  <c r="P82" i="3" s="1"/>
  <c r="AU53" i="1" s="1"/>
  <c r="J99" i="2"/>
  <c r="J58" i="2" s="1"/>
  <c r="BK98" i="2"/>
  <c r="F31" i="2"/>
  <c r="BA52" i="1" s="1"/>
  <c r="BA51" i="1" s="1"/>
  <c r="J49" i="3"/>
  <c r="F52" i="2"/>
  <c r="F31" i="3"/>
  <c r="BA53" i="1" s="1"/>
  <c r="F52" i="3"/>
  <c r="F30" i="2"/>
  <c r="AZ52" i="1" s="1"/>
  <c r="AZ51" i="1" s="1"/>
  <c r="E45" i="2"/>
  <c r="AY51" i="1" l="1"/>
  <c r="W29" i="1"/>
  <c r="J98" i="2"/>
  <c r="J57" i="2" s="1"/>
  <c r="BK97" i="2"/>
  <c r="J97" i="2" s="1"/>
  <c r="AW51" i="1"/>
  <c r="AK27" i="1" s="1"/>
  <c r="W27" i="1"/>
  <c r="AU51" i="1"/>
  <c r="R97" i="2"/>
  <c r="J83" i="3"/>
  <c r="J57" i="3" s="1"/>
  <c r="BK82" i="3"/>
  <c r="J82" i="3" s="1"/>
  <c r="T97" i="2"/>
  <c r="AV51" i="1"/>
  <c r="W26" i="1"/>
  <c r="J56" i="3" l="1"/>
  <c r="J27" i="3"/>
  <c r="J56" i="2"/>
  <c r="J27" i="2"/>
  <c r="AK26" i="1"/>
  <c r="AT51" i="1"/>
  <c r="AG53" i="1" l="1"/>
  <c r="AN53" i="1" s="1"/>
  <c r="J36" i="3"/>
  <c r="J36" i="2"/>
  <c r="AG52" i="1"/>
  <c r="AN52" i="1" l="1"/>
  <c r="AG51" i="1"/>
  <c r="AN51" i="1" l="1"/>
  <c r="AK23" i="1"/>
  <c r="AK32" i="1" s="1"/>
</calcChain>
</file>

<file path=xl/sharedStrings.xml><?xml version="1.0" encoding="utf-8"?>
<sst xmlns="http://schemas.openxmlformats.org/spreadsheetml/2006/main" count="5307" uniqueCount="1093">
  <si>
    <t>Export VZ</t>
  </si>
  <si>
    <t>List obsahuje:</t>
  </si>
  <si>
    <t>1) Rekapitulace stavby</t>
  </si>
  <si>
    <t>2) Rekapitulace objektů stavby a soupisů prací</t>
  </si>
  <si>
    <t>3.0</t>
  </si>
  <si>
    <t/>
  </si>
  <si>
    <t>False</t>
  </si>
  <si>
    <t>{cc458486-0e08-4e75-8231-7b9ebc003591}</t>
  </si>
  <si>
    <t>&gt;&gt;  skryté sloupce  &lt;&lt;</t>
  </si>
  <si>
    <t>0,01</t>
  </si>
  <si>
    <t>21</t>
  </si>
  <si>
    <t>15</t>
  </si>
  <si>
    <t>REKAPITULACE STAVBY</t>
  </si>
  <si>
    <t>v ---  níže se nacházejí doplnkové a pomocné údaje k sestavám  --- v</t>
  </si>
  <si>
    <t>Návod na vyplnění</t>
  </si>
  <si>
    <t>0,001</t>
  </si>
  <si>
    <t>Kód:</t>
  </si>
  <si>
    <t>44/2018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</si>
  <si>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</si>
  <si>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</si>
  <si>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Nové pracoviště magnetické rezonance a interního příjmu včetně reorganizace 1.PP</t>
  </si>
  <si>
    <t>KSO:</t>
  </si>
  <si>
    <t>CC-CZ:</t>
  </si>
  <si>
    <t>Místo:</t>
  </si>
  <si>
    <t>pavilon I,Nemocnice Děčín</t>
  </si>
  <si>
    <t>Datum:</t>
  </si>
  <si>
    <t>8. 2. 2018</t>
  </si>
  <si>
    <t>Zadavatel:</t>
  </si>
  <si>
    <t>IČ:</t>
  </si>
  <si>
    <t>Krajská zdravotní, a.s. - Nemocnice Děčín, o.z.</t>
  </si>
  <si>
    <t>DIČ:</t>
  </si>
  <si>
    <t>Uchazeč:</t>
  </si>
  <si>
    <t>Vyplň údaj</t>
  </si>
  <si>
    <t>Projektant:</t>
  </si>
  <si>
    <t>JIKA CZ, ing Jiří Slánský</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</si>
  <si>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</si>
  <si>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</si>
  <si>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</si>
  <si>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</si>
  <si>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</si>
  <si>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</si>
  <si>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</si>
  <si>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</si>
  <si>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</si>
  <si>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</si>
  <si>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</si>
  <si>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</si>
  <si>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</si>
  <si>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</si>
  <si>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</si>
  <si>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</si>
  <si>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</si>
  <si>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</si>
  <si>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</si>
  <si>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</si>
  <si>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</si>
  <si>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</si>
  <si>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</si>
  <si>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</si>
  <si>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</si>
  <si>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</si>
  <si>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</si>
  <si>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</si>
  <si>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</si>
  <si>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</si>
  <si>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</si>
  <si>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</si>
  <si>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</si>
  <si>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</si>
  <si>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</si>
  <si>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</si>
  <si>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</si>
  <si>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</si>
  <si>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</si>
  <si>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</si>
  <si>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</si>
  <si>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</si>
  <si>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ASŘ</t>
  </si>
  <si>
    <t>STA</t>
  </si>
  <si>
    <t>1</t>
  </si>
  <si>
    <t>{34efe704-fe1f-468a-a219-f3763cbd8c2d}</t>
  </si>
  <si>
    <t>2</t>
  </si>
  <si>
    <t>VORN</t>
  </si>
  <si>
    <t>Vedlejší a ostatní rozpočtové náklady</t>
  </si>
  <si>
    <t>{740c9195-78f5-49c6-8e17-91f2bcea27e8}</t>
  </si>
  <si>
    <t>1) Krycí list soupisu</t>
  </si>
  <si>
    <t>2) Rekapitulace</t>
  </si>
  <si>
    <t>3) Soupis prací</t>
  </si>
  <si>
    <t>Zpět na list:</t>
  </si>
  <si>
    <t>Rekapitulace stavby</t>
  </si>
  <si>
    <t>KRYCÍ LIST SOUPISU</t>
  </si>
  <si>
    <t>Objekt:</t>
  </si>
  <si>
    <t>01 - ASŘ</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</si>
  <si>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</si>
  <si>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</si>
  <si>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</si>
  <si>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</si>
  <si>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</si>
  <si>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</si>
  <si>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</si>
  <si>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</si>
  <si>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</si>
  <si>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</si>
  <si>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</si>
  <si>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</si>
  <si>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</si>
  <si>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</si>
  <si>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</si>
  <si>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</si>
  <si>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</si>
  <si>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</si>
  <si>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725 - Zdravotechnika - zařizovací předměty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</si>
  <si>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</si>
  <si>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</si>
  <si>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</si>
  <si>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</si>
  <si>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</si>
  <si>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777 - Podlahy lité</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</si>
  <si>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</si>
  <si>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</si>
  <si>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</si>
  <si>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</si>
  <si>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</si>
  <si>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</si>
  <si>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</si>
  <si>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</si>
  <si>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</si>
  <si>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</si>
  <si>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</si>
  <si>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</si>
  <si>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</si>
  <si>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</si>
  <si>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</si>
  <si>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</si>
  <si>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</si>
  <si>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</si>
  <si>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</si>
  <si>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</si>
  <si>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122201101</t>
  </si>
  <si>
    <t>Odkopávky a prokopávky nezapažené  s přehozením výkopku na vzdálenost do 3 m nebo s naložením na dopravní prostředek v hornině tř. 3 do 100 m3</t>
  </si>
  <si>
    <t>m3</t>
  </si>
  <si>
    <t>CS ÚRS 2018 01</t>
  </si>
  <si>
    <t>4</t>
  </si>
  <si>
    <t>1144725183</t>
  </si>
  <si>
    <t>PSC</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</si>
  <si>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</si>
  <si>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VV</t>
  </si>
  <si>
    <t>482,838*0,2</t>
  </si>
  <si>
    <t>Součet</t>
  </si>
  <si>
    <t>122201109</t>
  </si>
  <si>
    <t>Odkopávky a prokopávky nezapažené  s přehozením výkopku na vzdálenost do 3 m nebo s naložením na dopravní prostředek v hornině tř. 3 Příplatek k cenám za lepivost horniny tř. 3</t>
  </si>
  <si>
    <t>505563689</t>
  </si>
  <si>
    <t>3</t>
  </si>
  <si>
    <t>131201102</t>
  </si>
  <si>
    <t>Hloubení nezapažených jam a zářezů s urovnáním dna do předepsaného profilu a spádu v hornině tř. 3 přes 100 do 1 000 m3</t>
  </si>
  <si>
    <t>1565034371</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</si>
  <si>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</si>
  <si>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131201109</t>
  </si>
  <si>
    <t>Hloubení nezapažených jam a zářezů s urovnáním dna do předepsaného profilu a spádu Příplatek k cenám za lepivost horniny tř. 3</t>
  </si>
  <si>
    <t>-114843564</t>
  </si>
  <si>
    <t>5</t>
  </si>
  <si>
    <t>174101101</t>
  </si>
  <si>
    <t>Zásyp sypaninou z jakékoliv horniny  s uložením výkopku ve vrstvách se zhutněním jam, šachet, rýh nebo kolem objektů v těchto vykopávkách</t>
  </si>
  <si>
    <t>149052502</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</si>
  <si>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</si>
  <si>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6</t>
  </si>
  <si>
    <t>181951102</t>
  </si>
  <si>
    <t>Úprava pláně vyrovnáním výškových rozdílů  v hornině tř. 1 až 4 se zhutněním</t>
  </si>
  <si>
    <t>m2</t>
  </si>
  <si>
    <t>-238721513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</si>
  <si>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</si>
  <si>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Zakládání</t>
  </si>
  <si>
    <t>7</t>
  </si>
  <si>
    <t>226113413</t>
  </si>
  <si>
    <t>Velkoprofilové vrty náběrovým vrtáním svislé nezapažené  průměru přes 1050 do 1250 mm, v hl přes 5 m v hornině tř. III</t>
  </si>
  <si>
    <t>m</t>
  </si>
  <si>
    <t>25669411</t>
  </si>
  <si>
    <t>"PILOTY H1" 18*5,4</t>
  </si>
  <si>
    <t>"PILOTY H2" 3*5,4</t>
  </si>
  <si>
    <t>8</t>
  </si>
  <si>
    <t>231111113</t>
  </si>
  <si>
    <t>Zřízení výplně pilot bez vytažení pažnic  nezapažených nebo zapažených s ponecháním pažnice ve vrtu svislých z betonu prostého, v hl od 0 do 30 m, při průměru piloty přes 650 do 1250 mm</t>
  </si>
  <si>
    <t>-1330524240</t>
  </si>
  <si>
    <t xml:space="preserve">Poznámka k souboru cen:_x000D_
1. Ceny neobsahují náklady na dodání výplně, tyto se oceňují ve specifikaci. Objem výplně se určí pro: a) pilotu nezapaženou, zapaženou bentonitovou suspenzí nebo zapaženou s vytažením pažnice jako součin délky piloty a projektem předepsané průřezové plochy zvětšené u pilot: - Ø do 450 mm . . . . . . . . . . . . . o 15 % - Ø přes 450 do 1050 mm . . . . . o 10 % - Ø přes 1050 mm . . . . . . . . . . . o 5 % b) nestejné velikosti průřezové plochy jedné piloty jako součet objemů jednotlivých částí piloty. 2. Množství měrných jednotek se určuje v 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t>
  </si>
  <si>
    <t>9</t>
  </si>
  <si>
    <t>M</t>
  </si>
  <si>
    <t>58932908</t>
  </si>
  <si>
    <t>beton C 20/25 X0 XC2 kamenivo frakce 0/8</t>
  </si>
  <si>
    <t>-1781733900</t>
  </si>
  <si>
    <t>113,4*1,2 'Přepočtené koeficientem množství</t>
  </si>
  <si>
    <t>10</t>
  </si>
  <si>
    <t>273313711</t>
  </si>
  <si>
    <t>Základy z betonu prostého desky z betonu kamenem neprokládaného tř. C 20/25</t>
  </si>
  <si>
    <t>1481063717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</si>
  <si>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</si>
  <si>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PODKLADNÍ VRSTVA PRO HI SPODNÍ STAVBY</t>
  </si>
  <si>
    <t>482,838*0,092</t>
  </si>
  <si>
    <t>11</t>
  </si>
  <si>
    <t>413123922</t>
  </si>
  <si>
    <t>Montáž trámů, průvlaků, ztužidel a obdobných dílců vodorovných konstrukcí  se svařovanými spoji do 18 m, hmotnosti přes 1,5 do 3 t</t>
  </si>
  <si>
    <t>kus</t>
  </si>
  <si>
    <t>348987591</t>
  </si>
  <si>
    <t>ZÁKLADOVÉ KONSTRUKCE</t>
  </si>
  <si>
    <t>12</t>
  </si>
  <si>
    <t>59341000,R01</t>
  </si>
  <si>
    <t>nosník základový (prefa základový pás) - specifikace a rozměr dle PD</t>
  </si>
  <si>
    <t>225502938</t>
  </si>
  <si>
    <t>9,3+7,6+6,9+1,98+5,15+5,15+5,15+1,45+5,675+5,675</t>
  </si>
  <si>
    <t>Svislé a kompletní konstrukce</t>
  </si>
  <si>
    <t>13</t>
  </si>
  <si>
    <t>311234251.WNR</t>
  </si>
  <si>
    <t>Zdivo jednovrstvé z cihel Porotherm 30 - P10 na maltu M10 tl 300 mm</t>
  </si>
  <si>
    <t>-376569750</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</si>
  <si>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 </t>
  </si>
  <si>
    <t>14</t>
  </si>
  <si>
    <t>331124212</t>
  </si>
  <si>
    <t>Montáž sloupů v kompletu s patkou ze železobetonu hmotnosti přes 5 do 7,5 t</t>
  </si>
  <si>
    <t>436503845</t>
  </si>
  <si>
    <t>NOVÝ STAV</t>
  </si>
  <si>
    <t>18</t>
  </si>
  <si>
    <t>59311454</t>
  </si>
  <si>
    <t>patka ŽB základová 190x105x110 cm</t>
  </si>
  <si>
    <t>438630050</t>
  </si>
  <si>
    <t>16</t>
  </si>
  <si>
    <t>59330360.R01</t>
  </si>
  <si>
    <t>sloup nosný ŽB - přesná specifikace dle PD</t>
  </si>
  <si>
    <t>-745684778</t>
  </si>
  <si>
    <t>17</t>
  </si>
  <si>
    <t>389381001</t>
  </si>
  <si>
    <t>Dobetonování prefabrikovaných konstrukcí</t>
  </si>
  <si>
    <t>-1612751969</t>
  </si>
  <si>
    <t xml:space="preserve">Poznámka k souboru cen:_x000D_
1. V ceně jsou započteny i náklady na bednění. 2. V ceně nejsou započteny náklady na výztuž, která se oceňuje cenou 389 36-1001 Doplňující výztuž prefabrikovaných konstrukcí. </t>
  </si>
  <si>
    <t>Vodorovné konstrukce</t>
  </si>
  <si>
    <t>411133902</t>
  </si>
  <si>
    <t>Montáž stropních panelů z předpjatého betonu  bez závěsných háků, v budovách výšky do 18 m, hmotnosti přes 1,5 do 3 t</t>
  </si>
  <si>
    <t>758005138</t>
  </si>
  <si>
    <t>NOVÁ STROPNÍ KONSTRUKCE</t>
  </si>
  <si>
    <t>13*3</t>
  </si>
  <si>
    <t>19</t>
  </si>
  <si>
    <t>59346863</t>
  </si>
  <si>
    <t>panel stropní předpjatý 100x119x25 cm</t>
  </si>
  <si>
    <t>1101886893</t>
  </si>
  <si>
    <t>13*9,3</t>
  </si>
  <si>
    <t>13*7,6</t>
  </si>
  <si>
    <t>13*6,9</t>
  </si>
  <si>
    <t>10*4,35</t>
  </si>
  <si>
    <t>11*7,9</t>
  </si>
  <si>
    <t>20</t>
  </si>
  <si>
    <t>411354313</t>
  </si>
  <si>
    <t>Podpěrná konstrukce stropů - desek, kleneb a skořepin výška podepření do 4 m tloušťka stropu přes 15 do 25 cm zřízení</t>
  </si>
  <si>
    <t>-1375332053</t>
  </si>
  <si>
    <t xml:space="preserve">Poznámka k souboru cen:_x000D_
1. Podepření větších výšek než 6 m se oceňuje individuálně. </t>
  </si>
  <si>
    <t>PODEPŘENÍ MONTOVANÉHO STROPU</t>
  </si>
  <si>
    <t>11,35*4,65</t>
  </si>
  <si>
    <t>15,45*23,8</t>
  </si>
  <si>
    <t>12,55*7,9</t>
  </si>
  <si>
    <t>411354314</t>
  </si>
  <si>
    <t>Podpěrná konstrukce stropů - desek, kleneb a skořepin výška podepření do 4 m tloušťka stropu přes 15 do 25 cm odstranění</t>
  </si>
  <si>
    <t>-1558848544</t>
  </si>
  <si>
    <t>Úpravy povrchů, podlahy a osazování výplní</t>
  </si>
  <si>
    <t>22</t>
  </si>
  <si>
    <t>612315402</t>
  </si>
  <si>
    <t>Oprava vápenné omítky vnitřních ploch hrubé, tloušťky do 20 mm stěn, v rozsahu opravované plochy přes 10 do 30%</t>
  </si>
  <si>
    <t>2139297600</t>
  </si>
  <si>
    <t xml:space="preserve">Poznámka k souboru cen:_x000D_
1. Pro ocenění opravy omítek plochy do 4 m2 se použijí ceny souboru cen 61. 31-52.. Vápenná omítka jednotlivých malých ploch. </t>
  </si>
  <si>
    <t>23</t>
  </si>
  <si>
    <t>622221041</t>
  </si>
  <si>
    <t>Montáž kontaktního zateplení  z desek z minerální vlny s podélnou orientací vláken na vnější stěny, tloušťky desek přes 160 mm</t>
  </si>
  <si>
    <t>-713584399</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</si>
  <si>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</si>
  <si>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24</t>
  </si>
  <si>
    <t>63151540</t>
  </si>
  <si>
    <t>deska izolační minerální kontaktních fasád podélné vlákno λ=0,036 tl 200mm</t>
  </si>
  <si>
    <t>1298140182</t>
  </si>
  <si>
    <t>428,5*1,02 'Přepočtené koeficientem množství</t>
  </si>
  <si>
    <t>25</t>
  </si>
  <si>
    <t>622531021</t>
  </si>
  <si>
    <t>Omítka tenkovrstvá silikonová vnějších ploch  probarvená, včetně penetrace podkladu zrnitá, tloušťky 2,0 mm stěn</t>
  </si>
  <si>
    <t>1394670949</t>
  </si>
  <si>
    <t>26</t>
  </si>
  <si>
    <t>629995101</t>
  </si>
  <si>
    <t>Očištění vnějších ploch tlakovou vodou omytím</t>
  </si>
  <si>
    <t>1147557336</t>
  </si>
  <si>
    <t>27</t>
  </si>
  <si>
    <t>631311135</t>
  </si>
  <si>
    <t>Mazanina z betonu  prostého bez zvýšených nároků na prostředí tl. přes 120 do 240 mm tř. C 20/25</t>
  </si>
  <si>
    <t>1319342169</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</si>
  <si>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</si>
  <si>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F2</t>
  </si>
  <si>
    <t>51,52*0,18</t>
  </si>
  <si>
    <t>28</t>
  </si>
  <si>
    <t>631319013</t>
  </si>
  <si>
    <t>Příplatek k cenám mazanin  za úpravu povrchu mazaniny přehlazením, mazanina tl. přes 120 do 240 mm</t>
  </si>
  <si>
    <t>-318704618</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</si>
  <si>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</si>
  <si>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29</t>
  </si>
  <si>
    <t>631319175</t>
  </si>
  <si>
    <t>Příplatek k cenám mazanin  za stržení povrchu spodní vrstvy mazaniny latí před vložením výztuže nebo pletiva pro tl. obou vrstev mazaniny přes 120 do 240 mm</t>
  </si>
  <si>
    <t>1260066927</t>
  </si>
  <si>
    <t>30</t>
  </si>
  <si>
    <t>631319203</t>
  </si>
  <si>
    <t>Příplatek k cenám betonových mazanin za vyztužení  ocelovými vlákny (drátkobeton) objemové vyztužení 25 kg/m3</t>
  </si>
  <si>
    <t>153550811</t>
  </si>
  <si>
    <t>31</t>
  </si>
  <si>
    <t>632441223</t>
  </si>
  <si>
    <t>Potěr anhydritový samonivelační litý tř. C 30, tl. přes 35 do 40 mm</t>
  </si>
  <si>
    <t>930136581</t>
  </si>
  <si>
    <t xml:space="preserve">Poznámka k souboru cen:_x000D_
1. Ceny jsou určeny pro roznášecí vrstvu těžkých plovoucích podlah, pro potěr podlahového vytápění, pro potěr na oddělovací vrstvě a jako náhrada cementových potěrů (kromě vlhkých provozů). </t>
  </si>
  <si>
    <t>"F1C" 69,34+5,72</t>
  </si>
  <si>
    <t>32</t>
  </si>
  <si>
    <t>632441224</t>
  </si>
  <si>
    <t>Potěr anhydritový samonivelační litý tř. C 30, tl. přes 40 do 45 mm</t>
  </si>
  <si>
    <t>1404939761</t>
  </si>
  <si>
    <t>"F1A" 126,87</t>
  </si>
  <si>
    <t>"F1B" 224,51</t>
  </si>
  <si>
    <t>33</t>
  </si>
  <si>
    <t>632481213</t>
  </si>
  <si>
    <t>Separační vrstva k oddělení podlahových vrstev  z polyetylénové fólie</t>
  </si>
  <si>
    <t>1511841141</t>
  </si>
  <si>
    <t>"F1B" 224,510</t>
  </si>
  <si>
    <t>"F2" 51,52</t>
  </si>
  <si>
    <t>Ostatní konstrukce a práce, bourání</t>
  </si>
  <si>
    <t>34</t>
  </si>
  <si>
    <t>941111122</t>
  </si>
  <si>
    <t>Montáž lešení řadového trubkového lehkého pracovního s podlahami  s provozním zatížením tř. 3 do 200 kg/m2 šířky tř. W09 přes 0,9 do 1,2 m, výšky přes 10 do 25 m</t>
  </si>
  <si>
    <t>-1621143815</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</si>
  <si>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</si>
  <si>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35</t>
  </si>
  <si>
    <t>941111222</t>
  </si>
  <si>
    <t>Montáž lešení řadového trubkového lehkého pracovního s podlahami  s provozním zatížením tř. 3 do 200 kg/m2 Příplatek za první a každý další den použití lešení k ceně -1122</t>
  </si>
  <si>
    <t>-1014859333</t>
  </si>
  <si>
    <t>589*30 'Přepočtené koeficientem množství</t>
  </si>
  <si>
    <t>36</t>
  </si>
  <si>
    <t>941111822</t>
  </si>
  <si>
    <t>Demontáž lešení řadového trubkového lehkého pracovního s podlahami  s provozním zatížením tř. 3 do 200 kg/m2 šířky tř. W09 přes 0,9 do 1,2 m, výšky přes 10 do 25 m</t>
  </si>
  <si>
    <t>1196145809</t>
  </si>
  <si>
    <t xml:space="preserve">Poznámka k souboru cen:_x000D_
1. Demontáž lešení řadového trubkového lehkého výšky přes 25 m se oceňuje individuálně. </t>
  </si>
  <si>
    <t>37</t>
  </si>
  <si>
    <t>944511111</t>
  </si>
  <si>
    <t>Montáž ochranné sítě  zavěšené na konstrukci lešení z textilie z umělých vláken</t>
  </si>
  <si>
    <t>591070436</t>
  </si>
  <si>
    <t xml:space="preserve">Poznámka k souboru cen:_x000D_
1. V cenách nejsou započteny náklady na lešení potřebné pro zavěšení sítí; toto lešení se oceňuje příslušnými cenami lešení. </t>
  </si>
  <si>
    <t>38</t>
  </si>
  <si>
    <t>944511211</t>
  </si>
  <si>
    <t>Montáž ochranné sítě  Příplatek za první a každý další den použití sítě k ceně -1111</t>
  </si>
  <si>
    <t>2131766400</t>
  </si>
  <si>
    <t>39</t>
  </si>
  <si>
    <t>944511811</t>
  </si>
  <si>
    <t>Demontáž ochranné sítě  zavěšené na konstrukci lešení z textilie z umělých vláken</t>
  </si>
  <si>
    <t>1043471785</t>
  </si>
  <si>
    <t>40</t>
  </si>
  <si>
    <t>949101111</t>
  </si>
  <si>
    <t>Lešení pomocné pracovní pro objekty pozemních staveb  pro zatížení do 150 kg/m2, o výšce lešeňové podlahy do 1,9 m</t>
  </si>
  <si>
    <t>-2092127984</t>
  </si>
  <si>
    <t>41</t>
  </si>
  <si>
    <t>949111111</t>
  </si>
  <si>
    <t>Montáž lešení lehkého kozového trubkového o výšce lešeňové podlahy do 1,2 m</t>
  </si>
  <si>
    <t>sada</t>
  </si>
  <si>
    <t>1385658017</t>
  </si>
  <si>
    <t>42</t>
  </si>
  <si>
    <t>949111112</t>
  </si>
  <si>
    <t>Montáž lešení lehkého kozového trubkového o výšce lešeňové podlahy přes 1,2 do 1,9 m</t>
  </si>
  <si>
    <t>1000737571</t>
  </si>
  <si>
    <t>43</t>
  </si>
  <si>
    <t>952901111</t>
  </si>
  <si>
    <t>Vyčištění budov nebo objektů před předáním do užívání  budov bytové nebo občanské výstavby, světlé výšky podlaží do 4 m</t>
  </si>
  <si>
    <t>383433508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</si>
  <si>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</si>
  <si>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44</t>
  </si>
  <si>
    <t>961044111</t>
  </si>
  <si>
    <t>Bourání základů z betonu  prostého</t>
  </si>
  <si>
    <t>1972385819</t>
  </si>
  <si>
    <t>PŮVODNÍ ZÁKLADY BOURANÝCH OBJEKTŮ</t>
  </si>
  <si>
    <t>(12,77*0,5*0,8)*2</t>
  </si>
  <si>
    <t>11,05*0,5*0,8</t>
  </si>
  <si>
    <t>7,7*0,5*0,8</t>
  </si>
  <si>
    <t>(4,56*0,5*0,8)*2</t>
  </si>
  <si>
    <t>45</t>
  </si>
  <si>
    <t>962031133</t>
  </si>
  <si>
    <t>Bourání příček z cihel, tvárnic nebo příčkovek  z cihel pálených, plných nebo dutých na maltu vápennou nebo vápenocementovou, tl. do 150 mm</t>
  </si>
  <si>
    <t>-328040369</t>
  </si>
  <si>
    <t>PŮVODNÍ PŘÍČKY 1.PP</t>
  </si>
  <si>
    <t>184,75</t>
  </si>
  <si>
    <t>46</t>
  </si>
  <si>
    <t>962032241</t>
  </si>
  <si>
    <t>Bourání zdiva nadzákladového z cihel nebo tvárnic  z cihel pálených nebo vápenopískových, na maltu cementovou, objemu přes 1 m3</t>
  </si>
  <si>
    <t>-669464931</t>
  </si>
  <si>
    <t xml:space="preserve">Poznámka k souboru cen:_x000D_
1. Bourání pilířů o průřezu přes 0,36 m2 se oceňuje příslušnými cenami -2230, -2231, -2240, -2241,-2253 a -2254 jako bourání zdiva nadzákladového cihelného. </t>
  </si>
  <si>
    <t>BOURÁNÍ ZDIVA 1.PP</t>
  </si>
  <si>
    <t>55,75</t>
  </si>
  <si>
    <t>47</t>
  </si>
  <si>
    <t>966080105</t>
  </si>
  <si>
    <t>Bourání kontaktního zateplení včetně povrchové úpravy omítkou nebo nátěrem z polystyrénových desek, tloušťky přes 120 do 180 mm</t>
  </si>
  <si>
    <t>-226548452</t>
  </si>
  <si>
    <t>4,95*5,7</t>
  </si>
  <si>
    <t>7,02*5,7</t>
  </si>
  <si>
    <t>48</t>
  </si>
  <si>
    <t>971033631</t>
  </si>
  <si>
    <t>Vybourání otvorů ve zdivu základovém nebo nadzákladovém z cihel, tvárnic, příčkovek  z cihel pálených na maltu vápennou nebo vápenocementovou plochy do 4 m2, tl. do 150 mm</t>
  </si>
  <si>
    <t>468129475</t>
  </si>
  <si>
    <t>1.PP</t>
  </si>
  <si>
    <t>(0,9*2,02)*3</t>
  </si>
  <si>
    <t>(0,8*2,02)*3</t>
  </si>
  <si>
    <t>0,8*3,2</t>
  </si>
  <si>
    <t>49</t>
  </si>
  <si>
    <t>978013141</t>
  </si>
  <si>
    <t>Otlučení vápenných nebo vápenocementových omítek vnitřních ploch stěn s vyškrabáním spar, s očištěním zdiva, v rozsahu přes 10 do 30 %</t>
  </si>
  <si>
    <t>-1942228262</t>
  </si>
  <si>
    <t xml:space="preserve">Poznámka k souboru cen:_x000D_
1. Položky lze použít i pro ocenění otlučení sádrových, hliněných apod. vnitřních omítek. </t>
  </si>
  <si>
    <t>"STĚN" 984</t>
  </si>
  <si>
    <t>50</t>
  </si>
  <si>
    <t>981011414</t>
  </si>
  <si>
    <t>Demolice budov  postupným rozebíráním z cihel, kamene, tvárnic na maltu cementovou nebo z betonu prostého s podílem konstrukcí přes 20 do 25 %</t>
  </si>
  <si>
    <t>-33529133</t>
  </si>
  <si>
    <t>DEMOLICE PŘÍSTAVBY 1.PP - VÝPOČET OBESTAVĚNÉHO PROSTORU</t>
  </si>
  <si>
    <t>7,7*4,56*5,7</t>
  </si>
  <si>
    <t>DEMOLICE BUDOVY ÚDRŽBY</t>
  </si>
  <si>
    <t>11,05*12,77*4</t>
  </si>
  <si>
    <t>997</t>
  </si>
  <si>
    <t>Přesun sutě</t>
  </si>
  <si>
    <t>51</t>
  </si>
  <si>
    <t>997013211</t>
  </si>
  <si>
    <t>Vnitrostaveništní doprava suti a vybouraných hmot  vodorovně do 50 m svisle ručně (nošením po schodech) pro budovy a haly výšky do 6 m</t>
  </si>
  <si>
    <t>t</t>
  </si>
  <si>
    <t>-359274114</t>
  </si>
  <si>
    <t>52</t>
  </si>
  <si>
    <t>997013509</t>
  </si>
  <si>
    <t>Odvoz suti a vybouraných hmot na skládku nebo meziskládku  se složením, na vzdálenost Příplatek k ceně za každý další i započatý 1 km přes 1 km</t>
  </si>
  <si>
    <t>17724088</t>
  </si>
  <si>
    <t>575,766*20 'Přepočtené koeficientem množství</t>
  </si>
  <si>
    <t>53</t>
  </si>
  <si>
    <t>997013511</t>
  </si>
  <si>
    <t>Odvoz suti a vybouraných hmot z meziskládky na skládku  s naložením a se složením, na vzdálenost do 1 km</t>
  </si>
  <si>
    <t>-877181074</t>
  </si>
  <si>
    <t>54</t>
  </si>
  <si>
    <t>997013831</t>
  </si>
  <si>
    <t>Poplatek za uložení stavebního odpadu na skládce (skládkovné) směsného stavebního a demoličního zatříděného do Katalogu odpadů pod kódem 170 904</t>
  </si>
  <si>
    <t>-1931935341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</si>
  <si>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</si>
  <si>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</si>
  <si>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</si>
  <si>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55</t>
  </si>
  <si>
    <t>998017002</t>
  </si>
  <si>
    <t>Přesun hmot pro budovy občanské výstavby, bydlení, výrobu a služby  s omezením mechanizace vodorovná dopravní vzdálenost do 100 m pro budovy s jakoukoliv nosnou konstrukcí výšky přes 6 do 12 m</t>
  </si>
  <si>
    <t>-1534171623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</si>
  <si>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</si>
  <si>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</si>
  <si>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</si>
  <si>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</si>
  <si>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</si>
  <si>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56</t>
  </si>
  <si>
    <t>711111001</t>
  </si>
  <si>
    <t>Provedení izolace proti zemní vlhkosti natěradly a tmely za studena  na ploše vodorovné V nátěrem penetračním</t>
  </si>
  <si>
    <t>-93715109</t>
  </si>
  <si>
    <t xml:space="preserve">Poznámka k souboru cen:_x000D_
1. Izolace plochy jednotlivě do 10 m2 se oceňují skladebně cenou příslušné izolace a cenou 711 19-9095 Příplatek za plochu do 10 m2. </t>
  </si>
  <si>
    <t>16,9*25,4</t>
  </si>
  <si>
    <t>57</t>
  </si>
  <si>
    <t>11163150</t>
  </si>
  <si>
    <t>lak asfaltový penetrační</t>
  </si>
  <si>
    <t>-914007737</t>
  </si>
  <si>
    <t>482,038*0,0003 'Přepočtené koeficientem množství</t>
  </si>
  <si>
    <t>58</t>
  </si>
  <si>
    <t>711113111.SMB</t>
  </si>
  <si>
    <t>Izolace proti zemní vlhkosti na vodorovné ploše za studena emulzí elastickou SCHOMBURG COMBIFLEX-DS</t>
  </si>
  <si>
    <t>902186960</t>
  </si>
  <si>
    <t>V4A</t>
  </si>
  <si>
    <t>58,98</t>
  </si>
  <si>
    <t>V4B</t>
  </si>
  <si>
    <t>8,2</t>
  </si>
  <si>
    <t>59</t>
  </si>
  <si>
    <t>711113121.SMB</t>
  </si>
  <si>
    <t>Izolace proti zemní vlhkosti na svislé ploše za studena emulzí elastickou SCHOMBURG COMBIFLEX-DS</t>
  </si>
  <si>
    <t>-1774486910</t>
  </si>
  <si>
    <t>58,98*0,15</t>
  </si>
  <si>
    <t>8,2*0,15</t>
  </si>
  <si>
    <t>60</t>
  </si>
  <si>
    <t>711141559</t>
  </si>
  <si>
    <t>Provedení izolace proti zemní vlhkosti pásy přitavením  NAIP na ploše vodorovné V</t>
  </si>
  <si>
    <t>80414721</t>
  </si>
  <si>
    <t xml:space="preserve">Poznámka k souboru cen:_x000D_
1. Izolace plochy jednotlivě do 10 m2 se oceňují skladebně cenou příslušné izolace a cenou 711 19-9097 Příplatek za plochu do 10 m2. </t>
  </si>
  <si>
    <t>482,038*2</t>
  </si>
  <si>
    <t>61</t>
  </si>
  <si>
    <t>62832134</t>
  </si>
  <si>
    <t>pás těžký asfaltovaný V60 S40</t>
  </si>
  <si>
    <t>1145883808</t>
  </si>
  <si>
    <t>482,838*1,15 'Přepočtené koeficientem množství</t>
  </si>
  <si>
    <t>62</t>
  </si>
  <si>
    <t>62836001</t>
  </si>
  <si>
    <t>pás asfaltovaný těžký vložka profilovaná kovová folie</t>
  </si>
  <si>
    <t>-1041484346</t>
  </si>
  <si>
    <t>63</t>
  </si>
  <si>
    <t>998711102</t>
  </si>
  <si>
    <t>Přesun hmot pro izolace proti vodě, vlhkosti a plynům  stanovený z hmotnosti přesunovaného materiálu vodorovná dopravní vzdálenost do 50 m v objektech výšky přes 6 do 12 m</t>
  </si>
  <si>
    <t>696252354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</si>
  <si>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</si>
  <si>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</si>
  <si>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</si>
  <si>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64</t>
  </si>
  <si>
    <t>712363501</t>
  </si>
  <si>
    <t>Provedení povlakové krytiny střech plochých do 10° s mechanicky kotvenou izolací včetně položení fólie a horkovzdušného svaření tl. tepelné izolace přes 140 mm do 200 mm budovy výšky do 18 m, kotvené do betonu nebo pórobetonu vnitřní plocha</t>
  </si>
  <si>
    <t>-438745593</t>
  </si>
  <si>
    <t xml:space="preserve">Poznámka k souboru cen:_x000D_
1. V cenách jsou započteny i náklady na dodávku kotev. 2. V cenách nejsou započteny náklady na dodávku fólie, tato se oceňuje ve specifikaci. 3. Kotvení plechových lišt rš větší než 200 mm se oceňují katalogem 800-764 Klempířské konstrukce. 4. Vymezení rohových a okrajových částí je dané kotevním plánem nebo výpočtem podle přílohy č. 3 tohoto katalogu. </t>
  </si>
  <si>
    <t>482,838+111,5</t>
  </si>
  <si>
    <t>65</t>
  </si>
  <si>
    <t>28322012</t>
  </si>
  <si>
    <t>fólie hydroizolační střešní mPVC, tl. 1,5 mm š 1300 mm šedá</t>
  </si>
  <si>
    <t>48788350</t>
  </si>
  <si>
    <t>594,338*1,15 'Přepočtené koeficientem množství</t>
  </si>
  <si>
    <t>66</t>
  </si>
  <si>
    <t>712391171</t>
  </si>
  <si>
    <t>Provedení povlakové krytiny střech plochých do 10° -ostatní práce  provedení vrstvy textilní podkladní</t>
  </si>
  <si>
    <t>-817239159</t>
  </si>
  <si>
    <t xml:space="preserve">Poznámka k souboru cen:_x000D_
1. Cenami -9095 až -9097 lze oceňovat jen tehdy, nepřesáhne-li součet plochy vodorovné a svislé izolační vrstvy 10 m2. 2. Cenou -9095 až -9097 nelze oceňovat opravy a údržbu povlakové krytiny. </t>
  </si>
  <si>
    <t>67</t>
  </si>
  <si>
    <t>69311035</t>
  </si>
  <si>
    <t>geotextilie tkaná PP 30kN/m</t>
  </si>
  <si>
    <t>860211349</t>
  </si>
  <si>
    <t>68</t>
  </si>
  <si>
    <t>712411101</t>
  </si>
  <si>
    <t>Provedení povlakové krytiny střech šikmých přes 10° do 30° natěradly a tmely za studena  nátěrem penetračním</t>
  </si>
  <si>
    <t>997099298</t>
  </si>
  <si>
    <t xml:space="preserve">Poznámka k souboru cen:_x000D_
1. Povlakové krytiny střech jednotlivě do 10 m2 se oceňují skladebně cenou příslušné izolace a cenou 712 49-9095 Příplatek za plochu do 10 m2. </t>
  </si>
  <si>
    <t>69</t>
  </si>
  <si>
    <t>1208351733</t>
  </si>
  <si>
    <t>594,338*0,0003 'Přepočtené koeficientem množství</t>
  </si>
  <si>
    <t>70</t>
  </si>
  <si>
    <t>712441559</t>
  </si>
  <si>
    <t>Provedení povlakové krytiny střech šikmých přes 10° do 30° pásy přitavením  NAIP v plné ploše</t>
  </si>
  <si>
    <t>97854679</t>
  </si>
  <si>
    <t xml:space="preserve">Poznámka k souboru cen:_x000D_
1. Povlakové krytiny střech jednotlivě do 10 m2 se oceňují skladebně cenou příslušné izolace a cenou 712 49-9097 Příplatek za plochu do 10 m2. </t>
  </si>
  <si>
    <t>71</t>
  </si>
  <si>
    <t>62832001</t>
  </si>
  <si>
    <t>pás těžký asfaltovaný V 60 S 35</t>
  </si>
  <si>
    <t>-336264719</t>
  </si>
  <si>
    <t>72</t>
  </si>
  <si>
    <t>998712102</t>
  </si>
  <si>
    <t>Přesun hmot pro povlakové krytiny stanovený z hmotnosti přesunovaného materiálu vodorovná dopravní vzdálenost do 50 m v objektech výšky přes 6 do 12 m</t>
  </si>
  <si>
    <t>1803634213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</si>
  <si>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</si>
  <si>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</si>
  <si>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</si>
  <si>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73</t>
  </si>
  <si>
    <t>713121111</t>
  </si>
  <si>
    <t>Montáž tepelné izolace podlah rohožemi, pásy, deskami, dílci, bloky (izolační materiál ve specifikaci) kladenými volně jednovrstvá</t>
  </si>
  <si>
    <t>1996982392</t>
  </si>
  <si>
    <t xml:space="preserve">Poznámka k souboru cen:_x000D_
1. Množství tepelné izolace podlah okrajovými pásky k ceně -1211 se určuje v m projektované délky obložení (bez přesahů) na obvodu podlahy. </t>
  </si>
  <si>
    <t>F1A</t>
  </si>
  <si>
    <t>35,51+29,84+4,55+29,66+9,94+16,33+1,04</t>
  </si>
  <si>
    <t>F1B</t>
  </si>
  <si>
    <t>9,67+41,41+5,23+3,3+10,77+5,78+10,56+30,32+66,42+17,98+2,33+2,33+2,1+16,31</t>
  </si>
  <si>
    <t>F1C</t>
  </si>
  <si>
    <t>42,05+2,2+1,57+1,9+5,72+2,21+2,24+3,3+4,9+1,65+1,6+5,72</t>
  </si>
  <si>
    <t>51,52</t>
  </si>
  <si>
    <t>74</t>
  </si>
  <si>
    <t>28375914</t>
  </si>
  <si>
    <t>deska EPS 150 pro trvalé zatížení v tlaku (max. 3000 kg/m2) tl 100mm</t>
  </si>
  <si>
    <t>625967223</t>
  </si>
  <si>
    <t>426,44*1,02 'Přepočtené koeficientem množství</t>
  </si>
  <si>
    <t>75</t>
  </si>
  <si>
    <t>28376372</t>
  </si>
  <si>
    <t>deska z polystyrénu XPS, hrana rovná, polo či pero drážka a hladký povrch tl 100mm</t>
  </si>
  <si>
    <t>-390034264</t>
  </si>
  <si>
    <t>51,52*1,05 'Přepočtené koeficientem množství</t>
  </si>
  <si>
    <t>76</t>
  </si>
  <si>
    <t>713141131</t>
  </si>
  <si>
    <t>Montáž tepelné izolace střech plochých rohožemi, pásy, deskami, dílci, bloky (izolační materiál ve specifikaci) přilepenými za studena zplna, jednovrstvá</t>
  </si>
  <si>
    <t>1044211310</t>
  </si>
  <si>
    <t xml:space="preserve">Poznámka k souboru cen:_x000D_
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t>
  </si>
  <si>
    <t>77</t>
  </si>
  <si>
    <t>28375991</t>
  </si>
  <si>
    <t>deska EPS 150 pro trvalé zatížení v tlaku (max. 3000 kg/m2) tl 160mm</t>
  </si>
  <si>
    <t>2057005933</t>
  </si>
  <si>
    <t>482,838*1,02 'Přepočtené koeficientem množství</t>
  </si>
  <si>
    <t>78</t>
  </si>
  <si>
    <t>28375926</t>
  </si>
  <si>
    <t>deska EPS 200 pro trvalé zatížení v tlaku (max. 3600 kg/m2) tl 100mm</t>
  </si>
  <si>
    <t>-1570619571</t>
  </si>
  <si>
    <t>111,5*1,05 'Přepočtené koeficientem množství</t>
  </si>
  <si>
    <t>79</t>
  </si>
  <si>
    <t>713141331</t>
  </si>
  <si>
    <t>Montáž tepelné izolace střech plochých spádovými klíny v ploše přilepenými za studena zplna</t>
  </si>
  <si>
    <t>-1489430579</t>
  </si>
  <si>
    <t>80</t>
  </si>
  <si>
    <t>28376142</t>
  </si>
  <si>
    <t>klín izolační z pěnového polystyrenu EPS 150 spádový</t>
  </si>
  <si>
    <t>1037496265</t>
  </si>
  <si>
    <t>482,838*0,150</t>
  </si>
  <si>
    <t>81</t>
  </si>
  <si>
    <t>998713102</t>
  </si>
  <si>
    <t>Přesun hmot pro izolace tepelné stanovený z hmotnosti přesunovaného materiálu vodorovná dopravní vzdálenost do 50 m v objektech výšky přes 6 m do 12 m</t>
  </si>
  <si>
    <t>-2047224172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</si>
  <si>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</si>
  <si>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725</t>
  </si>
  <si>
    <t>Zdravotechnika - zařizovací předměty</t>
  </si>
  <si>
    <t>82</t>
  </si>
  <si>
    <t>725110811</t>
  </si>
  <si>
    <t>Demontáž klozetů  splachovacích s nádrží nebo tlakovým splachovačem</t>
  </si>
  <si>
    <t>soubor</t>
  </si>
  <si>
    <t>725290886</t>
  </si>
  <si>
    <t>83</t>
  </si>
  <si>
    <t>725210821</t>
  </si>
  <si>
    <t>Demontáž umyvadel  bez výtokových armatur umyvadel</t>
  </si>
  <si>
    <t>1052102013</t>
  </si>
  <si>
    <t>84</t>
  </si>
  <si>
    <t>725240811</t>
  </si>
  <si>
    <t>Demontáž sprchových kabin a vaniček  bez výtokových armatur kabin</t>
  </si>
  <si>
    <t>-338502292</t>
  </si>
  <si>
    <t>85</t>
  </si>
  <si>
    <t>725240812</t>
  </si>
  <si>
    <t>Demontáž sprchových kabin a vaniček  bez výtokových armatur vaniček</t>
  </si>
  <si>
    <t>1135105332</t>
  </si>
  <si>
    <t>86</t>
  </si>
  <si>
    <t>725706811</t>
  </si>
  <si>
    <t>Demontáž kameninových dřezů, výlevek a proplachovacích misek v laboratořích  jednoduchých</t>
  </si>
  <si>
    <t>1268406090</t>
  </si>
  <si>
    <t>87</t>
  </si>
  <si>
    <t>725810811</t>
  </si>
  <si>
    <t>Demontáž výtokových ventilů  nástěnných</t>
  </si>
  <si>
    <t>1663489545</t>
  </si>
  <si>
    <t>88</t>
  </si>
  <si>
    <t>725820801</t>
  </si>
  <si>
    <t>Demontáž baterií  nástěnných do G 3/4</t>
  </si>
  <si>
    <t>825145260</t>
  </si>
  <si>
    <t>89</t>
  </si>
  <si>
    <t>725840850</t>
  </si>
  <si>
    <t>Demontáž baterií sprchových  diferenciálních do G 3/4 x 1</t>
  </si>
  <si>
    <t>-1195961211</t>
  </si>
  <si>
    <t>763</t>
  </si>
  <si>
    <t>Konstrukce suché výstavby</t>
  </si>
  <si>
    <t>90</t>
  </si>
  <si>
    <t>763131421</t>
  </si>
  <si>
    <t>Podhled ze sádrokartonových desek  dvouvrstvá zavěšená spodní konstrukce z ocelových profilů CD, UD dvojitě opláštěná deskami standardními A, tl. 2 x 12,5 mm, bez TI</t>
  </si>
  <si>
    <t>-142254400</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</si>
  <si>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</si>
  <si>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C3</t>
  </si>
  <si>
    <t>5,23+3,3+4,55+10,77+5,78+2,33+2,33+2,1+3,34+5+6,4+4,51+2,34+5,89</t>
  </si>
  <si>
    <t>91</t>
  </si>
  <si>
    <t>763131461</t>
  </si>
  <si>
    <t>Podhled ze sádrokartonových desek  dvouvrstvá zavěšená spodní konstrukce z ocelových profilů CD, UD dvojitě opláštěná deskami impregnovanou H2, tl. 2 x 12,5 mm, bez TI</t>
  </si>
  <si>
    <t>-1585250474</t>
  </si>
  <si>
    <t>C4</t>
  </si>
  <si>
    <t>5,72+2,2+1,57+1,9+5,72+2,21+2,24+3,3+4,9+1,65+1,6+2,33+1,49+2,23+1,49+2,23+1,49+8,67+2,23+1,49+6,21+6,38+2,4</t>
  </si>
  <si>
    <t>92</t>
  </si>
  <si>
    <t>763131714</t>
  </si>
  <si>
    <t>Podhled ze sádrokartonových desek  ostatní práce a konstrukce na podhledech ze sádrokartonových desek základní penetrační nátěr</t>
  </si>
  <si>
    <t>694463586</t>
  </si>
  <si>
    <t>63,87+71,65</t>
  </si>
  <si>
    <t>93</t>
  </si>
  <si>
    <t>763131761</t>
  </si>
  <si>
    <t>Podhled ze sádrokartonových desek  Příplatek k cenám za plochu do 3 m2 jednotlivě</t>
  </si>
  <si>
    <t>-147462150</t>
  </si>
  <si>
    <t>2,33+2,33+2,1+2,34</t>
  </si>
  <si>
    <t>2,2+1,57+1,9+2,21+2,24+1,65+1,6+2,33+1,49+2,23+1,49+2,23+1,49+2,23+1,49+2,4</t>
  </si>
  <si>
    <t>94</t>
  </si>
  <si>
    <t>763135101</t>
  </si>
  <si>
    <t>Montáž sádrokartonového podhledu kazetového demontovatelného, velikosti kazet 600x600 mm včetně zavěšené nosné konstrukce viditelné</t>
  </si>
  <si>
    <t>1919253663</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</si>
  <si>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</si>
  <si>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C1</t>
  </si>
  <si>
    <t>35,51+49,84+29,66+51,52+13,24+22,34+26,7+30,4+13,25+8,28+31,03+24,89</t>
  </si>
  <si>
    <t>C2</t>
  </si>
  <si>
    <t>42,05+9,67+41,41+10,56+30,32+66,42+17,98+16,31+9,94+16,33+20,85+14,32+52,73+1,04</t>
  </si>
  <si>
    <t>95</t>
  </si>
  <si>
    <t>59030570</t>
  </si>
  <si>
    <t>podhled kazetový bez děrování, viditelný rastr, tl. 10 mm, 600 x 600 mm</t>
  </si>
  <si>
    <t>-314462742</t>
  </si>
  <si>
    <t>349,93*1,05 'Přepočtené koeficientem množství</t>
  </si>
  <si>
    <t>96</t>
  </si>
  <si>
    <t>590R001</t>
  </si>
  <si>
    <t>podhled kazetový demontovatelný bílý hladký do zdravotnických prostor</t>
  </si>
  <si>
    <t>1007642725</t>
  </si>
  <si>
    <t>336,66*1,05 'Přepočtené koeficientem množství</t>
  </si>
  <si>
    <t>97</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</si>
  <si>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</si>
  <si>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</si>
  <si>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-231636064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</si>
  <si>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</si>
  <si>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</si>
  <si>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</si>
  <si>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98</t>
  </si>
  <si>
    <t>766691914</t>
  </si>
  <si>
    <t>Ostatní práce  vyvěšení nebo zavěšení křídel s případným uložením a opětovným zavěšením po provedení stavebních změn dřevěných dveřních, plochy do 2 m2</t>
  </si>
  <si>
    <t>-195385099</t>
  </si>
  <si>
    <t xml:space="preserve">PŮVODNÍ DVEŘNÍ KŘÍDLA </t>
  </si>
  <si>
    <t>767</t>
  </si>
  <si>
    <t>Konstrukce zámečnické</t>
  </si>
  <si>
    <t>99</t>
  </si>
  <si>
    <t>767R001</t>
  </si>
  <si>
    <t>Dodávka a montáž prosklené konstrukce s označením dle PD Z1 - rozměr a specifikace dle PD</t>
  </si>
  <si>
    <t>-1874149884</t>
  </si>
  <si>
    <t xml:space="preserve">Poznámka k souboru cen:_x000D_
1. V cenách nejsou započteny náklady na: a) montáž lištování hliníkovými profily, potního žlábku a okopových plechů; tyto práce se oceňují cenami 767 89-6110 až –6120 Montáž lišt a okopových plechů, b) montáž těsnění stěn; tyto práce se oceňují cenami 767 62-6101 až -6103 Montáž těsnění oken, c) montáž výplně stěn tvarovaným plechem; tyto práce se oceňují cenami 767 13-7511 až -7513 Montáž obložení plechem tvarovaným. d) zhotovení otvoru ve výplni stěn a příček plechem; tyto práce se oceňují cenami 767 13-7601 až -7613 Zhotovení otvoru v plechu ocelovém, e) montáž ocelových krycích lišt jednostranně; tyto práce se oceňují cenami 767 62-71 Montáž krycích ocelových lišt, množství se určuje v m jako 1/2 (spoje dvou kovových prvků) nebo 1/4 (krajový prvek) délky olištovávaného prvku. 2. V cenách 767 11-1110 až -1180 není započtena montáž spojení stěn z dílů před osazením; tyto práce se oceňují cenou 767 64-8351 Spojení dveří a stěn. </t>
  </si>
  <si>
    <t>3,15*2,75</t>
  </si>
  <si>
    <t>100</t>
  </si>
  <si>
    <t>767R002</t>
  </si>
  <si>
    <t>Dodávka a montáž prosklené konstrukce s označením dle PD Z2 - rozměr a specifikace dle PD</t>
  </si>
  <si>
    <t>-1017671361</t>
  </si>
  <si>
    <t>2,8*2,15</t>
  </si>
  <si>
    <t>101</t>
  </si>
  <si>
    <t>767R003</t>
  </si>
  <si>
    <t>Dodávka a montáž prosklené konstrukce s označením dle PD Z3 - rozměr a specifikace dle PD</t>
  </si>
  <si>
    <t>-7984010</t>
  </si>
  <si>
    <t>4,35*2,75</t>
  </si>
  <si>
    <t>102</t>
  </si>
  <si>
    <t>767R004</t>
  </si>
  <si>
    <t>Dodávka a montáž prosklené konstrukce s označením dle PD Z4 - rozměr a specifikace dle PD</t>
  </si>
  <si>
    <t>1026005135</t>
  </si>
  <si>
    <t>3,55*2,75</t>
  </si>
  <si>
    <t>103</t>
  </si>
  <si>
    <t>767R005</t>
  </si>
  <si>
    <t>Dodávka a montáž prosklené konstrukce s označením dle PD Z5 - rozměr a specifikace dle PD</t>
  </si>
  <si>
    <t>305926814</t>
  </si>
  <si>
    <t>3*3,05</t>
  </si>
  <si>
    <t>104</t>
  </si>
  <si>
    <t>767R006</t>
  </si>
  <si>
    <t>Dodávka a montáž prosklené konstrukce s označením dle PD Z6 - rozměr a specifikace dle PD</t>
  </si>
  <si>
    <t>-1613853941</t>
  </si>
  <si>
    <t>105</t>
  </si>
  <si>
    <t>767R007</t>
  </si>
  <si>
    <t>Dodávka a montáž prosklené konstrukce s označením dle PD Z7 - rozměr a specifikace dle PD</t>
  </si>
  <si>
    <t>216217936</t>
  </si>
  <si>
    <t>8,915*2,75</t>
  </si>
  <si>
    <t>771</t>
  </si>
  <si>
    <t>Podlahy z dlaždic</t>
  </si>
  <si>
    <t>106</t>
  </si>
  <si>
    <t>771574115</t>
  </si>
  <si>
    <t>Montáž podlah z dlaždic keramických  lepených flexibilním lepidlem režných nebo glazovaných hladkých přes 19 do 22 ks/ m2</t>
  </si>
  <si>
    <t>274669621</t>
  </si>
  <si>
    <t>V4</t>
  </si>
  <si>
    <t>42,05</t>
  </si>
  <si>
    <t>2,2+1,57+1,9+5,72+2,21+2,24+1,65+1,6+2,23+1,49+2,23+1,49+8,67+14,32+3,34+2,23+1,49+2,4</t>
  </si>
  <si>
    <t>107</t>
  </si>
  <si>
    <t>59761406</t>
  </si>
  <si>
    <t>dlaždice keramické slinuté neglazované mrazuvzdorné - specifikace dle PD, ozn V4</t>
  </si>
  <si>
    <t>-1012830827</t>
  </si>
  <si>
    <t>101,03*1,1 'Přepočtené koeficientem množství</t>
  </si>
  <si>
    <t>108</t>
  </si>
  <si>
    <t>59761432</t>
  </si>
  <si>
    <t>dlaždice keramické slinuté neglazované mrazuvzdorné - specifikace dle PD, ozn V4B</t>
  </si>
  <si>
    <t>923594436</t>
  </si>
  <si>
    <t>8,2*1,1 'Přepočtené koeficientem množství</t>
  </si>
  <si>
    <t>109</t>
  </si>
  <si>
    <t>771579191</t>
  </si>
  <si>
    <t>Montáž podlah z dlaždic keramických  Příplatek k cenám za plochu do 5 m2 jednotlivě</t>
  </si>
  <si>
    <t>346898969</t>
  </si>
  <si>
    <t>2,2+1,57+1,9+2,21+2,24+1,65+1,6+2,23+1,49+2,23+1,49+3,34+2,23+1,49+2,4</t>
  </si>
  <si>
    <t>3,3+4,9</t>
  </si>
  <si>
    <t>110</t>
  </si>
  <si>
    <t>771591111</t>
  </si>
  <si>
    <t>Podlahy - ostatní práce  penetrace podkladu</t>
  </si>
  <si>
    <t>-166133805</t>
  </si>
  <si>
    <t xml:space="preserve">Poznámka k souboru cen:_x000D_
1. Množství měrných jednotek u ceny -1185 se stanoví podle počtu řezaných dlaždic, nezávisle na jejich velikosti. 2. Položkou -1185 lze ocenit provádění více řezů na jednom kusu dlažby. </t>
  </si>
  <si>
    <t>111</t>
  </si>
  <si>
    <t>998771102</t>
  </si>
  <si>
    <t>Přesun hmot pro podlahy z dlaždic stanovený z hmotnosti přesunovaného materiálu vodorovná dopravní vzdálenost do 50 m v objektech výšky přes 6 do 12 m</t>
  </si>
  <si>
    <t>2029625818</t>
  </si>
  <si>
    <t>776</t>
  </si>
  <si>
    <t>Podlahy povlakové</t>
  </si>
  <si>
    <t>112</t>
  </si>
  <si>
    <t>776111111</t>
  </si>
  <si>
    <t>Příprava podkladu broušení podlah nového podkladu anhydritového</t>
  </si>
  <si>
    <t>-1152226629</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</si>
  <si>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</si>
  <si>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V1</t>
  </si>
  <si>
    <t>262,12</t>
  </si>
  <si>
    <t>V2</t>
  </si>
  <si>
    <t>128,450</t>
  </si>
  <si>
    <t>113</t>
  </si>
  <si>
    <t>776111311</t>
  </si>
  <si>
    <t>Příprava podkladu vysátí podlah</t>
  </si>
  <si>
    <t>320347105</t>
  </si>
  <si>
    <t>114</t>
  </si>
  <si>
    <t>776121111</t>
  </si>
  <si>
    <t>Příprava podkladu penetrace vodou ředitelná na savý podklad (válečkováním) ředěná v poměru 1:3 podlah</t>
  </si>
  <si>
    <t>768732542</t>
  </si>
  <si>
    <t>35,51+49,84+4,55+16,33+13,24+22,34+26,7+5+6,21+13,25+4,51+6,38+2,34+31,03+24,89</t>
  </si>
  <si>
    <t>29,66+51,52+9,94+30,4+5,89+1,04</t>
  </si>
  <si>
    <t>115</t>
  </si>
  <si>
    <t>776141121</t>
  </si>
  <si>
    <t>Příprava podkladu vyrovnání samonivelační stěrkou podlah min.pevnosti 30 MPa, tloušťky do 3 mm</t>
  </si>
  <si>
    <t>1052366563</t>
  </si>
  <si>
    <t>262,120</t>
  </si>
  <si>
    <t>116</t>
  </si>
  <si>
    <t>776221121</t>
  </si>
  <si>
    <t>Montáž podlahovin z PVC lepením standardním lepidlem z pásů elektrostaticky vodivých</t>
  </si>
  <si>
    <t>1333339163</t>
  </si>
  <si>
    <t>117</t>
  </si>
  <si>
    <t>28410242</t>
  </si>
  <si>
    <t>krytina podlahová homogenní elektrostaticky vodivá tl 2,0 mm - bližší specifikace dle PD, skladba V1</t>
  </si>
  <si>
    <t>-1621965101</t>
  </si>
  <si>
    <t>262,12*1,1 'Přepočtené koeficientem množství</t>
  </si>
  <si>
    <t>118</t>
  </si>
  <si>
    <t>28410243</t>
  </si>
  <si>
    <t>krytina podlahová homogenní elektrostaticky vodivá tl 2,0 mm - bližší specifikace dle PD, skladba V2</t>
  </si>
  <si>
    <t>-748174072</t>
  </si>
  <si>
    <t>128,45*1,1 'Přepočtené koeficientem množství</t>
  </si>
  <si>
    <t>119</t>
  </si>
  <si>
    <t>998776102</t>
  </si>
  <si>
    <t>Přesun hmot pro podlahy povlakové  stanovený z hmotnosti přesunovaného materiálu vodorovná dopravní vzdálenost do 50 m v objektech výšky přes 6 do 12 m</t>
  </si>
  <si>
    <t>-1698691858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</si>
  <si>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</si>
  <si>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777</t>
  </si>
  <si>
    <t>Podlahy lité</t>
  </si>
  <si>
    <t>120</t>
  </si>
  <si>
    <t>777111101</t>
  </si>
  <si>
    <t>Příprava podkladu před provedením litých podlah zametení</t>
  </si>
  <si>
    <t>-230979511</t>
  </si>
  <si>
    <t>121</t>
  </si>
  <si>
    <t>777111111</t>
  </si>
  <si>
    <t>Příprava podkladu před provedením litých podlah vysátí</t>
  </si>
  <si>
    <t>990236734</t>
  </si>
  <si>
    <t>122</t>
  </si>
  <si>
    <t>777111123</t>
  </si>
  <si>
    <t>Příprava podkladu před provedením litých podlah obroušení strojní</t>
  </si>
  <si>
    <t>-805352819</t>
  </si>
  <si>
    <t>123</t>
  </si>
  <si>
    <t>777131101</t>
  </si>
  <si>
    <t>Penetrační nátěr podlahy epoxidový, na podklad suchý a vyzrálý</t>
  </si>
  <si>
    <t>1727827729</t>
  </si>
  <si>
    <t>124</t>
  </si>
  <si>
    <t>777511105</t>
  </si>
  <si>
    <t>Krycí stěrka dekorativní epoxidová, tloušťky přes 2 do 3 mm</t>
  </si>
  <si>
    <t>-1200927799</t>
  </si>
  <si>
    <t>V5</t>
  </si>
  <si>
    <t>99,14</t>
  </si>
  <si>
    <t>125</t>
  </si>
  <si>
    <t>998777102</t>
  </si>
  <si>
    <t>Přesun hmot pro podlahy lité  stanovený z hmotnosti přesunovaného materiálu vodorovná dopravní vzdálenost do 50 m v objektech výšky přes 6 do 12 m</t>
  </si>
  <si>
    <t>-1141798539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</si>
  <si>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</si>
  <si>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784</t>
  </si>
  <si>
    <t>Dokončovací práce - malby a tapety</t>
  </si>
  <si>
    <t>126</t>
  </si>
  <si>
    <t>784121001</t>
  </si>
  <si>
    <t>Oškrabání malby v místnostech výšky do 3,80 m</t>
  </si>
  <si>
    <t>1852724995</t>
  </si>
  <si>
    <t xml:space="preserve">Poznámka k souboru cen:_x000D_
1. Cenami souboru cen se oceňuje jakýkoli počet současně škrabaných vrstev barvy. </t>
  </si>
  <si>
    <t>PŮVODNÍ MALBY</t>
  </si>
  <si>
    <t>"STROP" 383,74</t>
  </si>
  <si>
    <t>VORN - Vedlejší a ostatní rozpočtové náklady</t>
  </si>
  <si>
    <t>VRN - Vedlejší rozpočtové náklady</t>
  </si>
  <si>
    <t xml:space="preserve">    VRN1 - Průzkumné, geodetické a projektové práce</t>
  </si>
  <si>
    <t xml:space="preserve">    VRN3 - Zařízení staveniště</t>
  </si>
  <si>
    <t xml:space="preserve">    VRN6 - Územní vlivy</t>
  </si>
  <si>
    <t xml:space="preserve">    VRN7 - Provozní vlivy</t>
  </si>
  <si>
    <t xml:space="preserve">    VRN9 - Ostatní náklady</t>
  </si>
  <si>
    <t>VRN</t>
  </si>
  <si>
    <t>Vedlejší rozpočtové náklady</t>
  </si>
  <si>
    <t>VRN1</t>
  </si>
  <si>
    <t>Průzkumné, geodetické a projektové práce</t>
  </si>
  <si>
    <t>012103000</t>
  </si>
  <si>
    <t>Průzkumné, geodetické a projektové práce geodetické práce před výstavbou</t>
  </si>
  <si>
    <t>…</t>
  </si>
  <si>
    <t>CS ÚRS 2017 01</t>
  </si>
  <si>
    <t>1024</t>
  </si>
  <si>
    <t>-755279192</t>
  </si>
  <si>
    <t>012203000</t>
  </si>
  <si>
    <t>Průzkumné, geodetické a projektové práce geodetické práce při provádění stavby</t>
  </si>
  <si>
    <t>-189864910</t>
  </si>
  <si>
    <t>012303000</t>
  </si>
  <si>
    <t>Průzkumné, geodetické a projektové práce geodetické práce po výstavbě</t>
  </si>
  <si>
    <t>-110525173</t>
  </si>
  <si>
    <t>013254000</t>
  </si>
  <si>
    <t>Průzkumné, geodetické a projektové práce projektové práce dokumentace stavby (výkresová a textová) skutečného provedení stavby</t>
  </si>
  <si>
    <t>598330379</t>
  </si>
  <si>
    <t>VRN3</t>
  </si>
  <si>
    <t>Zařízení staveniště</t>
  </si>
  <si>
    <t>032103000</t>
  </si>
  <si>
    <t>Zařízení staveniště vybavení staveniště náklady na stavební buňky</t>
  </si>
  <si>
    <t>-915697278</t>
  </si>
  <si>
    <t>032403000</t>
  </si>
  <si>
    <t>Zařízení staveniště vybavení staveniště provizorní komunikace</t>
  </si>
  <si>
    <t>-1984766722</t>
  </si>
  <si>
    <t>032503000</t>
  </si>
  <si>
    <t>Zařízení staveniště vybavení staveniště skládky na staveništi</t>
  </si>
  <si>
    <t>1248103945</t>
  </si>
  <si>
    <t>032903000</t>
  </si>
  <si>
    <t>Náklady na provoz a údržbu vybavení staveniště</t>
  </si>
  <si>
    <t>320366314</t>
  </si>
  <si>
    <t>034103000</t>
  </si>
  <si>
    <t>Zařízení staveniště zabezpečení staveniště energie pro zařízení staveniště</t>
  </si>
  <si>
    <t>-1011669012</t>
  </si>
  <si>
    <t>034203000</t>
  </si>
  <si>
    <t>Opatření na ochranu pozemků sousedních se staveništěm</t>
  </si>
  <si>
    <t>1297453035</t>
  </si>
  <si>
    <t>034303000</t>
  </si>
  <si>
    <t>Zařízení staveniště zabezpečení staveniště opatření na ochranu sousedních pozemků</t>
  </si>
  <si>
    <t>261899406</t>
  </si>
  <si>
    <t>034503000</t>
  </si>
  <si>
    <t>Informační tabule na staveništi</t>
  </si>
  <si>
    <t>1343844526</t>
  </si>
  <si>
    <t>034603000</t>
  </si>
  <si>
    <t>Zařízení staveniště zabezpečení staveniště alarm, strážní služba</t>
  </si>
  <si>
    <t>-881782404</t>
  </si>
  <si>
    <t>034703000</t>
  </si>
  <si>
    <t>Zařízení staveniště zabezpečení staveniště osvětlení staveniště</t>
  </si>
  <si>
    <t>1275584760</t>
  </si>
  <si>
    <t>VRN6</t>
  </si>
  <si>
    <t>Územní vlivy</t>
  </si>
  <si>
    <t>061002000</t>
  </si>
  <si>
    <t>Hlavní tituly průvodních činností a nákladů územní vlivy vliv klimatických podmínek</t>
  </si>
  <si>
    <t>-506866560</t>
  </si>
  <si>
    <t>VRN7</t>
  </si>
  <si>
    <t>Provozní vlivy</t>
  </si>
  <si>
    <t>070001000</t>
  </si>
  <si>
    <t>Základní rozdělení průvodních činností a nákladů provozní vlivy</t>
  </si>
  <si>
    <t>1824004512</t>
  </si>
  <si>
    <t>VRN9</t>
  </si>
  <si>
    <t>Ostatní náklady</t>
  </si>
  <si>
    <t>091003000</t>
  </si>
  <si>
    <t>Ostatní náklady související s objektem bez rozlišení</t>
  </si>
  <si>
    <t>-1039113840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</si>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</sst>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FF0000"/>
      <name val="Trebuchet MS"/>
      <family val="2"/>
      <charset val="238"/>
    </font>
    <font>
      <sz val="8"/>
      <color rgb="FF80008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7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8"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2" fillId="0" borderId="5" xfId="0" applyFont="1" applyBorder="1" applyAlignment="1">
      <alignment vertical="center"/>
    </xf>
    <xf numFmtId="0" fontId="18"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1" fillId="0" borderId="0" xfId="0" applyFont="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3"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18"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9" xfId="0" applyNumberFormat="1" applyFont="1" applyBorder="1" applyAlignment="1">
      <alignment vertical="center"/>
    </xf>
    <xf numFmtId="0" fontId="4" fillId="0" borderId="0" xfId="0" applyFont="1" applyAlignment="1">
      <alignment horizontal="left"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4" fontId="0" fillId="4" borderId="28" xfId="0" applyNumberFormat="1" applyFont="1" applyFill="1" applyBorder="1" applyAlignment="1" applyProtection="1">
      <alignment vertical="center"/>
      <protection locked="0"/>
    </xf>
    <xf numFmtId="4" fontId="36" fillId="4" borderId="28" xfId="0" applyNumberFormat="1" applyFont="1" applyFill="1" applyBorder="1" applyAlignment="1" applyProtection="1">
      <alignment vertical="center"/>
      <protection locked="0"/>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0" fontId="2" fillId="0" borderId="0" xfId="0" applyFont="1" applyBorder="1" applyAlignment="1">
      <alignment horizontal="left" vertical="center" wrapText="1"/>
    </xf>
    <xf numFmtId="4" fontId="20"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9"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5" fillId="3" borderId="0" xfId="0" applyFont="1" applyFill="1" applyAlignment="1">
      <alignment horizontal="center" vertical="center"/>
    </xf>
    <xf numFmtId="0" fontId="0" fillId="0" borderId="0" xfId="0"/>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xf numFmtId="49" fontId="2" fillId="0" borderId="0" xfId="0" applyNumberFormat="1" applyFont="1" applyBorder="1" applyAlignment="1" applyProtection="1">
      <alignment horizontal="left" vertical="center"/>
      <protection locked="0"/>
    </xf>
    <xf numFmtId="0" fontId="0" fillId="2" borderId="0" xfId="0" applyFill="1" applyProtection="1"/>
    <xf numFmtId="0" fontId="30" fillId="2" borderId="0" xfId="1" applyFont="1" applyFill="1" applyAlignment="1" applyProtection="1">
      <alignment vertical="center"/>
    </xf>
    <xf numFmtId="0" fontId="30" fillId="2" borderId="0" xfId="1" applyFont="1" applyFill="1" applyAlignment="1" applyProtection="1">
      <alignment vertical="center"/>
    </xf>
    <xf numFmtId="0" fontId="44" fillId="2" borderId="0" xfId="1" applyFill="1" applyProtection="1"/>
    <xf numFmtId="0" fontId="0" fillId="0" borderId="0" xfId="0" applyProtection="1"/>
    <xf numFmtId="0" fontId="15" fillId="3" borderId="0" xfId="0" applyFont="1" applyFill="1" applyAlignment="1" applyProtection="1">
      <alignment horizontal="center" vertical="center"/>
    </xf>
    <xf numFmtId="0" fontId="0" fillId="0" borderId="0" xfId="0" applyProtection="1"/>
    <xf numFmtId="0" fontId="0" fillId="0" borderId="0" xfId="0" applyFont="1" applyAlignment="1" applyProtection="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5" fillId="0" borderId="0" xfId="0" applyFont="1" applyAlignment="1" applyProtection="1">
      <alignment horizontal="left" vertical="center"/>
    </xf>
    <xf numFmtId="0" fontId="18" fillId="0" borderId="0" xfId="0" applyFont="1" applyBorder="1" applyAlignment="1" applyProtection="1">
      <alignment horizontal="left" vertical="center"/>
    </xf>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0" fillId="0" borderId="0" xfId="0" applyFont="1" applyAlignment="1" applyProtection="1">
      <alignment vertical="center"/>
    </xf>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0" fillId="0" borderId="6" xfId="0" applyFont="1" applyBorder="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2" fillId="0" borderId="0" xfId="0" applyFont="1" applyBorder="1" applyAlignment="1" applyProtection="1">
      <alignment horizontal="left" vertical="center"/>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2" fillId="0" borderId="0" xfId="0" applyFont="1" applyBorder="1" applyAlignment="1" applyProtection="1">
      <alignment horizontal="left" vertical="center" wrapText="1"/>
    </xf>
    <xf numFmtId="0" fontId="0" fillId="0" borderId="6" xfId="0" applyFont="1" applyBorder="1" applyAlignment="1" applyProtection="1">
      <alignment vertical="center" wrapText="1"/>
    </xf>
    <xf numFmtId="0" fontId="0" fillId="0" borderId="0" xfId="0" applyFont="1" applyAlignment="1" applyProtection="1">
      <alignment vertical="center" wrapText="1"/>
    </xf>
    <xf numFmtId="0" fontId="0" fillId="0" borderId="16" xfId="0" applyFont="1" applyBorder="1" applyAlignment="1" applyProtection="1">
      <alignment vertical="center"/>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xf>
    <xf numFmtId="0" fontId="1" fillId="0" borderId="0" xfId="0" applyFont="1" applyBorder="1" applyAlignment="1" applyProtection="1">
      <alignment horizontal="left" vertical="center"/>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0" fillId="6" borderId="10" xfId="0" applyFont="1" applyFill="1" applyBorder="1" applyAlignment="1" applyProtection="1">
      <alignmen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4" xfId="0" applyFont="1" applyBorder="1" applyAlignment="1" applyProtection="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5" fillId="0" borderId="0" xfId="0" applyFont="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6" fillId="0" borderId="0" xfId="0" applyFont="1" applyAlignment="1" applyProtection="1">
      <alignment vertical="center"/>
    </xf>
    <xf numFmtId="0" fontId="16" fillId="0" borderId="0" xfId="0" applyFont="1" applyAlignment="1" applyProtection="1">
      <alignment horizontal="left" vertical="center"/>
    </xf>
    <xf numFmtId="0" fontId="18" fillId="0" borderId="0" xfId="0" applyFont="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23" fillId="0" borderId="0" xfId="0" applyFont="1" applyAlignment="1" applyProtection="1">
      <alignment horizontal="left" vertical="center"/>
    </xf>
    <xf numFmtId="4" fontId="23" fillId="0" borderId="0" xfId="0" applyNumberFormat="1" applyFont="1" applyAlignment="1" applyProtection="1"/>
    <xf numFmtId="0" fontId="0" fillId="0" borderId="15" xfId="0" applyFont="1" applyBorder="1" applyAlignment="1" applyProtection="1">
      <alignment vertical="center"/>
    </xf>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pplyProtection="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pplyProtection="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0" fillId="0" borderId="19"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0" borderId="28" xfId="0" applyNumberFormat="1" applyFont="1" applyBorder="1" applyAlignment="1" applyProtection="1">
      <alignment vertical="center"/>
    </xf>
    <xf numFmtId="0" fontId="36" fillId="0" borderId="5" xfId="0" applyFont="1" applyBorder="1" applyAlignment="1" applyProtection="1">
      <alignment vertical="center"/>
    </xf>
    <xf numFmtId="0" fontId="36" fillId="4" borderId="28" xfId="0" applyFont="1" applyFill="1" applyBorder="1" applyAlignment="1" applyProtection="1">
      <alignment horizontal="left" vertical="center"/>
    </xf>
    <xf numFmtId="0" fontId="36"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workbookViewId="0">
      <pane ySplit="1" topLeftCell="A2" activePane="bottomLeft" state="frozen"/>
      <selection pane="bottomLeft" activeCell="E14" sqref="E14:AJ14"/>
    </sheetView>
  </sheetViews>
  <sheetFormatPr defaultRowHeight="14.5" x14ac:dyDescent="0.35"/>
  <cols>
    <col min="1" max="1" width="8.375" customWidth="1"/>
    <col min="2" max="2" width="1.625" customWidth="1"/>
    <col min="3" max="3" width="4.125" customWidth="1"/>
    <col min="4" max="33" width="2.625" customWidth="1"/>
    <col min="34" max="34" width="3.375" customWidth="1"/>
    <col min="35" max="35" width="31.625" customWidth="1"/>
    <col min="36" max="37" width="2.5" customWidth="1"/>
    <col min="38" max="38" width="8.375" customWidth="1"/>
    <col min="39" max="39" width="3.375" customWidth="1"/>
    <col min="40" max="40" width="13.375" customWidth="1"/>
    <col min="41" max="41" width="7.5" customWidth="1"/>
    <col min="42" max="42" width="4.125" customWidth="1"/>
    <col min="43" max="43" width="15.625" customWidth="1"/>
    <col min="44" max="44" width="13.625" customWidth="1"/>
    <col min="45" max="47" width="25.875" hidden="1" customWidth="1"/>
    <col min="48" max="52" width="21.625" hidden="1" customWidth="1"/>
    <col min="53" max="53" width="19.125" hidden="1" customWidth="1"/>
    <col min="54" max="54" width="25" hidden="1" customWidth="1"/>
    <col min="55" max="56" width="19.125" hidden="1" customWidth="1"/>
    <col min="57" max="57" width="66.5" customWidth="1"/>
    <col min="71" max="91" width="9.375" hidden="1"/>
  </cols>
  <sheetData>
    <row r="1" spans="1:74" ht="21.4" customHeight="1" x14ac:dyDescent="0.35">
      <c r="A1" s="7" t="s">
        <v>0</v>
      </c>
      <c r="B1" s="8"/>
      <c r="C1" s="8"/>
      <c r="D1" s="9" t="s">
        <v>1</v>
      </c>
      <c r="E1" s="8"/>
      <c r="F1" s="8"/>
      <c r="G1" s="8"/>
      <c r="H1" s="8"/>
      <c r="I1" s="8"/>
      <c r="J1" s="8"/>
      <c r="K1" s="10" t="s">
        <v>2</v>
      </c>
      <c r="L1" s="10"/>
      <c r="M1" s="10"/>
      <c r="N1" s="10"/>
      <c r="O1" s="10"/>
      <c r="P1" s="10"/>
      <c r="Q1" s="10"/>
      <c r="R1" s="10"/>
      <c r="S1" s="10"/>
      <c r="T1" s="8"/>
      <c r="U1" s="8"/>
      <c r="V1" s="8"/>
      <c r="W1" s="10" t="s">
        <v>3</v>
      </c>
      <c r="X1" s="10"/>
      <c r="Y1" s="10"/>
      <c r="Z1" s="10"/>
      <c r="AA1" s="10"/>
      <c r="AB1" s="10"/>
      <c r="AC1" s="10"/>
      <c r="AD1" s="10"/>
      <c r="AE1" s="10"/>
      <c r="AF1" s="10"/>
      <c r="AG1" s="10"/>
      <c r="AH1" s="10"/>
      <c r="AI1" s="11"/>
      <c r="AJ1" s="12"/>
      <c r="AK1" s="12"/>
      <c r="AL1" s="12"/>
      <c r="AM1" s="12"/>
      <c r="AN1" s="12"/>
      <c r="AO1" s="12"/>
      <c r="AP1" s="12"/>
      <c r="AQ1" s="12"/>
      <c r="AR1" s="12"/>
      <c r="AS1" s="12"/>
      <c r="AT1" s="12"/>
      <c r="AU1" s="12"/>
      <c r="AV1" s="12"/>
      <c r="AW1" s="12"/>
      <c r="AX1" s="12"/>
      <c r="AY1" s="12"/>
      <c r="AZ1" s="12"/>
      <c r="BA1" s="13" t="s">
        <v>4</v>
      </c>
      <c r="BB1" s="13" t="s">
        <v>5</v>
      </c>
      <c r="BC1" s="12"/>
      <c r="BD1" s="12"/>
      <c r="BE1" s="12"/>
      <c r="BF1" s="12"/>
      <c r="BG1" s="12"/>
      <c r="BH1" s="12"/>
      <c r="BI1" s="12"/>
      <c r="BJ1" s="12"/>
      <c r="BK1" s="12"/>
      <c r="BL1" s="12"/>
      <c r="BM1" s="12"/>
      <c r="BN1" s="12"/>
      <c r="BO1" s="12"/>
      <c r="BP1" s="12"/>
      <c r="BQ1" s="12"/>
      <c r="BR1" s="12"/>
      <c r="BT1" s="14" t="s">
        <v>6</v>
      </c>
      <c r="BU1" s="14" t="s">
        <v>6</v>
      </c>
      <c r="BV1" s="14" t="s">
        <v>7</v>
      </c>
    </row>
    <row r="2" spans="1:74" ht="37" customHeight="1" x14ac:dyDescent="0.35">
      <c r="AR2" s="202" t="s">
        <v>8</v>
      </c>
      <c r="AS2" s="203"/>
      <c r="AT2" s="203"/>
      <c r="AU2" s="203"/>
      <c r="AV2" s="203"/>
      <c r="AW2" s="203"/>
      <c r="AX2" s="203"/>
      <c r="AY2" s="203"/>
      <c r="AZ2" s="203"/>
      <c r="BA2" s="203"/>
      <c r="BB2" s="203"/>
      <c r="BC2" s="203"/>
      <c r="BD2" s="203"/>
      <c r="BE2" s="203"/>
      <c r="BS2" s="15" t="s">
        <v>9</v>
      </c>
      <c r="BT2" s="15" t="s">
        <v>10</v>
      </c>
    </row>
    <row r="3" spans="1:74" ht="7" customHeight="1" x14ac:dyDescent="0.35">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8"/>
      <c r="BS3" s="15" t="s">
        <v>9</v>
      </c>
      <c r="BT3" s="15" t="s">
        <v>11</v>
      </c>
    </row>
    <row r="4" spans="1:74" ht="37" customHeight="1" x14ac:dyDescent="0.35">
      <c r="B4" s="19"/>
      <c r="C4" s="20"/>
      <c r="D4" s="21" t="s">
        <v>12</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2"/>
      <c r="AS4" s="23" t="s">
        <v>13</v>
      </c>
      <c r="BE4" s="24" t="s">
        <v>14</v>
      </c>
      <c r="BS4" s="15" t="s">
        <v>15</v>
      </c>
    </row>
    <row r="5" spans="1:74" ht="14.4" customHeight="1" x14ac:dyDescent="0.35">
      <c r="B5" s="19"/>
      <c r="C5" s="20"/>
      <c r="D5" s="25" t="s">
        <v>16</v>
      </c>
      <c r="E5" s="20"/>
      <c r="F5" s="20"/>
      <c r="G5" s="20"/>
      <c r="H5" s="20"/>
      <c r="I5" s="20"/>
      <c r="J5" s="20"/>
      <c r="K5" s="170" t="s">
        <v>17</v>
      </c>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20"/>
      <c r="AQ5" s="22"/>
      <c r="BE5" s="168" t="s">
        <v>18</v>
      </c>
      <c r="BS5" s="15" t="s">
        <v>9</v>
      </c>
    </row>
    <row r="6" spans="1:74" ht="37" customHeight="1" x14ac:dyDescent="0.35">
      <c r="B6" s="19"/>
      <c r="C6" s="20"/>
      <c r="D6" s="27" t="s">
        <v>19</v>
      </c>
      <c r="E6" s="20"/>
      <c r="F6" s="20"/>
      <c r="G6" s="20"/>
      <c r="H6" s="20"/>
      <c r="I6" s="20"/>
      <c r="J6" s="20"/>
      <c r="K6" s="172" t="s">
        <v>20</v>
      </c>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20"/>
      <c r="AQ6" s="22"/>
      <c r="BE6" s="169"/>
      <c r="BS6" s="15" t="s">
        <v>9</v>
      </c>
    </row>
    <row r="7" spans="1:74" ht="14.4" customHeight="1" x14ac:dyDescent="0.35">
      <c r="B7" s="19"/>
      <c r="C7" s="20"/>
      <c r="D7" s="28" t="s">
        <v>21</v>
      </c>
      <c r="E7" s="20"/>
      <c r="F7" s="20"/>
      <c r="G7" s="20"/>
      <c r="H7" s="20"/>
      <c r="I7" s="20"/>
      <c r="J7" s="20"/>
      <c r="K7" s="26" t="s">
        <v>5</v>
      </c>
      <c r="L7" s="20"/>
      <c r="M7" s="20"/>
      <c r="N7" s="20"/>
      <c r="O7" s="20"/>
      <c r="P7" s="20"/>
      <c r="Q7" s="20"/>
      <c r="R7" s="20"/>
      <c r="S7" s="20"/>
      <c r="T7" s="20"/>
      <c r="U7" s="20"/>
      <c r="V7" s="20"/>
      <c r="W7" s="20"/>
      <c r="X7" s="20"/>
      <c r="Y7" s="20"/>
      <c r="Z7" s="20"/>
      <c r="AA7" s="20"/>
      <c r="AB7" s="20"/>
      <c r="AC7" s="20"/>
      <c r="AD7" s="20"/>
      <c r="AE7" s="20"/>
      <c r="AF7" s="20"/>
      <c r="AG7" s="20"/>
      <c r="AH7" s="20"/>
      <c r="AI7" s="20"/>
      <c r="AJ7" s="20"/>
      <c r="AK7" s="28" t="s">
        <v>22</v>
      </c>
      <c r="AL7" s="20"/>
      <c r="AM7" s="20"/>
      <c r="AN7" s="26" t="s">
        <v>5</v>
      </c>
      <c r="AO7" s="20"/>
      <c r="AP7" s="20"/>
      <c r="AQ7" s="22"/>
      <c r="BE7" s="169"/>
      <c r="BS7" s="15" t="s">
        <v>9</v>
      </c>
    </row>
    <row r="8" spans="1:74" ht="14.4" customHeight="1" x14ac:dyDescent="0.35">
      <c r="B8" s="19"/>
      <c r="C8" s="20"/>
      <c r="D8" s="28" t="s">
        <v>23</v>
      </c>
      <c r="E8" s="20"/>
      <c r="F8" s="20"/>
      <c r="G8" s="20"/>
      <c r="H8" s="20"/>
      <c r="I8" s="20"/>
      <c r="J8" s="20"/>
      <c r="K8" s="26" t="s">
        <v>24</v>
      </c>
      <c r="L8" s="20"/>
      <c r="M8" s="20"/>
      <c r="N8" s="20"/>
      <c r="O8" s="20"/>
      <c r="P8" s="20"/>
      <c r="Q8" s="20"/>
      <c r="R8" s="20"/>
      <c r="S8" s="20"/>
      <c r="T8" s="20"/>
      <c r="U8" s="20"/>
      <c r="V8" s="20"/>
      <c r="W8" s="20"/>
      <c r="X8" s="20"/>
      <c r="Y8" s="20"/>
      <c r="Z8" s="20"/>
      <c r="AA8" s="20"/>
      <c r="AB8" s="20"/>
      <c r="AC8" s="20"/>
      <c r="AD8" s="20"/>
      <c r="AE8" s="20"/>
      <c r="AF8" s="20"/>
      <c r="AG8" s="20"/>
      <c r="AH8" s="20"/>
      <c r="AI8" s="20"/>
      <c r="AJ8" s="20"/>
      <c r="AK8" s="28" t="s">
        <v>25</v>
      </c>
      <c r="AL8" s="20"/>
      <c r="AM8" s="20"/>
      <c r="AN8" s="29" t="s">
        <v>26</v>
      </c>
      <c r="AO8" s="20"/>
      <c r="AP8" s="20"/>
      <c r="AQ8" s="22"/>
      <c r="BE8" s="169"/>
      <c r="BS8" s="15" t="s">
        <v>9</v>
      </c>
    </row>
    <row r="9" spans="1:74" ht="14.4" customHeight="1" x14ac:dyDescent="0.35">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2"/>
      <c r="BE9" s="169"/>
      <c r="BS9" s="15" t="s">
        <v>9</v>
      </c>
    </row>
    <row r="10" spans="1:74" ht="14.4" customHeight="1" x14ac:dyDescent="0.35">
      <c r="B10" s="19"/>
      <c r="C10" s="20"/>
      <c r="D10" s="28" t="s">
        <v>27</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8" t="s">
        <v>28</v>
      </c>
      <c r="AL10" s="20"/>
      <c r="AM10" s="20"/>
      <c r="AN10" s="26" t="s">
        <v>5</v>
      </c>
      <c r="AO10" s="20"/>
      <c r="AP10" s="20"/>
      <c r="AQ10" s="22"/>
      <c r="BE10" s="169"/>
      <c r="BS10" s="15" t="s">
        <v>9</v>
      </c>
    </row>
    <row r="11" spans="1:74" ht="18.5" customHeight="1" x14ac:dyDescent="0.35">
      <c r="B11" s="19"/>
      <c r="C11" s="20"/>
      <c r="D11" s="20"/>
      <c r="E11" s="26" t="s">
        <v>29</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8" t="s">
        <v>30</v>
      </c>
      <c r="AL11" s="20"/>
      <c r="AM11" s="20"/>
      <c r="AN11" s="26" t="s">
        <v>5</v>
      </c>
      <c r="AO11" s="20"/>
      <c r="AP11" s="20"/>
      <c r="AQ11" s="22"/>
      <c r="BE11" s="169"/>
      <c r="BS11" s="15" t="s">
        <v>9</v>
      </c>
    </row>
    <row r="12" spans="1:74" ht="7" customHeight="1" x14ac:dyDescent="0.35">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2"/>
      <c r="BE12" s="169"/>
      <c r="BS12" s="15" t="s">
        <v>9</v>
      </c>
    </row>
    <row r="13" spans="1:74" ht="14.4" customHeight="1" x14ac:dyDescent="0.35">
      <c r="B13" s="19"/>
      <c r="C13" s="20"/>
      <c r="D13" s="28" t="s">
        <v>31</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8" t="s">
        <v>28</v>
      </c>
      <c r="AL13" s="20"/>
      <c r="AM13" s="20"/>
      <c r="AN13" s="30" t="s">
        <v>32</v>
      </c>
      <c r="AO13" s="20"/>
      <c r="AP13" s="20"/>
      <c r="AQ13" s="22"/>
      <c r="BE13" s="169"/>
      <c r="BS13" s="15" t="s">
        <v>9</v>
      </c>
    </row>
    <row r="14" spans="1:74" ht="12" x14ac:dyDescent="0.35">
      <c r="B14" s="19"/>
      <c r="C14" s="20"/>
      <c r="D14" s="20"/>
      <c r="E14" s="173" t="s">
        <v>32</v>
      </c>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8" t="s">
        <v>30</v>
      </c>
      <c r="AL14" s="20"/>
      <c r="AM14" s="20"/>
      <c r="AN14" s="30" t="s">
        <v>32</v>
      </c>
      <c r="AO14" s="20"/>
      <c r="AP14" s="20"/>
      <c r="AQ14" s="22"/>
      <c r="BE14" s="169"/>
      <c r="BS14" s="15" t="s">
        <v>9</v>
      </c>
    </row>
    <row r="15" spans="1:74" ht="7" customHeight="1" x14ac:dyDescent="0.35">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2"/>
      <c r="BE15" s="169"/>
      <c r="BS15" s="15" t="s">
        <v>6</v>
      </c>
    </row>
    <row r="16" spans="1:74" ht="14.4" customHeight="1" x14ac:dyDescent="0.35">
      <c r="B16" s="19"/>
      <c r="C16" s="20"/>
      <c r="D16" s="28" t="s">
        <v>33</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8" t="s">
        <v>28</v>
      </c>
      <c r="AL16" s="20"/>
      <c r="AM16" s="20"/>
      <c r="AN16" s="26" t="s">
        <v>5</v>
      </c>
      <c r="AO16" s="20"/>
      <c r="AP16" s="20"/>
      <c r="AQ16" s="22"/>
      <c r="BE16" s="169"/>
      <c r="BS16" s="15" t="s">
        <v>6</v>
      </c>
    </row>
    <row r="17" spans="2:71" ht="18.5" customHeight="1" x14ac:dyDescent="0.35">
      <c r="B17" s="19"/>
      <c r="C17" s="20"/>
      <c r="D17" s="20"/>
      <c r="E17" s="26" t="s">
        <v>34</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8" t="s">
        <v>30</v>
      </c>
      <c r="AL17" s="20"/>
      <c r="AM17" s="20"/>
      <c r="AN17" s="26" t="s">
        <v>5</v>
      </c>
      <c r="AO17" s="20"/>
      <c r="AP17" s="20"/>
      <c r="AQ17" s="22"/>
      <c r="BE17" s="169"/>
      <c r="BS17" s="15" t="s">
        <v>35</v>
      </c>
    </row>
    <row r="18" spans="2:71" ht="7" customHeight="1" x14ac:dyDescent="0.35">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2"/>
      <c r="BE18" s="169"/>
      <c r="BS18" s="15" t="s">
        <v>9</v>
      </c>
    </row>
    <row r="19" spans="2:71" ht="14.4" customHeight="1" x14ac:dyDescent="0.35">
      <c r="B19" s="19"/>
      <c r="C19" s="20"/>
      <c r="D19" s="28" t="s">
        <v>36</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2"/>
      <c r="BE19" s="169"/>
      <c r="BS19" s="15" t="s">
        <v>9</v>
      </c>
    </row>
    <row r="20" spans="2:71" ht="16.5" customHeight="1" x14ac:dyDescent="0.35">
      <c r="B20" s="19"/>
      <c r="C20" s="20"/>
      <c r="D20" s="20"/>
      <c r="E20" s="174" t="s">
        <v>5</v>
      </c>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20"/>
      <c r="AP20" s="20"/>
      <c r="AQ20" s="22"/>
      <c r="BE20" s="169"/>
      <c r="BS20" s="15" t="s">
        <v>6</v>
      </c>
    </row>
    <row r="21" spans="2:71" ht="7" customHeight="1" x14ac:dyDescent="0.35">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2"/>
      <c r="BE21" s="169"/>
    </row>
    <row r="22" spans="2:71" ht="7" customHeight="1" x14ac:dyDescent="0.35">
      <c r="B22" s="19"/>
      <c r="C22" s="20"/>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20"/>
      <c r="AQ22" s="22"/>
      <c r="BE22" s="169"/>
    </row>
    <row r="23" spans="2:71" s="1" customFormat="1" ht="25.9" customHeight="1" x14ac:dyDescent="0.35">
      <c r="B23" s="32"/>
      <c r="C23" s="33"/>
      <c r="D23" s="34" t="s">
        <v>37</v>
      </c>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175">
        <f>ROUND(AG51,2)</f>
        <v>0</v>
      </c>
      <c r="AL23" s="176"/>
      <c r="AM23" s="176"/>
      <c r="AN23" s="176"/>
      <c r="AO23" s="176"/>
      <c r="AP23" s="33"/>
      <c r="AQ23" s="36"/>
      <c r="BE23" s="169"/>
    </row>
    <row r="24" spans="2:71" s="1" customFormat="1" ht="7" customHeight="1" x14ac:dyDescent="0.35">
      <c r="B24" s="32"/>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6"/>
      <c r="BE24" s="169"/>
    </row>
    <row r="25" spans="2:71" s="1" customFormat="1" ht="12" x14ac:dyDescent="0.35">
      <c r="B25" s="32"/>
      <c r="C25" s="33"/>
      <c r="D25" s="33"/>
      <c r="E25" s="33"/>
      <c r="F25" s="33"/>
      <c r="G25" s="33"/>
      <c r="H25" s="33"/>
      <c r="I25" s="33"/>
      <c r="J25" s="33"/>
      <c r="K25" s="33"/>
      <c r="L25" s="177" t="s">
        <v>38</v>
      </c>
      <c r="M25" s="177"/>
      <c r="N25" s="177"/>
      <c r="O25" s="177"/>
      <c r="P25" s="33"/>
      <c r="Q25" s="33"/>
      <c r="R25" s="33"/>
      <c r="S25" s="33"/>
      <c r="T25" s="33"/>
      <c r="U25" s="33"/>
      <c r="V25" s="33"/>
      <c r="W25" s="177" t="s">
        <v>39</v>
      </c>
      <c r="X25" s="177"/>
      <c r="Y25" s="177"/>
      <c r="Z25" s="177"/>
      <c r="AA25" s="177"/>
      <c r="AB25" s="177"/>
      <c r="AC25" s="177"/>
      <c r="AD25" s="177"/>
      <c r="AE25" s="177"/>
      <c r="AF25" s="33"/>
      <c r="AG25" s="33"/>
      <c r="AH25" s="33"/>
      <c r="AI25" s="33"/>
      <c r="AJ25" s="33"/>
      <c r="AK25" s="177" t="s">
        <v>40</v>
      </c>
      <c r="AL25" s="177"/>
      <c r="AM25" s="177"/>
      <c r="AN25" s="177"/>
      <c r="AO25" s="177"/>
      <c r="AP25" s="33"/>
      <c r="AQ25" s="36"/>
      <c r="BE25" s="169"/>
    </row>
    <row r="26" spans="2:71" s="2" customFormat="1" ht="14.4" customHeight="1" x14ac:dyDescent="0.35">
      <c r="B26" s="37"/>
      <c r="C26" s="38"/>
      <c r="D26" s="39" t="s">
        <v>41</v>
      </c>
      <c r="E26" s="38"/>
      <c r="F26" s="39" t="s">
        <v>42</v>
      </c>
      <c r="G26" s="38"/>
      <c r="H26" s="38"/>
      <c r="I26" s="38"/>
      <c r="J26" s="38"/>
      <c r="K26" s="38"/>
      <c r="L26" s="178">
        <v>0.21</v>
      </c>
      <c r="M26" s="179"/>
      <c r="N26" s="179"/>
      <c r="O26" s="179"/>
      <c r="P26" s="38"/>
      <c r="Q26" s="38"/>
      <c r="R26" s="38"/>
      <c r="S26" s="38"/>
      <c r="T26" s="38"/>
      <c r="U26" s="38"/>
      <c r="V26" s="38"/>
      <c r="W26" s="180">
        <f>ROUND(AZ51,2)</f>
        <v>0</v>
      </c>
      <c r="X26" s="179"/>
      <c r="Y26" s="179"/>
      <c r="Z26" s="179"/>
      <c r="AA26" s="179"/>
      <c r="AB26" s="179"/>
      <c r="AC26" s="179"/>
      <c r="AD26" s="179"/>
      <c r="AE26" s="179"/>
      <c r="AF26" s="38"/>
      <c r="AG26" s="38"/>
      <c r="AH26" s="38"/>
      <c r="AI26" s="38"/>
      <c r="AJ26" s="38"/>
      <c r="AK26" s="180">
        <f>ROUND(AV51,2)</f>
        <v>0</v>
      </c>
      <c r="AL26" s="179"/>
      <c r="AM26" s="179"/>
      <c r="AN26" s="179"/>
      <c r="AO26" s="179"/>
      <c r="AP26" s="38"/>
      <c r="AQ26" s="40"/>
      <c r="BE26" s="169"/>
    </row>
    <row r="27" spans="2:71" s="2" customFormat="1" ht="14.4" customHeight="1" x14ac:dyDescent="0.35">
      <c r="B27" s="37"/>
      <c r="C27" s="38"/>
      <c r="D27" s="38"/>
      <c r="E27" s="38"/>
      <c r="F27" s="39" t="s">
        <v>43</v>
      </c>
      <c r="G27" s="38"/>
      <c r="H27" s="38"/>
      <c r="I27" s="38"/>
      <c r="J27" s="38"/>
      <c r="K27" s="38"/>
      <c r="L27" s="178">
        <v>0.15</v>
      </c>
      <c r="M27" s="179"/>
      <c r="N27" s="179"/>
      <c r="O27" s="179"/>
      <c r="P27" s="38"/>
      <c r="Q27" s="38"/>
      <c r="R27" s="38"/>
      <c r="S27" s="38"/>
      <c r="T27" s="38"/>
      <c r="U27" s="38"/>
      <c r="V27" s="38"/>
      <c r="W27" s="180">
        <f>ROUND(BA51,2)</f>
        <v>0</v>
      </c>
      <c r="X27" s="179"/>
      <c r="Y27" s="179"/>
      <c r="Z27" s="179"/>
      <c r="AA27" s="179"/>
      <c r="AB27" s="179"/>
      <c r="AC27" s="179"/>
      <c r="AD27" s="179"/>
      <c r="AE27" s="179"/>
      <c r="AF27" s="38"/>
      <c r="AG27" s="38"/>
      <c r="AH27" s="38"/>
      <c r="AI27" s="38"/>
      <c r="AJ27" s="38"/>
      <c r="AK27" s="180">
        <f>ROUND(AW51,2)</f>
        <v>0</v>
      </c>
      <c r="AL27" s="179"/>
      <c r="AM27" s="179"/>
      <c r="AN27" s="179"/>
      <c r="AO27" s="179"/>
      <c r="AP27" s="38"/>
      <c r="AQ27" s="40"/>
      <c r="BE27" s="169"/>
    </row>
    <row r="28" spans="2:71" s="2" customFormat="1" ht="14.4" hidden="1" customHeight="1" x14ac:dyDescent="0.35">
      <c r="B28" s="37"/>
      <c r="C28" s="38"/>
      <c r="D28" s="38"/>
      <c r="E28" s="38"/>
      <c r="F28" s="39" t="s">
        <v>44</v>
      </c>
      <c r="G28" s="38"/>
      <c r="H28" s="38"/>
      <c r="I28" s="38"/>
      <c r="J28" s="38"/>
      <c r="K28" s="38"/>
      <c r="L28" s="178">
        <v>0.21</v>
      </c>
      <c r="M28" s="179"/>
      <c r="N28" s="179"/>
      <c r="O28" s="179"/>
      <c r="P28" s="38"/>
      <c r="Q28" s="38"/>
      <c r="R28" s="38"/>
      <c r="S28" s="38"/>
      <c r="T28" s="38"/>
      <c r="U28" s="38"/>
      <c r="V28" s="38"/>
      <c r="W28" s="180">
        <f>ROUND(BB51,2)</f>
        <v>0</v>
      </c>
      <c r="X28" s="179"/>
      <c r="Y28" s="179"/>
      <c r="Z28" s="179"/>
      <c r="AA28" s="179"/>
      <c r="AB28" s="179"/>
      <c r="AC28" s="179"/>
      <c r="AD28" s="179"/>
      <c r="AE28" s="179"/>
      <c r="AF28" s="38"/>
      <c r="AG28" s="38"/>
      <c r="AH28" s="38"/>
      <c r="AI28" s="38"/>
      <c r="AJ28" s="38"/>
      <c r="AK28" s="180">
        <v>0</v>
      </c>
      <c r="AL28" s="179"/>
      <c r="AM28" s="179"/>
      <c r="AN28" s="179"/>
      <c r="AO28" s="179"/>
      <c r="AP28" s="38"/>
      <c r="AQ28" s="40"/>
      <c r="BE28" s="169"/>
    </row>
    <row r="29" spans="2:71" s="2" customFormat="1" ht="14.4" hidden="1" customHeight="1" x14ac:dyDescent="0.35">
      <c r="B29" s="37"/>
      <c r="C29" s="38"/>
      <c r="D29" s="38"/>
      <c r="E29" s="38"/>
      <c r="F29" s="39" t="s">
        <v>45</v>
      </c>
      <c r="G29" s="38"/>
      <c r="H29" s="38"/>
      <c r="I29" s="38"/>
      <c r="J29" s="38"/>
      <c r="K29" s="38"/>
      <c r="L29" s="178">
        <v>0.15</v>
      </c>
      <c r="M29" s="179"/>
      <c r="N29" s="179"/>
      <c r="O29" s="179"/>
      <c r="P29" s="38"/>
      <c r="Q29" s="38"/>
      <c r="R29" s="38"/>
      <c r="S29" s="38"/>
      <c r="T29" s="38"/>
      <c r="U29" s="38"/>
      <c r="V29" s="38"/>
      <c r="W29" s="180">
        <f>ROUND(BC51,2)</f>
        <v>0</v>
      </c>
      <c r="X29" s="179"/>
      <c r="Y29" s="179"/>
      <c r="Z29" s="179"/>
      <c r="AA29" s="179"/>
      <c r="AB29" s="179"/>
      <c r="AC29" s="179"/>
      <c r="AD29" s="179"/>
      <c r="AE29" s="179"/>
      <c r="AF29" s="38"/>
      <c r="AG29" s="38"/>
      <c r="AH29" s="38"/>
      <c r="AI29" s="38"/>
      <c r="AJ29" s="38"/>
      <c r="AK29" s="180">
        <v>0</v>
      </c>
      <c r="AL29" s="179"/>
      <c r="AM29" s="179"/>
      <c r="AN29" s="179"/>
      <c r="AO29" s="179"/>
      <c r="AP29" s="38"/>
      <c r="AQ29" s="40"/>
      <c r="BE29" s="169"/>
    </row>
    <row r="30" spans="2:71" s="2" customFormat="1" ht="14.4" hidden="1" customHeight="1" x14ac:dyDescent="0.35">
      <c r="B30" s="37"/>
      <c r="C30" s="38"/>
      <c r="D30" s="38"/>
      <c r="E30" s="38"/>
      <c r="F30" s="39" t="s">
        <v>46</v>
      </c>
      <c r="G30" s="38"/>
      <c r="H30" s="38"/>
      <c r="I30" s="38"/>
      <c r="J30" s="38"/>
      <c r="K30" s="38"/>
      <c r="L30" s="178">
        <v>0</v>
      </c>
      <c r="M30" s="179"/>
      <c r="N30" s="179"/>
      <c r="O30" s="179"/>
      <c r="P30" s="38"/>
      <c r="Q30" s="38"/>
      <c r="R30" s="38"/>
      <c r="S30" s="38"/>
      <c r="T30" s="38"/>
      <c r="U30" s="38"/>
      <c r="V30" s="38"/>
      <c r="W30" s="180">
        <f>ROUND(BD51,2)</f>
        <v>0</v>
      </c>
      <c r="X30" s="179"/>
      <c r="Y30" s="179"/>
      <c r="Z30" s="179"/>
      <c r="AA30" s="179"/>
      <c r="AB30" s="179"/>
      <c r="AC30" s="179"/>
      <c r="AD30" s="179"/>
      <c r="AE30" s="179"/>
      <c r="AF30" s="38"/>
      <c r="AG30" s="38"/>
      <c r="AH30" s="38"/>
      <c r="AI30" s="38"/>
      <c r="AJ30" s="38"/>
      <c r="AK30" s="180">
        <v>0</v>
      </c>
      <c r="AL30" s="179"/>
      <c r="AM30" s="179"/>
      <c r="AN30" s="179"/>
      <c r="AO30" s="179"/>
      <c r="AP30" s="38"/>
      <c r="AQ30" s="40"/>
      <c r="BE30" s="169"/>
    </row>
    <row r="31" spans="2:71" s="1" customFormat="1" ht="7" customHeight="1" x14ac:dyDescent="0.35">
      <c r="B31" s="32"/>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6"/>
      <c r="BE31" s="169"/>
    </row>
    <row r="32" spans="2:71" s="1" customFormat="1" ht="25.9" customHeight="1" x14ac:dyDescent="0.35">
      <c r="B32" s="32"/>
      <c r="C32" s="41"/>
      <c r="D32" s="42" t="s">
        <v>47</v>
      </c>
      <c r="E32" s="43"/>
      <c r="F32" s="43"/>
      <c r="G32" s="43"/>
      <c r="H32" s="43"/>
      <c r="I32" s="43"/>
      <c r="J32" s="43"/>
      <c r="K32" s="43"/>
      <c r="L32" s="43"/>
      <c r="M32" s="43"/>
      <c r="N32" s="43"/>
      <c r="O32" s="43"/>
      <c r="P32" s="43"/>
      <c r="Q32" s="43"/>
      <c r="R32" s="43"/>
      <c r="S32" s="43"/>
      <c r="T32" s="44" t="s">
        <v>48</v>
      </c>
      <c r="U32" s="43"/>
      <c r="V32" s="43"/>
      <c r="W32" s="43"/>
      <c r="X32" s="181" t="s">
        <v>49</v>
      </c>
      <c r="Y32" s="182"/>
      <c r="Z32" s="182"/>
      <c r="AA32" s="182"/>
      <c r="AB32" s="182"/>
      <c r="AC32" s="43"/>
      <c r="AD32" s="43"/>
      <c r="AE32" s="43"/>
      <c r="AF32" s="43"/>
      <c r="AG32" s="43"/>
      <c r="AH32" s="43"/>
      <c r="AI32" s="43"/>
      <c r="AJ32" s="43"/>
      <c r="AK32" s="183">
        <f>SUM(AK23:AK30)</f>
        <v>0</v>
      </c>
      <c r="AL32" s="182"/>
      <c r="AM32" s="182"/>
      <c r="AN32" s="182"/>
      <c r="AO32" s="184"/>
      <c r="AP32" s="41"/>
      <c r="AQ32" s="45"/>
      <c r="BE32" s="169"/>
    </row>
    <row r="33" spans="2:56" s="1" customFormat="1" ht="7" customHeight="1" x14ac:dyDescent="0.35">
      <c r="B33" s="32"/>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6"/>
    </row>
    <row r="34" spans="2:56" s="1" customFormat="1" ht="7" customHeight="1" x14ac:dyDescent="0.35">
      <c r="B34" s="46"/>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8"/>
    </row>
    <row r="38" spans="2:56" s="1" customFormat="1" ht="7" customHeight="1" x14ac:dyDescent="0.35">
      <c r="B38" s="49"/>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32"/>
    </row>
    <row r="39" spans="2:56" s="1" customFormat="1" ht="37" customHeight="1" x14ac:dyDescent="0.35">
      <c r="B39" s="32"/>
      <c r="C39" s="51" t="s">
        <v>50</v>
      </c>
      <c r="AR39" s="32"/>
    </row>
    <row r="40" spans="2:56" s="1" customFormat="1" ht="7" customHeight="1" x14ac:dyDescent="0.35">
      <c r="B40" s="32"/>
      <c r="AR40" s="32"/>
    </row>
    <row r="41" spans="2:56" s="3" customFormat="1" ht="14.4" customHeight="1" x14ac:dyDescent="0.35">
      <c r="B41" s="52"/>
      <c r="C41" s="53" t="s">
        <v>16</v>
      </c>
      <c r="L41" s="3" t="str">
        <f>K5</f>
        <v>44/2018</v>
      </c>
      <c r="AR41" s="52"/>
    </row>
    <row r="42" spans="2:56" s="4" customFormat="1" ht="37" customHeight="1" x14ac:dyDescent="0.35">
      <c r="B42" s="54"/>
      <c r="C42" s="55" t="s">
        <v>19</v>
      </c>
      <c r="L42" s="185" t="str">
        <f>K6</f>
        <v>Nové pracoviště magnetické rezonance a interního příjmu včetně reorganizace 1.PP</v>
      </c>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c r="AL42" s="186"/>
      <c r="AM42" s="186"/>
      <c r="AN42" s="186"/>
      <c r="AO42" s="186"/>
      <c r="AR42" s="54"/>
    </row>
    <row r="43" spans="2:56" s="1" customFormat="1" ht="7" customHeight="1" x14ac:dyDescent="0.35">
      <c r="B43" s="32"/>
      <c r="AR43" s="32"/>
    </row>
    <row r="44" spans="2:56" s="1" customFormat="1" ht="12" x14ac:dyDescent="0.35">
      <c r="B44" s="32"/>
      <c r="C44" s="53" t="s">
        <v>23</v>
      </c>
      <c r="L44" s="56" t="str">
        <f>IF(K8="","",K8)</f>
        <v>pavilon I,Nemocnice Děčín</v>
      </c>
      <c r="AI44" s="53" t="s">
        <v>25</v>
      </c>
      <c r="AM44" s="187" t="str">
        <f>IF(AN8= "","",AN8)</f>
        <v>8. 2. 2018</v>
      </c>
      <c r="AN44" s="187"/>
      <c r="AR44" s="32"/>
    </row>
    <row r="45" spans="2:56" s="1" customFormat="1" ht="7" customHeight="1" x14ac:dyDescent="0.35">
      <c r="B45" s="32"/>
      <c r="AR45" s="32"/>
    </row>
    <row r="46" spans="2:56" s="1" customFormat="1" ht="12" x14ac:dyDescent="0.35">
      <c r="B46" s="32"/>
      <c r="C46" s="53" t="s">
        <v>27</v>
      </c>
      <c r="L46" s="3" t="str">
        <f>IF(E11= "","",E11)</f>
        <v>Krajská zdravotní, a.s. - Nemocnice Děčín, o.z.</v>
      </c>
      <c r="AI46" s="53" t="s">
        <v>33</v>
      </c>
      <c r="AM46" s="188" t="str">
        <f>IF(E17="","",E17)</f>
        <v>JIKA CZ, ing Jiří Slánský</v>
      </c>
      <c r="AN46" s="188"/>
      <c r="AO46" s="188"/>
      <c r="AP46" s="188"/>
      <c r="AR46" s="32"/>
      <c r="AS46" s="189" t="s">
        <v>51</v>
      </c>
      <c r="AT46" s="190"/>
      <c r="AU46" s="57"/>
      <c r="AV46" s="57"/>
      <c r="AW46" s="57"/>
      <c r="AX46" s="57"/>
      <c r="AY46" s="57"/>
      <c r="AZ46" s="57"/>
      <c r="BA46" s="57"/>
      <c r="BB46" s="57"/>
      <c r="BC46" s="57"/>
      <c r="BD46" s="58"/>
    </row>
    <row r="47" spans="2:56" s="1" customFormat="1" ht="12" x14ac:dyDescent="0.35">
      <c r="B47" s="32"/>
      <c r="C47" s="53" t="s">
        <v>31</v>
      </c>
      <c r="L47" s="3" t="str">
        <f>IF(E14= "Vyplň údaj","",E14)</f>
        <v/>
      </c>
      <c r="AR47" s="32"/>
      <c r="AS47" s="191"/>
      <c r="AT47" s="192"/>
      <c r="AU47" s="33"/>
      <c r="AV47" s="33"/>
      <c r="AW47" s="33"/>
      <c r="AX47" s="33"/>
      <c r="AY47" s="33"/>
      <c r="AZ47" s="33"/>
      <c r="BA47" s="33"/>
      <c r="BB47" s="33"/>
      <c r="BC47" s="33"/>
      <c r="BD47" s="59"/>
    </row>
    <row r="48" spans="2:56" s="1" customFormat="1" ht="10.75" customHeight="1" x14ac:dyDescent="0.35">
      <c r="B48" s="32"/>
      <c r="AR48" s="32"/>
      <c r="AS48" s="191"/>
      <c r="AT48" s="192"/>
      <c r="AU48" s="33"/>
      <c r="AV48" s="33"/>
      <c r="AW48" s="33"/>
      <c r="AX48" s="33"/>
      <c r="AY48" s="33"/>
      <c r="AZ48" s="33"/>
      <c r="BA48" s="33"/>
      <c r="BB48" s="33"/>
      <c r="BC48" s="33"/>
      <c r="BD48" s="59"/>
    </row>
    <row r="49" spans="1:91" s="1" customFormat="1" ht="29.25" customHeight="1" x14ac:dyDescent="0.35">
      <c r="B49" s="32"/>
      <c r="C49" s="193" t="s">
        <v>52</v>
      </c>
      <c r="D49" s="194"/>
      <c r="E49" s="194"/>
      <c r="F49" s="194"/>
      <c r="G49" s="194"/>
      <c r="H49" s="60"/>
      <c r="I49" s="195" t="s">
        <v>53</v>
      </c>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6" t="s">
        <v>54</v>
      </c>
      <c r="AH49" s="194"/>
      <c r="AI49" s="194"/>
      <c r="AJ49" s="194"/>
      <c r="AK49" s="194"/>
      <c r="AL49" s="194"/>
      <c r="AM49" s="194"/>
      <c r="AN49" s="195" t="s">
        <v>55</v>
      </c>
      <c r="AO49" s="194"/>
      <c r="AP49" s="194"/>
      <c r="AQ49" s="61" t="s">
        <v>56</v>
      </c>
      <c r="AR49" s="32"/>
      <c r="AS49" s="62" t="s">
        <v>57</v>
      </c>
      <c r="AT49" s="63" t="s">
        <v>58</v>
      </c>
      <c r="AU49" s="63" t="s">
        <v>59</v>
      </c>
      <c r="AV49" s="63" t="s">
        <v>60</v>
      </c>
      <c r="AW49" s="63" t="s">
        <v>61</v>
      </c>
      <c r="AX49" s="63" t="s">
        <v>62</v>
      </c>
      <c r="AY49" s="63" t="s">
        <v>63</v>
      </c>
      <c r="AZ49" s="63" t="s">
        <v>64</v>
      </c>
      <c r="BA49" s="63" t="s">
        <v>65</v>
      </c>
      <c r="BB49" s="63" t="s">
        <v>66</v>
      </c>
      <c r="BC49" s="63" t="s">
        <v>67</v>
      </c>
      <c r="BD49" s="64" t="s">
        <v>68</v>
      </c>
    </row>
    <row r="50" spans="1:91" s="1" customFormat="1" ht="10.75" customHeight="1" x14ac:dyDescent="0.35">
      <c r="B50" s="32"/>
      <c r="AR50" s="32"/>
      <c r="AS50" s="65"/>
      <c r="AT50" s="57"/>
      <c r="AU50" s="57"/>
      <c r="AV50" s="57"/>
      <c r="AW50" s="57"/>
      <c r="AX50" s="57"/>
      <c r="AY50" s="57"/>
      <c r="AZ50" s="57"/>
      <c r="BA50" s="57"/>
      <c r="BB50" s="57"/>
      <c r="BC50" s="57"/>
      <c r="BD50" s="58"/>
    </row>
    <row r="51" spans="1:91" s="4" customFormat="1" ht="32.4" customHeight="1" x14ac:dyDescent="0.35">
      <c r="B51" s="54"/>
      <c r="C51" s="66" t="s">
        <v>69</v>
      </c>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200">
        <f>ROUND(SUM(AG52:AG53),2)</f>
        <v>0</v>
      </c>
      <c r="AH51" s="200"/>
      <c r="AI51" s="200"/>
      <c r="AJ51" s="200"/>
      <c r="AK51" s="200"/>
      <c r="AL51" s="200"/>
      <c r="AM51" s="200"/>
      <c r="AN51" s="201">
        <f>SUM(AG51,AT51)</f>
        <v>0</v>
      </c>
      <c r="AO51" s="201"/>
      <c r="AP51" s="201"/>
      <c r="AQ51" s="68" t="s">
        <v>5</v>
      </c>
      <c r="AR51" s="54"/>
      <c r="AS51" s="69">
        <f>ROUND(SUM(AS52:AS53),2)</f>
        <v>0</v>
      </c>
      <c r="AT51" s="70">
        <f>ROUND(SUM(AV51:AW51),2)</f>
        <v>0</v>
      </c>
      <c r="AU51" s="71">
        <f>ROUND(SUM(AU52:AU53),5)</f>
        <v>0</v>
      </c>
      <c r="AV51" s="70">
        <f>ROUND(AZ51*L26,2)</f>
        <v>0</v>
      </c>
      <c r="AW51" s="70">
        <f>ROUND(BA51*L27,2)</f>
        <v>0</v>
      </c>
      <c r="AX51" s="70">
        <f>ROUND(BB51*L26,2)</f>
        <v>0</v>
      </c>
      <c r="AY51" s="70">
        <f>ROUND(BC51*L27,2)</f>
        <v>0</v>
      </c>
      <c r="AZ51" s="70">
        <f>ROUND(SUM(AZ52:AZ53),2)</f>
        <v>0</v>
      </c>
      <c r="BA51" s="70">
        <f>ROUND(SUM(BA52:BA53),2)</f>
        <v>0</v>
      </c>
      <c r="BB51" s="70">
        <f>ROUND(SUM(BB52:BB53),2)</f>
        <v>0</v>
      </c>
      <c r="BC51" s="70">
        <f>ROUND(SUM(BC52:BC53),2)</f>
        <v>0</v>
      </c>
      <c r="BD51" s="72">
        <f>ROUND(SUM(BD52:BD53),2)</f>
        <v>0</v>
      </c>
      <c r="BS51" s="55" t="s">
        <v>70</v>
      </c>
      <c r="BT51" s="55" t="s">
        <v>71</v>
      </c>
      <c r="BU51" s="73" t="s">
        <v>72</v>
      </c>
      <c r="BV51" s="55" t="s">
        <v>73</v>
      </c>
      <c r="BW51" s="55" t="s">
        <v>7</v>
      </c>
      <c r="BX51" s="55" t="s">
        <v>74</v>
      </c>
      <c r="CL51" s="55" t="s">
        <v>5</v>
      </c>
    </row>
    <row r="52" spans="1:91" s="5" customFormat="1" ht="16.5" customHeight="1" x14ac:dyDescent="0.35">
      <c r="A52" s="74" t="s">
        <v>75</v>
      </c>
      <c r="B52" s="75"/>
      <c r="C52" s="76"/>
      <c r="D52" s="199" t="s">
        <v>76</v>
      </c>
      <c r="E52" s="199"/>
      <c r="F52" s="199"/>
      <c r="G52" s="199"/>
      <c r="H52" s="199"/>
      <c r="I52" s="77"/>
      <c r="J52" s="199" t="s">
        <v>77</v>
      </c>
      <c r="K52" s="199"/>
      <c r="L52" s="199"/>
      <c r="M52" s="199"/>
      <c r="N52" s="199"/>
      <c r="O52" s="199"/>
      <c r="P52" s="199"/>
      <c r="Q52" s="199"/>
      <c r="R52" s="199"/>
      <c r="S52" s="199"/>
      <c r="T52" s="199"/>
      <c r="U52" s="199"/>
      <c r="V52" s="199"/>
      <c r="W52" s="199"/>
      <c r="X52" s="199"/>
      <c r="Y52" s="199"/>
      <c r="Z52" s="199"/>
      <c r="AA52" s="199"/>
      <c r="AB52" s="199"/>
      <c r="AC52" s="199"/>
      <c r="AD52" s="199"/>
      <c r="AE52" s="199"/>
      <c r="AF52" s="199"/>
      <c r="AG52" s="197">
        <f>'01 - ASŘ'!J27</f>
        <v>0</v>
      </c>
      <c r="AH52" s="198"/>
      <c r="AI52" s="198"/>
      <c r="AJ52" s="198"/>
      <c r="AK52" s="198"/>
      <c r="AL52" s="198"/>
      <c r="AM52" s="198"/>
      <c r="AN52" s="197">
        <f>SUM(AG52,AT52)</f>
        <v>0</v>
      </c>
      <c r="AO52" s="198"/>
      <c r="AP52" s="198"/>
      <c r="AQ52" s="78" t="s">
        <v>78</v>
      </c>
      <c r="AR52" s="75"/>
      <c r="AS52" s="79">
        <v>0</v>
      </c>
      <c r="AT52" s="80">
        <f>ROUND(SUM(AV52:AW52),2)</f>
        <v>0</v>
      </c>
      <c r="AU52" s="81">
        <f>'01 - ASŘ'!P97</f>
        <v>0</v>
      </c>
      <c r="AV52" s="80">
        <f>'01 - ASŘ'!J30</f>
        <v>0</v>
      </c>
      <c r="AW52" s="80">
        <f>'01 - ASŘ'!J31</f>
        <v>0</v>
      </c>
      <c r="AX52" s="80">
        <f>'01 - ASŘ'!J32</f>
        <v>0</v>
      </c>
      <c r="AY52" s="80">
        <f>'01 - ASŘ'!J33</f>
        <v>0</v>
      </c>
      <c r="AZ52" s="80">
        <f>'01 - ASŘ'!F30</f>
        <v>0</v>
      </c>
      <c r="BA52" s="80">
        <f>'01 - ASŘ'!F31</f>
        <v>0</v>
      </c>
      <c r="BB52" s="80">
        <f>'01 - ASŘ'!F32</f>
        <v>0</v>
      </c>
      <c r="BC52" s="80">
        <f>'01 - ASŘ'!F33</f>
        <v>0</v>
      </c>
      <c r="BD52" s="82">
        <f>'01 - ASŘ'!F34</f>
        <v>0</v>
      </c>
      <c r="BT52" s="83" t="s">
        <v>79</v>
      </c>
      <c r="BV52" s="83" t="s">
        <v>73</v>
      </c>
      <c r="BW52" s="83" t="s">
        <v>80</v>
      </c>
      <c r="BX52" s="83" t="s">
        <v>7</v>
      </c>
      <c r="CL52" s="83" t="s">
        <v>5</v>
      </c>
      <c r="CM52" s="83" t="s">
        <v>81</v>
      </c>
    </row>
    <row r="53" spans="1:91" s="5" customFormat="1" ht="16.5" customHeight="1" x14ac:dyDescent="0.35">
      <c r="A53" s="74" t="s">
        <v>75</v>
      </c>
      <c r="B53" s="75"/>
      <c r="C53" s="76"/>
      <c r="D53" s="199" t="s">
        <v>82</v>
      </c>
      <c r="E53" s="199"/>
      <c r="F53" s="199"/>
      <c r="G53" s="199"/>
      <c r="H53" s="199"/>
      <c r="I53" s="77"/>
      <c r="J53" s="199" t="s">
        <v>83</v>
      </c>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7">
        <f>'VORN - Vedlejší a ostatní...'!J27</f>
        <v>0</v>
      </c>
      <c r="AH53" s="198"/>
      <c r="AI53" s="198"/>
      <c r="AJ53" s="198"/>
      <c r="AK53" s="198"/>
      <c r="AL53" s="198"/>
      <c r="AM53" s="198"/>
      <c r="AN53" s="197">
        <f>SUM(AG53,AT53)</f>
        <v>0</v>
      </c>
      <c r="AO53" s="198"/>
      <c r="AP53" s="198"/>
      <c r="AQ53" s="78" t="s">
        <v>78</v>
      </c>
      <c r="AR53" s="75"/>
      <c r="AS53" s="84">
        <v>0</v>
      </c>
      <c r="AT53" s="85">
        <f>ROUND(SUM(AV53:AW53),2)</f>
        <v>0</v>
      </c>
      <c r="AU53" s="86">
        <f>'VORN - Vedlejší a ostatní...'!P82</f>
        <v>0</v>
      </c>
      <c r="AV53" s="85">
        <f>'VORN - Vedlejší a ostatní...'!J30</f>
        <v>0</v>
      </c>
      <c r="AW53" s="85">
        <f>'VORN - Vedlejší a ostatní...'!J31</f>
        <v>0</v>
      </c>
      <c r="AX53" s="85">
        <f>'VORN - Vedlejší a ostatní...'!J32</f>
        <v>0</v>
      </c>
      <c r="AY53" s="85">
        <f>'VORN - Vedlejší a ostatní...'!J33</f>
        <v>0</v>
      </c>
      <c r="AZ53" s="85">
        <f>'VORN - Vedlejší a ostatní...'!F30</f>
        <v>0</v>
      </c>
      <c r="BA53" s="85">
        <f>'VORN - Vedlejší a ostatní...'!F31</f>
        <v>0</v>
      </c>
      <c r="BB53" s="85">
        <f>'VORN - Vedlejší a ostatní...'!F32</f>
        <v>0</v>
      </c>
      <c r="BC53" s="85">
        <f>'VORN - Vedlejší a ostatní...'!F33</f>
        <v>0</v>
      </c>
      <c r="BD53" s="87">
        <f>'VORN - Vedlejší a ostatní...'!F34</f>
        <v>0</v>
      </c>
      <c r="BT53" s="83" t="s">
        <v>79</v>
      </c>
      <c r="BV53" s="83" t="s">
        <v>73</v>
      </c>
      <c r="BW53" s="83" t="s">
        <v>84</v>
      </c>
      <c r="BX53" s="83" t="s">
        <v>7</v>
      </c>
      <c r="CL53" s="83" t="s">
        <v>5</v>
      </c>
      <c r="CM53" s="83" t="s">
        <v>81</v>
      </c>
    </row>
    <row r="54" spans="1:91" s="1" customFormat="1" ht="30" customHeight="1" x14ac:dyDescent="0.35">
      <c r="B54" s="32"/>
      <c r="AR54" s="32"/>
    </row>
    <row r="55" spans="1:91" s="1" customFormat="1" ht="7" customHeight="1" x14ac:dyDescent="0.35">
      <c r="B55" s="46"/>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32"/>
    </row>
  </sheetData>
  <sheetProtection algorithmName="SHA-512" hashValue="bYQ2uN2tbaubQ0aa6w6B9bJwKbpUP00yJyEiVAI8kdPCGA5Euhxid3sWo6Bs1ejsr+JWOnFSdXMnAZ4hU8ZkwQ==" saltValue="TsqLcVQqxktMe40UzRcvDA==" spinCount="100000" sheet="1" objects="1" scenarios="1" selectLockedCells="1"/>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ASŘ'!C2" display="/"/>
    <hyperlink ref="A53" location="'VORN - Vedlejší a ostatní...'!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15"/>
  <sheetViews>
    <sheetView showGridLines="0" tabSelected="1" workbookViewId="0">
      <pane ySplit="1" topLeftCell="A88" activePane="bottomLeft" state="frozen"/>
      <selection pane="bottomLeft" activeCell="I100" sqref="I100"/>
    </sheetView>
  </sheetViews>
  <sheetFormatPr defaultRowHeight="14.5" x14ac:dyDescent="0.35"/>
  <cols>
    <col min="1" max="1" width="8.375" style="217" customWidth="1"/>
    <col min="2" max="2" width="1.625" style="217" customWidth="1"/>
    <col min="3" max="3" width="4.125" style="217" customWidth="1"/>
    <col min="4" max="4" width="4.375" style="217" customWidth="1"/>
    <col min="5" max="5" width="17.125" style="217" customWidth="1"/>
    <col min="6" max="6" width="75" style="217" customWidth="1"/>
    <col min="7" max="7" width="8.625" style="217" customWidth="1"/>
    <col min="8" max="8" width="11.125" style="217" customWidth="1"/>
    <col min="9" max="9" width="12.625" style="217" customWidth="1"/>
    <col min="10" max="10" width="23.5" style="217" customWidth="1"/>
    <col min="11" max="11" width="15.5" style="217" customWidth="1"/>
    <col min="12" max="12" width="9" style="217"/>
    <col min="13" max="18" width="9.375" style="217" hidden="1"/>
    <col min="19" max="19" width="8.125" style="217" hidden="1" customWidth="1"/>
    <col min="20" max="20" width="29.625" style="217" hidden="1" customWidth="1"/>
    <col min="21" max="21" width="16.375" style="217" hidden="1" customWidth="1"/>
    <col min="22" max="22" width="12.375" style="217" customWidth="1"/>
    <col min="23" max="23" width="16.375" style="217" customWidth="1"/>
    <col min="24" max="24" width="12.375" style="217" customWidth="1"/>
    <col min="25" max="25" width="15" style="217" customWidth="1"/>
    <col min="26" max="26" width="11" style="217" customWidth="1"/>
    <col min="27" max="27" width="15" style="217" customWidth="1"/>
    <col min="28" max="28" width="16.375" style="217" customWidth="1"/>
    <col min="29" max="29" width="11" style="217" customWidth="1"/>
    <col min="30" max="30" width="15" style="217" customWidth="1"/>
    <col min="31" max="31" width="16.375" style="217" customWidth="1"/>
    <col min="32" max="43" width="9" style="217"/>
    <col min="44" max="65" width="9.375" style="217" hidden="1"/>
    <col min="66" max="16384" width="9" style="217"/>
  </cols>
  <sheetData>
    <row r="1" spans="1:70" ht="21.75" customHeight="1" x14ac:dyDescent="0.35">
      <c r="A1" s="213"/>
      <c r="B1" s="8"/>
      <c r="C1" s="8"/>
      <c r="D1" s="9" t="s">
        <v>1</v>
      </c>
      <c r="E1" s="8"/>
      <c r="F1" s="214" t="s">
        <v>85</v>
      </c>
      <c r="G1" s="215" t="s">
        <v>86</v>
      </c>
      <c r="H1" s="215"/>
      <c r="I1" s="8"/>
      <c r="J1" s="214" t="s">
        <v>87</v>
      </c>
      <c r="K1" s="9" t="s">
        <v>88</v>
      </c>
      <c r="L1" s="214" t="s">
        <v>89</v>
      </c>
      <c r="M1" s="214"/>
      <c r="N1" s="214"/>
      <c r="O1" s="214"/>
      <c r="P1" s="214"/>
      <c r="Q1" s="214"/>
      <c r="R1" s="214"/>
      <c r="S1" s="214"/>
      <c r="T1" s="214"/>
      <c r="U1" s="216"/>
      <c r="V1" s="216"/>
      <c r="W1" s="213"/>
      <c r="X1" s="213"/>
      <c r="Y1" s="213"/>
      <c r="Z1" s="213"/>
      <c r="AA1" s="213"/>
      <c r="AB1" s="213"/>
      <c r="AC1" s="213"/>
      <c r="AD1" s="213"/>
      <c r="AE1" s="213"/>
      <c r="AF1" s="213"/>
      <c r="AG1" s="213"/>
      <c r="AH1" s="213"/>
      <c r="AI1" s="213"/>
      <c r="AJ1" s="213"/>
      <c r="AK1" s="213"/>
      <c r="AL1" s="213"/>
      <c r="AM1" s="213"/>
      <c r="AN1" s="213"/>
      <c r="AO1" s="213"/>
      <c r="AP1" s="213"/>
      <c r="AQ1" s="213"/>
      <c r="AR1" s="213"/>
      <c r="AS1" s="213"/>
      <c r="AT1" s="213"/>
      <c r="AU1" s="213"/>
      <c r="AV1" s="213"/>
      <c r="AW1" s="213"/>
      <c r="AX1" s="213"/>
      <c r="AY1" s="213"/>
      <c r="AZ1" s="213"/>
      <c r="BA1" s="213"/>
      <c r="BB1" s="213"/>
      <c r="BC1" s="213"/>
      <c r="BD1" s="213"/>
      <c r="BE1" s="213"/>
      <c r="BF1" s="213"/>
      <c r="BG1" s="213"/>
      <c r="BH1" s="213"/>
      <c r="BI1" s="213"/>
      <c r="BJ1" s="213"/>
      <c r="BK1" s="213"/>
      <c r="BL1" s="213"/>
      <c r="BM1" s="213"/>
      <c r="BN1" s="213"/>
      <c r="BO1" s="213"/>
      <c r="BP1" s="213"/>
      <c r="BQ1" s="213"/>
      <c r="BR1" s="213"/>
    </row>
    <row r="2" spans="1:70" ht="37" customHeight="1" x14ac:dyDescent="0.35">
      <c r="L2" s="218" t="s">
        <v>8</v>
      </c>
      <c r="M2" s="219"/>
      <c r="N2" s="219"/>
      <c r="O2" s="219"/>
      <c r="P2" s="219"/>
      <c r="Q2" s="219"/>
      <c r="R2" s="219"/>
      <c r="S2" s="219"/>
      <c r="T2" s="219"/>
      <c r="U2" s="219"/>
      <c r="V2" s="219"/>
      <c r="AT2" s="220" t="s">
        <v>80</v>
      </c>
    </row>
    <row r="3" spans="1:70" ht="7" customHeight="1" x14ac:dyDescent="0.35">
      <c r="B3" s="221"/>
      <c r="C3" s="222"/>
      <c r="D3" s="222"/>
      <c r="E3" s="222"/>
      <c r="F3" s="222"/>
      <c r="G3" s="222"/>
      <c r="H3" s="222"/>
      <c r="I3" s="222"/>
      <c r="J3" s="222"/>
      <c r="K3" s="223"/>
      <c r="AT3" s="220" t="s">
        <v>81</v>
      </c>
    </row>
    <row r="4" spans="1:70" ht="37" customHeight="1" x14ac:dyDescent="0.35">
      <c r="B4" s="224"/>
      <c r="C4" s="225"/>
      <c r="D4" s="226" t="s">
        <v>90</v>
      </c>
      <c r="E4" s="225"/>
      <c r="F4" s="225"/>
      <c r="G4" s="225"/>
      <c r="H4" s="225"/>
      <c r="I4" s="225"/>
      <c r="J4" s="225"/>
      <c r="K4" s="227"/>
      <c r="M4" s="228" t="s">
        <v>13</v>
      </c>
      <c r="AT4" s="220" t="s">
        <v>6</v>
      </c>
    </row>
    <row r="5" spans="1:70" ht="7" customHeight="1" x14ac:dyDescent="0.35">
      <c r="B5" s="224"/>
      <c r="C5" s="225"/>
      <c r="D5" s="225"/>
      <c r="E5" s="225"/>
      <c r="F5" s="225"/>
      <c r="G5" s="225"/>
      <c r="H5" s="225"/>
      <c r="I5" s="225"/>
      <c r="J5" s="225"/>
      <c r="K5" s="227"/>
    </row>
    <row r="6" spans="1:70" ht="12" x14ac:dyDescent="0.35">
      <c r="B6" s="224"/>
      <c r="C6" s="225"/>
      <c r="D6" s="229" t="s">
        <v>19</v>
      </c>
      <c r="E6" s="225"/>
      <c r="F6" s="225"/>
      <c r="G6" s="225"/>
      <c r="H6" s="225"/>
      <c r="I6" s="225"/>
      <c r="J6" s="225"/>
      <c r="K6" s="227"/>
    </row>
    <row r="7" spans="1:70" ht="16.5" customHeight="1" x14ac:dyDescent="0.35">
      <c r="B7" s="224"/>
      <c r="C7" s="225"/>
      <c r="D7" s="225"/>
      <c r="E7" s="230" t="str">
        <f>'Rekapitulace stavby'!K6</f>
        <v>Nové pracoviště magnetické rezonance a interního příjmu včetně reorganizace 1.PP</v>
      </c>
      <c r="F7" s="231"/>
      <c r="G7" s="231"/>
      <c r="H7" s="231"/>
      <c r="I7" s="225"/>
      <c r="J7" s="225"/>
      <c r="K7" s="227"/>
    </row>
    <row r="8" spans="1:70" s="232" customFormat="1" ht="12" x14ac:dyDescent="0.35">
      <c r="B8" s="233"/>
      <c r="C8" s="234"/>
      <c r="D8" s="229" t="s">
        <v>91</v>
      </c>
      <c r="E8" s="234"/>
      <c r="F8" s="234"/>
      <c r="G8" s="234"/>
      <c r="H8" s="234"/>
      <c r="I8" s="234"/>
      <c r="J8" s="234"/>
      <c r="K8" s="235"/>
    </row>
    <row r="9" spans="1:70" s="232" customFormat="1" ht="37" customHeight="1" x14ac:dyDescent="0.35">
      <c r="B9" s="233"/>
      <c r="C9" s="234"/>
      <c r="D9" s="234"/>
      <c r="E9" s="236" t="s">
        <v>92</v>
      </c>
      <c r="F9" s="237"/>
      <c r="G9" s="237"/>
      <c r="H9" s="237"/>
      <c r="I9" s="234"/>
      <c r="J9" s="234"/>
      <c r="K9" s="235"/>
    </row>
    <row r="10" spans="1:70" s="232" customFormat="1" ht="12" x14ac:dyDescent="0.35">
      <c r="B10" s="233"/>
      <c r="C10" s="234"/>
      <c r="D10" s="234"/>
      <c r="E10" s="234"/>
      <c r="F10" s="234"/>
      <c r="G10" s="234"/>
      <c r="H10" s="234"/>
      <c r="I10" s="234"/>
      <c r="J10" s="234"/>
      <c r="K10" s="235"/>
    </row>
    <row r="11" spans="1:70" s="232" customFormat="1" ht="14.4" customHeight="1" x14ac:dyDescent="0.35">
      <c r="B11" s="233"/>
      <c r="C11" s="234"/>
      <c r="D11" s="229" t="s">
        <v>21</v>
      </c>
      <c r="E11" s="234"/>
      <c r="F11" s="238" t="s">
        <v>5</v>
      </c>
      <c r="G11" s="234"/>
      <c r="H11" s="234"/>
      <c r="I11" s="229" t="s">
        <v>22</v>
      </c>
      <c r="J11" s="238" t="s">
        <v>5</v>
      </c>
      <c r="K11" s="235"/>
    </row>
    <row r="12" spans="1:70" s="232" customFormat="1" ht="14.4" customHeight="1" x14ac:dyDescent="0.35">
      <c r="B12" s="233"/>
      <c r="C12" s="234"/>
      <c r="D12" s="229" t="s">
        <v>23</v>
      </c>
      <c r="E12" s="234"/>
      <c r="F12" s="238" t="s">
        <v>24</v>
      </c>
      <c r="G12" s="234"/>
      <c r="H12" s="234"/>
      <c r="I12" s="229" t="s">
        <v>25</v>
      </c>
      <c r="J12" s="239" t="str">
        <f>'Rekapitulace stavby'!AN8</f>
        <v>8. 2. 2018</v>
      </c>
      <c r="K12" s="235"/>
    </row>
    <row r="13" spans="1:70" s="232" customFormat="1" ht="10.75" customHeight="1" x14ac:dyDescent="0.35">
      <c r="B13" s="233"/>
      <c r="C13" s="234"/>
      <c r="D13" s="234"/>
      <c r="E13" s="234"/>
      <c r="F13" s="234"/>
      <c r="G13" s="234"/>
      <c r="H13" s="234"/>
      <c r="I13" s="234"/>
      <c r="J13" s="234"/>
      <c r="K13" s="235"/>
    </row>
    <row r="14" spans="1:70" s="232" customFormat="1" ht="14.4" customHeight="1" x14ac:dyDescent="0.35">
      <c r="B14" s="233"/>
      <c r="C14" s="234"/>
      <c r="D14" s="229" t="s">
        <v>27</v>
      </c>
      <c r="E14" s="234"/>
      <c r="F14" s="234"/>
      <c r="G14" s="234"/>
      <c r="H14" s="234"/>
      <c r="I14" s="229" t="s">
        <v>28</v>
      </c>
      <c r="J14" s="238" t="s">
        <v>5</v>
      </c>
      <c r="K14" s="235"/>
    </row>
    <row r="15" spans="1:70" s="232" customFormat="1" ht="18" customHeight="1" x14ac:dyDescent="0.35">
      <c r="B15" s="233"/>
      <c r="C15" s="234"/>
      <c r="D15" s="234"/>
      <c r="E15" s="238" t="s">
        <v>29</v>
      </c>
      <c r="F15" s="234"/>
      <c r="G15" s="234"/>
      <c r="H15" s="234"/>
      <c r="I15" s="229" t="s">
        <v>30</v>
      </c>
      <c r="J15" s="238" t="s">
        <v>5</v>
      </c>
      <c r="K15" s="235"/>
    </row>
    <row r="16" spans="1:70" s="232" customFormat="1" ht="7" customHeight="1" x14ac:dyDescent="0.35">
      <c r="B16" s="233"/>
      <c r="C16" s="234"/>
      <c r="D16" s="234"/>
      <c r="E16" s="234"/>
      <c r="F16" s="234"/>
      <c r="G16" s="234"/>
      <c r="H16" s="234"/>
      <c r="I16" s="234"/>
      <c r="J16" s="234"/>
      <c r="K16" s="235"/>
    </row>
    <row r="17" spans="2:11" s="232" customFormat="1" ht="14.4" customHeight="1" x14ac:dyDescent="0.35">
      <c r="B17" s="233"/>
      <c r="C17" s="234"/>
      <c r="D17" s="229" t="s">
        <v>31</v>
      </c>
      <c r="E17" s="234"/>
      <c r="F17" s="234"/>
      <c r="G17" s="234"/>
      <c r="H17" s="234"/>
      <c r="I17" s="229" t="s">
        <v>28</v>
      </c>
      <c r="J17" s="238" t="str">
        <f>IF('Rekapitulace stavby'!AN13="Vyplň údaj","",IF('Rekapitulace stavby'!AN13="","",'Rekapitulace stavby'!AN13))</f>
        <v/>
      </c>
      <c r="K17" s="235"/>
    </row>
    <row r="18" spans="2:11" s="232" customFormat="1" ht="18" customHeight="1" x14ac:dyDescent="0.35">
      <c r="B18" s="233"/>
      <c r="C18" s="234"/>
      <c r="D18" s="234"/>
      <c r="E18" s="238" t="str">
        <f>IF('Rekapitulace stavby'!E14="Vyplň údaj","",IF('Rekapitulace stavby'!E14="","",'Rekapitulace stavby'!E14))</f>
        <v/>
      </c>
      <c r="F18" s="234"/>
      <c r="G18" s="234"/>
      <c r="H18" s="234"/>
      <c r="I18" s="229" t="s">
        <v>30</v>
      </c>
      <c r="J18" s="238" t="str">
        <f>IF('Rekapitulace stavby'!AN14="Vyplň údaj","",IF('Rekapitulace stavby'!AN14="","",'Rekapitulace stavby'!AN14))</f>
        <v/>
      </c>
      <c r="K18" s="235"/>
    </row>
    <row r="19" spans="2:11" s="232" customFormat="1" ht="7" customHeight="1" x14ac:dyDescent="0.35">
      <c r="B19" s="233"/>
      <c r="C19" s="234"/>
      <c r="D19" s="234"/>
      <c r="E19" s="234"/>
      <c r="F19" s="234"/>
      <c r="G19" s="234"/>
      <c r="H19" s="234"/>
      <c r="I19" s="234"/>
      <c r="J19" s="234"/>
      <c r="K19" s="235"/>
    </row>
    <row r="20" spans="2:11" s="232" customFormat="1" ht="14.4" customHeight="1" x14ac:dyDescent="0.35">
      <c r="B20" s="233"/>
      <c r="C20" s="234"/>
      <c r="D20" s="229" t="s">
        <v>33</v>
      </c>
      <c r="E20" s="234"/>
      <c r="F20" s="234"/>
      <c r="G20" s="234"/>
      <c r="H20" s="234"/>
      <c r="I20" s="229" t="s">
        <v>28</v>
      </c>
      <c r="J20" s="238" t="s">
        <v>5</v>
      </c>
      <c r="K20" s="235"/>
    </row>
    <row r="21" spans="2:11" s="232" customFormat="1" ht="18" customHeight="1" x14ac:dyDescent="0.35">
      <c r="B21" s="233"/>
      <c r="C21" s="234"/>
      <c r="D21" s="234"/>
      <c r="E21" s="238" t="s">
        <v>34</v>
      </c>
      <c r="F21" s="234"/>
      <c r="G21" s="234"/>
      <c r="H21" s="234"/>
      <c r="I21" s="229" t="s">
        <v>30</v>
      </c>
      <c r="J21" s="238" t="s">
        <v>5</v>
      </c>
      <c r="K21" s="235"/>
    </row>
    <row r="22" spans="2:11" s="232" customFormat="1" ht="7" customHeight="1" x14ac:dyDescent="0.35">
      <c r="B22" s="233"/>
      <c r="C22" s="234"/>
      <c r="D22" s="234"/>
      <c r="E22" s="234"/>
      <c r="F22" s="234"/>
      <c r="G22" s="234"/>
      <c r="H22" s="234"/>
      <c r="I22" s="234"/>
      <c r="J22" s="234"/>
      <c r="K22" s="235"/>
    </row>
    <row r="23" spans="2:11" s="232" customFormat="1" ht="14.4" customHeight="1" x14ac:dyDescent="0.35">
      <c r="B23" s="233"/>
      <c r="C23" s="234"/>
      <c r="D23" s="229" t="s">
        <v>36</v>
      </c>
      <c r="E23" s="234"/>
      <c r="F23" s="234"/>
      <c r="G23" s="234"/>
      <c r="H23" s="234"/>
      <c r="I23" s="234"/>
      <c r="J23" s="234"/>
      <c r="K23" s="235"/>
    </row>
    <row r="24" spans="2:11" s="244" customFormat="1" ht="16.5" customHeight="1" x14ac:dyDescent="0.35">
      <c r="B24" s="240"/>
      <c r="C24" s="241"/>
      <c r="D24" s="241"/>
      <c r="E24" s="242" t="s">
        <v>5</v>
      </c>
      <c r="F24" s="242"/>
      <c r="G24" s="242"/>
      <c r="H24" s="242"/>
      <c r="I24" s="241"/>
      <c r="J24" s="241"/>
      <c r="K24" s="243"/>
    </row>
    <row r="25" spans="2:11" s="232" customFormat="1" ht="7" customHeight="1" x14ac:dyDescent="0.35">
      <c r="B25" s="233"/>
      <c r="C25" s="234"/>
      <c r="D25" s="234"/>
      <c r="E25" s="234"/>
      <c r="F25" s="234"/>
      <c r="G25" s="234"/>
      <c r="H25" s="234"/>
      <c r="I25" s="234"/>
      <c r="J25" s="234"/>
      <c r="K25" s="235"/>
    </row>
    <row r="26" spans="2:11" s="232" customFormat="1" ht="7" customHeight="1" x14ac:dyDescent="0.35">
      <c r="B26" s="233"/>
      <c r="C26" s="234"/>
      <c r="D26" s="245"/>
      <c r="E26" s="245"/>
      <c r="F26" s="245"/>
      <c r="G26" s="245"/>
      <c r="H26" s="245"/>
      <c r="I26" s="245"/>
      <c r="J26" s="245"/>
      <c r="K26" s="246"/>
    </row>
    <row r="27" spans="2:11" s="232" customFormat="1" ht="25.4" customHeight="1" x14ac:dyDescent="0.35">
      <c r="B27" s="233"/>
      <c r="C27" s="234"/>
      <c r="D27" s="247" t="s">
        <v>37</v>
      </c>
      <c r="E27" s="234"/>
      <c r="F27" s="234"/>
      <c r="G27" s="234"/>
      <c r="H27" s="234"/>
      <c r="I27" s="234"/>
      <c r="J27" s="248">
        <f>ROUND(J97,2)</f>
        <v>0</v>
      </c>
      <c r="K27" s="235"/>
    </row>
    <row r="28" spans="2:11" s="232" customFormat="1" ht="7" customHeight="1" x14ac:dyDescent="0.35">
      <c r="B28" s="233"/>
      <c r="C28" s="234"/>
      <c r="D28" s="245"/>
      <c r="E28" s="245"/>
      <c r="F28" s="245"/>
      <c r="G28" s="245"/>
      <c r="H28" s="245"/>
      <c r="I28" s="245"/>
      <c r="J28" s="245"/>
      <c r="K28" s="246"/>
    </row>
    <row r="29" spans="2:11" s="232" customFormat="1" ht="14.4" customHeight="1" x14ac:dyDescent="0.35">
      <c r="B29" s="233"/>
      <c r="C29" s="234"/>
      <c r="D29" s="234"/>
      <c r="E29" s="234"/>
      <c r="F29" s="249" t="s">
        <v>39</v>
      </c>
      <c r="G29" s="234"/>
      <c r="H29" s="234"/>
      <c r="I29" s="249" t="s">
        <v>38</v>
      </c>
      <c r="J29" s="249" t="s">
        <v>40</v>
      </c>
      <c r="K29" s="235"/>
    </row>
    <row r="30" spans="2:11" s="232" customFormat="1" ht="14.4" customHeight="1" x14ac:dyDescent="0.35">
      <c r="B30" s="233"/>
      <c r="C30" s="234"/>
      <c r="D30" s="250" t="s">
        <v>41</v>
      </c>
      <c r="E30" s="250" t="s">
        <v>42</v>
      </c>
      <c r="F30" s="251">
        <f>ROUND(SUM(BE97:BE514), 2)</f>
        <v>0</v>
      </c>
      <c r="G30" s="234"/>
      <c r="H30" s="234"/>
      <c r="I30" s="252">
        <v>0.21</v>
      </c>
      <c r="J30" s="251">
        <f>ROUND(ROUND((SUM(BE97:BE514)), 2)*I30, 2)</f>
        <v>0</v>
      </c>
      <c r="K30" s="235"/>
    </row>
    <row r="31" spans="2:11" s="232" customFormat="1" ht="14.4" customHeight="1" x14ac:dyDescent="0.35">
      <c r="B31" s="233"/>
      <c r="C31" s="234"/>
      <c r="D31" s="234"/>
      <c r="E31" s="250" t="s">
        <v>43</v>
      </c>
      <c r="F31" s="251">
        <f>ROUND(SUM(BF97:BF514), 2)</f>
        <v>0</v>
      </c>
      <c r="G31" s="234"/>
      <c r="H31" s="234"/>
      <c r="I31" s="252">
        <v>0.15</v>
      </c>
      <c r="J31" s="251">
        <f>ROUND(ROUND((SUM(BF97:BF514)), 2)*I31, 2)</f>
        <v>0</v>
      </c>
      <c r="K31" s="235"/>
    </row>
    <row r="32" spans="2:11" s="232" customFormat="1" ht="14.4" hidden="1" customHeight="1" x14ac:dyDescent="0.35">
      <c r="B32" s="233"/>
      <c r="C32" s="234"/>
      <c r="D32" s="234"/>
      <c r="E32" s="250" t="s">
        <v>44</v>
      </c>
      <c r="F32" s="251">
        <f>ROUND(SUM(BG97:BG514), 2)</f>
        <v>0</v>
      </c>
      <c r="G32" s="234"/>
      <c r="H32" s="234"/>
      <c r="I32" s="252">
        <v>0.21</v>
      </c>
      <c r="J32" s="251">
        <v>0</v>
      </c>
      <c r="K32" s="235"/>
    </row>
    <row r="33" spans="2:11" s="232" customFormat="1" ht="14.4" hidden="1" customHeight="1" x14ac:dyDescent="0.35">
      <c r="B33" s="233"/>
      <c r="C33" s="234"/>
      <c r="D33" s="234"/>
      <c r="E33" s="250" t="s">
        <v>45</v>
      </c>
      <c r="F33" s="251">
        <f>ROUND(SUM(BH97:BH514), 2)</f>
        <v>0</v>
      </c>
      <c r="G33" s="234"/>
      <c r="H33" s="234"/>
      <c r="I33" s="252">
        <v>0.15</v>
      </c>
      <c r="J33" s="251">
        <v>0</v>
      </c>
      <c r="K33" s="235"/>
    </row>
    <row r="34" spans="2:11" s="232" customFormat="1" ht="14.4" hidden="1" customHeight="1" x14ac:dyDescent="0.35">
      <c r="B34" s="233"/>
      <c r="C34" s="234"/>
      <c r="D34" s="234"/>
      <c r="E34" s="250" t="s">
        <v>46</v>
      </c>
      <c r="F34" s="251">
        <f>ROUND(SUM(BI97:BI514), 2)</f>
        <v>0</v>
      </c>
      <c r="G34" s="234"/>
      <c r="H34" s="234"/>
      <c r="I34" s="252">
        <v>0</v>
      </c>
      <c r="J34" s="251">
        <v>0</v>
      </c>
      <c r="K34" s="235"/>
    </row>
    <row r="35" spans="2:11" s="232" customFormat="1" ht="7" customHeight="1" x14ac:dyDescent="0.35">
      <c r="B35" s="233"/>
      <c r="C35" s="234"/>
      <c r="D35" s="234"/>
      <c r="E35" s="234"/>
      <c r="F35" s="234"/>
      <c r="G35" s="234"/>
      <c r="H35" s="234"/>
      <c r="I35" s="234"/>
      <c r="J35" s="234"/>
      <c r="K35" s="235"/>
    </row>
    <row r="36" spans="2:11" s="232" customFormat="1" ht="25.4" customHeight="1" x14ac:dyDescent="0.35">
      <c r="B36" s="233"/>
      <c r="C36" s="253"/>
      <c r="D36" s="254" t="s">
        <v>47</v>
      </c>
      <c r="E36" s="255"/>
      <c r="F36" s="255"/>
      <c r="G36" s="256" t="s">
        <v>48</v>
      </c>
      <c r="H36" s="257" t="s">
        <v>49</v>
      </c>
      <c r="I36" s="255"/>
      <c r="J36" s="258">
        <f>SUM(J27:J34)</f>
        <v>0</v>
      </c>
      <c r="K36" s="259"/>
    </row>
    <row r="37" spans="2:11" s="232" customFormat="1" ht="14.4" customHeight="1" x14ac:dyDescent="0.35">
      <c r="B37" s="260"/>
      <c r="C37" s="261"/>
      <c r="D37" s="261"/>
      <c r="E37" s="261"/>
      <c r="F37" s="261"/>
      <c r="G37" s="261"/>
      <c r="H37" s="261"/>
      <c r="I37" s="261"/>
      <c r="J37" s="261"/>
      <c r="K37" s="262"/>
    </row>
    <row r="41" spans="2:11" s="232" customFormat="1" ht="7" customHeight="1" x14ac:dyDescent="0.35">
      <c r="B41" s="263"/>
      <c r="C41" s="264"/>
      <c r="D41" s="264"/>
      <c r="E41" s="264"/>
      <c r="F41" s="264"/>
      <c r="G41" s="264"/>
      <c r="H41" s="264"/>
      <c r="I41" s="264"/>
      <c r="J41" s="264"/>
      <c r="K41" s="265"/>
    </row>
    <row r="42" spans="2:11" s="232" customFormat="1" ht="37" customHeight="1" x14ac:dyDescent="0.35">
      <c r="B42" s="233"/>
      <c r="C42" s="226" t="s">
        <v>93</v>
      </c>
      <c r="D42" s="234"/>
      <c r="E42" s="234"/>
      <c r="F42" s="234"/>
      <c r="G42" s="234"/>
      <c r="H42" s="234"/>
      <c r="I42" s="234"/>
      <c r="J42" s="234"/>
      <c r="K42" s="235"/>
    </row>
    <row r="43" spans="2:11" s="232" customFormat="1" ht="7" customHeight="1" x14ac:dyDescent="0.35">
      <c r="B43" s="233"/>
      <c r="C43" s="234"/>
      <c r="D43" s="234"/>
      <c r="E43" s="234"/>
      <c r="F43" s="234"/>
      <c r="G43" s="234"/>
      <c r="H43" s="234"/>
      <c r="I43" s="234"/>
      <c r="J43" s="234"/>
      <c r="K43" s="235"/>
    </row>
    <row r="44" spans="2:11" s="232" customFormat="1" ht="14.4" customHeight="1" x14ac:dyDescent="0.35">
      <c r="B44" s="233"/>
      <c r="C44" s="229" t="s">
        <v>19</v>
      </c>
      <c r="D44" s="234"/>
      <c r="E44" s="234"/>
      <c r="F44" s="234"/>
      <c r="G44" s="234"/>
      <c r="H44" s="234"/>
      <c r="I44" s="234"/>
      <c r="J44" s="234"/>
      <c r="K44" s="235"/>
    </row>
    <row r="45" spans="2:11" s="232" customFormat="1" ht="16.5" customHeight="1" x14ac:dyDescent="0.35">
      <c r="B45" s="233"/>
      <c r="C45" s="234"/>
      <c r="D45" s="234"/>
      <c r="E45" s="230" t="str">
        <f>E7</f>
        <v>Nové pracoviště magnetické rezonance a interního příjmu včetně reorganizace 1.PP</v>
      </c>
      <c r="F45" s="231"/>
      <c r="G45" s="231"/>
      <c r="H45" s="231"/>
      <c r="I45" s="234"/>
      <c r="J45" s="234"/>
      <c r="K45" s="235"/>
    </row>
    <row r="46" spans="2:11" s="232" customFormat="1" ht="14.4" customHeight="1" x14ac:dyDescent="0.35">
      <c r="B46" s="233"/>
      <c r="C46" s="229" t="s">
        <v>91</v>
      </c>
      <c r="D46" s="234"/>
      <c r="E46" s="234"/>
      <c r="F46" s="234"/>
      <c r="G46" s="234"/>
      <c r="H46" s="234"/>
      <c r="I46" s="234"/>
      <c r="J46" s="234"/>
      <c r="K46" s="235"/>
    </row>
    <row r="47" spans="2:11" s="232" customFormat="1" ht="17.25" customHeight="1" x14ac:dyDescent="0.35">
      <c r="B47" s="233"/>
      <c r="C47" s="234"/>
      <c r="D47" s="234"/>
      <c r="E47" s="236" t="str">
        <f>E9</f>
        <v>01 - ASŘ</v>
      </c>
      <c r="F47" s="237"/>
      <c r="G47" s="237"/>
      <c r="H47" s="237"/>
      <c r="I47" s="234"/>
      <c r="J47" s="234"/>
      <c r="K47" s="235"/>
    </row>
    <row r="48" spans="2:11" s="232" customFormat="1" ht="7" customHeight="1" x14ac:dyDescent="0.35">
      <c r="B48" s="233"/>
      <c r="C48" s="234"/>
      <c r="D48" s="234"/>
      <c r="E48" s="234"/>
      <c r="F48" s="234"/>
      <c r="G48" s="234"/>
      <c r="H48" s="234"/>
      <c r="I48" s="234"/>
      <c r="J48" s="234"/>
      <c r="K48" s="235"/>
    </row>
    <row r="49" spans="2:47" s="232" customFormat="1" ht="18" customHeight="1" x14ac:dyDescent="0.35">
      <c r="B49" s="233"/>
      <c r="C49" s="229" t="s">
        <v>23</v>
      </c>
      <c r="D49" s="234"/>
      <c r="E49" s="234"/>
      <c r="F49" s="238" t="str">
        <f>F12</f>
        <v>pavilon I,Nemocnice Děčín</v>
      </c>
      <c r="G49" s="234"/>
      <c r="H49" s="234"/>
      <c r="I49" s="229" t="s">
        <v>25</v>
      </c>
      <c r="J49" s="239" t="str">
        <f>IF(J12="","",J12)</f>
        <v>8. 2. 2018</v>
      </c>
      <c r="K49" s="235"/>
    </row>
    <row r="50" spans="2:47" s="232" customFormat="1" ht="7" customHeight="1" x14ac:dyDescent="0.35">
      <c r="B50" s="233"/>
      <c r="C50" s="234"/>
      <c r="D50" s="234"/>
      <c r="E50" s="234"/>
      <c r="F50" s="234"/>
      <c r="G50" s="234"/>
      <c r="H50" s="234"/>
      <c r="I50" s="234"/>
      <c r="J50" s="234"/>
      <c r="K50" s="235"/>
    </row>
    <row r="51" spans="2:47" s="232" customFormat="1" ht="12" x14ac:dyDescent="0.35">
      <c r="B51" s="233"/>
      <c r="C51" s="229" t="s">
        <v>27</v>
      </c>
      <c r="D51" s="234"/>
      <c r="E51" s="234"/>
      <c r="F51" s="238" t="str">
        <f>E15</f>
        <v>Krajská zdravotní, a.s. - Nemocnice Děčín, o.z.</v>
      </c>
      <c r="G51" s="234"/>
      <c r="H51" s="234"/>
      <c r="I51" s="229" t="s">
        <v>33</v>
      </c>
      <c r="J51" s="242" t="str">
        <f>E21</f>
        <v>JIKA CZ, ing Jiří Slánský</v>
      </c>
      <c r="K51" s="235"/>
    </row>
    <row r="52" spans="2:47" s="232" customFormat="1" ht="14.4" customHeight="1" x14ac:dyDescent="0.35">
      <c r="B52" s="233"/>
      <c r="C52" s="229" t="s">
        <v>31</v>
      </c>
      <c r="D52" s="234"/>
      <c r="E52" s="234"/>
      <c r="F52" s="238" t="str">
        <f>IF(E18="","",E18)</f>
        <v/>
      </c>
      <c r="G52" s="234"/>
      <c r="H52" s="234"/>
      <c r="I52" s="234"/>
      <c r="J52" s="266"/>
      <c r="K52" s="235"/>
    </row>
    <row r="53" spans="2:47" s="232" customFormat="1" ht="10.25" customHeight="1" x14ac:dyDescent="0.35">
      <c r="B53" s="233"/>
      <c r="C53" s="234"/>
      <c r="D53" s="234"/>
      <c r="E53" s="234"/>
      <c r="F53" s="234"/>
      <c r="G53" s="234"/>
      <c r="H53" s="234"/>
      <c r="I53" s="234"/>
      <c r="J53" s="234"/>
      <c r="K53" s="235"/>
    </row>
    <row r="54" spans="2:47" s="232" customFormat="1" ht="29.25" customHeight="1" x14ac:dyDescent="0.35">
      <c r="B54" s="233"/>
      <c r="C54" s="267" t="s">
        <v>94</v>
      </c>
      <c r="D54" s="253"/>
      <c r="E54" s="253"/>
      <c r="F54" s="253"/>
      <c r="G54" s="253"/>
      <c r="H54" s="253"/>
      <c r="I54" s="253"/>
      <c r="J54" s="268" t="s">
        <v>95</v>
      </c>
      <c r="K54" s="269"/>
    </row>
    <row r="55" spans="2:47" s="232" customFormat="1" ht="10.25" customHeight="1" x14ac:dyDescent="0.35">
      <c r="B55" s="233"/>
      <c r="C55" s="234"/>
      <c r="D55" s="234"/>
      <c r="E55" s="234"/>
      <c r="F55" s="234"/>
      <c r="G55" s="234"/>
      <c r="H55" s="234"/>
      <c r="I55" s="234"/>
      <c r="J55" s="234"/>
      <c r="K55" s="235"/>
    </row>
    <row r="56" spans="2:47" s="232" customFormat="1" ht="29.25" customHeight="1" x14ac:dyDescent="0.35">
      <c r="B56" s="233"/>
      <c r="C56" s="270" t="s">
        <v>96</v>
      </c>
      <c r="D56" s="234"/>
      <c r="E56" s="234"/>
      <c r="F56" s="234"/>
      <c r="G56" s="234"/>
      <c r="H56" s="234"/>
      <c r="I56" s="234"/>
      <c r="J56" s="248">
        <f>J97</f>
        <v>0</v>
      </c>
      <c r="K56" s="235"/>
      <c r="AU56" s="220" t="s">
        <v>97</v>
      </c>
    </row>
    <row r="57" spans="2:47" s="277" customFormat="1" ht="25" customHeight="1" x14ac:dyDescent="0.35">
      <c r="B57" s="271"/>
      <c r="C57" s="272"/>
      <c r="D57" s="273" t="s">
        <v>98</v>
      </c>
      <c r="E57" s="274"/>
      <c r="F57" s="274"/>
      <c r="G57" s="274"/>
      <c r="H57" s="274"/>
      <c r="I57" s="274"/>
      <c r="J57" s="275">
        <f>J98</f>
        <v>0</v>
      </c>
      <c r="K57" s="276"/>
    </row>
    <row r="58" spans="2:47" s="284" customFormat="1" ht="19.899999999999999" customHeight="1" x14ac:dyDescent="0.35">
      <c r="B58" s="278"/>
      <c r="C58" s="279"/>
      <c r="D58" s="280" t="s">
        <v>99</v>
      </c>
      <c r="E58" s="281"/>
      <c r="F58" s="281"/>
      <c r="G58" s="281"/>
      <c r="H58" s="281"/>
      <c r="I58" s="281"/>
      <c r="J58" s="282">
        <f>J99</f>
        <v>0</v>
      </c>
      <c r="K58" s="283"/>
    </row>
    <row r="59" spans="2:47" s="284" customFormat="1" ht="19.899999999999999" customHeight="1" x14ac:dyDescent="0.35">
      <c r="B59" s="278"/>
      <c r="C59" s="279"/>
      <c r="D59" s="280" t="s">
        <v>100</v>
      </c>
      <c r="E59" s="281"/>
      <c r="F59" s="281"/>
      <c r="G59" s="281"/>
      <c r="H59" s="281"/>
      <c r="I59" s="281"/>
      <c r="J59" s="282">
        <f>J114</f>
        <v>0</v>
      </c>
      <c r="K59" s="283"/>
    </row>
    <row r="60" spans="2:47" s="284" customFormat="1" ht="19.899999999999999" customHeight="1" x14ac:dyDescent="0.35">
      <c r="B60" s="278"/>
      <c r="C60" s="279"/>
      <c r="D60" s="280" t="s">
        <v>101</v>
      </c>
      <c r="E60" s="281"/>
      <c r="F60" s="281"/>
      <c r="G60" s="281"/>
      <c r="H60" s="281"/>
      <c r="I60" s="281"/>
      <c r="J60" s="282">
        <f>J135</f>
        <v>0</v>
      </c>
      <c r="K60" s="283"/>
    </row>
    <row r="61" spans="2:47" s="284" customFormat="1" ht="19.899999999999999" customHeight="1" x14ac:dyDescent="0.35">
      <c r="B61" s="278"/>
      <c r="C61" s="279"/>
      <c r="D61" s="280" t="s">
        <v>102</v>
      </c>
      <c r="E61" s="281"/>
      <c r="F61" s="281"/>
      <c r="G61" s="281"/>
      <c r="H61" s="281"/>
      <c r="I61" s="281"/>
      <c r="J61" s="282">
        <f>J146</f>
        <v>0</v>
      </c>
      <c r="K61" s="283"/>
    </row>
    <row r="62" spans="2:47" s="284" customFormat="1" ht="19.899999999999999" customHeight="1" x14ac:dyDescent="0.35">
      <c r="B62" s="278"/>
      <c r="C62" s="279"/>
      <c r="D62" s="280" t="s">
        <v>103</v>
      </c>
      <c r="E62" s="281"/>
      <c r="F62" s="281"/>
      <c r="G62" s="281"/>
      <c r="H62" s="281"/>
      <c r="I62" s="281"/>
      <c r="J62" s="282">
        <f>J169</f>
        <v>0</v>
      </c>
      <c r="K62" s="283"/>
    </row>
    <row r="63" spans="2:47" s="284" customFormat="1" ht="19.899999999999999" customHeight="1" x14ac:dyDescent="0.35">
      <c r="B63" s="278"/>
      <c r="C63" s="279"/>
      <c r="D63" s="280" t="s">
        <v>104</v>
      </c>
      <c r="E63" s="281"/>
      <c r="F63" s="281"/>
      <c r="G63" s="281"/>
      <c r="H63" s="281"/>
      <c r="I63" s="281"/>
      <c r="J63" s="282">
        <f>J206</f>
        <v>0</v>
      </c>
      <c r="K63" s="283"/>
    </row>
    <row r="64" spans="2:47" s="284" customFormat="1" ht="19.899999999999999" customHeight="1" x14ac:dyDescent="0.35">
      <c r="B64" s="278"/>
      <c r="C64" s="279"/>
      <c r="D64" s="280" t="s">
        <v>105</v>
      </c>
      <c r="E64" s="281"/>
      <c r="F64" s="281"/>
      <c r="G64" s="281"/>
      <c r="H64" s="281"/>
      <c r="I64" s="281"/>
      <c r="J64" s="282">
        <f>J261</f>
        <v>0</v>
      </c>
      <c r="K64" s="283"/>
    </row>
    <row r="65" spans="2:11" s="284" customFormat="1" ht="19.899999999999999" customHeight="1" x14ac:dyDescent="0.35">
      <c r="B65" s="278"/>
      <c r="C65" s="279"/>
      <c r="D65" s="280" t="s">
        <v>106</v>
      </c>
      <c r="E65" s="281"/>
      <c r="F65" s="281"/>
      <c r="G65" s="281"/>
      <c r="H65" s="281"/>
      <c r="I65" s="281"/>
      <c r="J65" s="282">
        <f>J268</f>
        <v>0</v>
      </c>
      <c r="K65" s="283"/>
    </row>
    <row r="66" spans="2:11" s="277" customFormat="1" ht="25" customHeight="1" x14ac:dyDescent="0.35">
      <c r="B66" s="271"/>
      <c r="C66" s="272"/>
      <c r="D66" s="273" t="s">
        <v>107</v>
      </c>
      <c r="E66" s="274"/>
      <c r="F66" s="274"/>
      <c r="G66" s="274"/>
      <c r="H66" s="274"/>
      <c r="I66" s="274"/>
      <c r="J66" s="275">
        <f>J271</f>
        <v>0</v>
      </c>
      <c r="K66" s="276"/>
    </row>
    <row r="67" spans="2:11" s="284" customFormat="1" ht="19.899999999999999" customHeight="1" x14ac:dyDescent="0.35">
      <c r="B67" s="278"/>
      <c r="C67" s="279"/>
      <c r="D67" s="280" t="s">
        <v>108</v>
      </c>
      <c r="E67" s="281"/>
      <c r="F67" s="281"/>
      <c r="G67" s="281"/>
      <c r="H67" s="281"/>
      <c r="I67" s="281"/>
      <c r="J67" s="282">
        <f>J272</f>
        <v>0</v>
      </c>
      <c r="K67" s="283"/>
    </row>
    <row r="68" spans="2:11" s="284" customFormat="1" ht="19.899999999999999" customHeight="1" x14ac:dyDescent="0.35">
      <c r="B68" s="278"/>
      <c r="C68" s="279"/>
      <c r="D68" s="280" t="s">
        <v>109</v>
      </c>
      <c r="E68" s="281"/>
      <c r="F68" s="281"/>
      <c r="G68" s="281"/>
      <c r="H68" s="281"/>
      <c r="I68" s="281"/>
      <c r="J68" s="282">
        <f>J302</f>
        <v>0</v>
      </c>
      <c r="K68" s="283"/>
    </row>
    <row r="69" spans="2:11" s="284" customFormat="1" ht="19.899999999999999" customHeight="1" x14ac:dyDescent="0.35">
      <c r="B69" s="278"/>
      <c r="C69" s="279"/>
      <c r="D69" s="280" t="s">
        <v>110</v>
      </c>
      <c r="E69" s="281"/>
      <c r="F69" s="281"/>
      <c r="G69" s="281"/>
      <c r="H69" s="281"/>
      <c r="I69" s="281"/>
      <c r="J69" s="282">
        <f>J323</f>
        <v>0</v>
      </c>
      <c r="K69" s="283"/>
    </row>
    <row r="70" spans="2:11" s="284" customFormat="1" ht="19.899999999999999" customHeight="1" x14ac:dyDescent="0.35">
      <c r="B70" s="278"/>
      <c r="C70" s="279"/>
      <c r="D70" s="280" t="s">
        <v>111</v>
      </c>
      <c r="E70" s="281"/>
      <c r="F70" s="281"/>
      <c r="G70" s="281"/>
      <c r="H70" s="281"/>
      <c r="I70" s="281"/>
      <c r="J70" s="282">
        <f>J352</f>
        <v>0</v>
      </c>
      <c r="K70" s="283"/>
    </row>
    <row r="71" spans="2:11" s="284" customFormat="1" ht="19.899999999999999" customHeight="1" x14ac:dyDescent="0.35">
      <c r="B71" s="278"/>
      <c r="C71" s="279"/>
      <c r="D71" s="280" t="s">
        <v>112</v>
      </c>
      <c r="E71" s="281"/>
      <c r="F71" s="281"/>
      <c r="G71" s="281"/>
      <c r="H71" s="281"/>
      <c r="I71" s="281"/>
      <c r="J71" s="282">
        <f>J361</f>
        <v>0</v>
      </c>
      <c r="K71" s="283"/>
    </row>
    <row r="72" spans="2:11" s="284" customFormat="1" ht="19.899999999999999" customHeight="1" x14ac:dyDescent="0.35">
      <c r="B72" s="278"/>
      <c r="C72" s="279"/>
      <c r="D72" s="280" t="s">
        <v>113</v>
      </c>
      <c r="E72" s="281"/>
      <c r="F72" s="281"/>
      <c r="G72" s="281"/>
      <c r="H72" s="281"/>
      <c r="I72" s="281"/>
      <c r="J72" s="282">
        <f>J396</f>
        <v>0</v>
      </c>
      <c r="K72" s="283"/>
    </row>
    <row r="73" spans="2:11" s="284" customFormat="1" ht="19.899999999999999" customHeight="1" x14ac:dyDescent="0.35">
      <c r="B73" s="278"/>
      <c r="C73" s="279"/>
      <c r="D73" s="280" t="s">
        <v>114</v>
      </c>
      <c r="E73" s="281"/>
      <c r="F73" s="281"/>
      <c r="G73" s="281"/>
      <c r="H73" s="281"/>
      <c r="I73" s="281"/>
      <c r="J73" s="282">
        <f>J402</f>
        <v>0</v>
      </c>
      <c r="K73" s="283"/>
    </row>
    <row r="74" spans="2:11" s="284" customFormat="1" ht="19.899999999999999" customHeight="1" x14ac:dyDescent="0.35">
      <c r="B74" s="278"/>
      <c r="C74" s="279"/>
      <c r="D74" s="280" t="s">
        <v>115</v>
      </c>
      <c r="E74" s="281"/>
      <c r="F74" s="281"/>
      <c r="G74" s="281"/>
      <c r="H74" s="281"/>
      <c r="I74" s="281"/>
      <c r="J74" s="282">
        <f>J431</f>
        <v>0</v>
      </c>
      <c r="K74" s="283"/>
    </row>
    <row r="75" spans="2:11" s="284" customFormat="1" ht="19.899999999999999" customHeight="1" x14ac:dyDescent="0.35">
      <c r="B75" s="278"/>
      <c r="C75" s="279"/>
      <c r="D75" s="280" t="s">
        <v>116</v>
      </c>
      <c r="E75" s="281"/>
      <c r="F75" s="281"/>
      <c r="G75" s="281"/>
      <c r="H75" s="281"/>
      <c r="I75" s="281"/>
      <c r="J75" s="282">
        <f>J461</f>
        <v>0</v>
      </c>
      <c r="K75" s="283"/>
    </row>
    <row r="76" spans="2:11" s="284" customFormat="1" ht="19.899999999999999" customHeight="1" x14ac:dyDescent="0.35">
      <c r="B76" s="278"/>
      <c r="C76" s="279"/>
      <c r="D76" s="280" t="s">
        <v>117</v>
      </c>
      <c r="E76" s="281"/>
      <c r="F76" s="281"/>
      <c r="G76" s="281"/>
      <c r="H76" s="281"/>
      <c r="I76" s="281"/>
      <c r="J76" s="282">
        <f>J497</f>
        <v>0</v>
      </c>
      <c r="K76" s="283"/>
    </row>
    <row r="77" spans="2:11" s="284" customFormat="1" ht="19.899999999999999" customHeight="1" x14ac:dyDescent="0.35">
      <c r="B77" s="278"/>
      <c r="C77" s="279"/>
      <c r="D77" s="280" t="s">
        <v>118</v>
      </c>
      <c r="E77" s="281"/>
      <c r="F77" s="281"/>
      <c r="G77" s="281"/>
      <c r="H77" s="281"/>
      <c r="I77" s="281"/>
      <c r="J77" s="282">
        <f>J508</f>
        <v>0</v>
      </c>
      <c r="K77" s="283"/>
    </row>
    <row r="78" spans="2:11" s="232" customFormat="1" ht="21.75" customHeight="1" x14ac:dyDescent="0.35">
      <c r="B78" s="233"/>
      <c r="C78" s="234"/>
      <c r="D78" s="234"/>
      <c r="E78" s="234"/>
      <c r="F78" s="234"/>
      <c r="G78" s="234"/>
      <c r="H78" s="234"/>
      <c r="I78" s="234"/>
      <c r="J78" s="234"/>
      <c r="K78" s="235"/>
    </row>
    <row r="79" spans="2:11" s="232" customFormat="1" ht="7" customHeight="1" x14ac:dyDescent="0.35">
      <c r="B79" s="260"/>
      <c r="C79" s="261"/>
      <c r="D79" s="261"/>
      <c r="E79" s="261"/>
      <c r="F79" s="261"/>
      <c r="G79" s="261"/>
      <c r="H79" s="261"/>
      <c r="I79" s="261"/>
      <c r="J79" s="261"/>
      <c r="K79" s="262"/>
    </row>
    <row r="83" spans="2:20" s="232" customFormat="1" ht="7" customHeight="1" x14ac:dyDescent="0.35">
      <c r="B83" s="263"/>
      <c r="C83" s="264"/>
      <c r="D83" s="264"/>
      <c r="E83" s="264"/>
      <c r="F83" s="264"/>
      <c r="G83" s="264"/>
      <c r="H83" s="264"/>
      <c r="I83" s="264"/>
      <c r="J83" s="264"/>
      <c r="K83" s="264"/>
      <c r="L83" s="233"/>
    </row>
    <row r="84" spans="2:20" s="232" customFormat="1" ht="37" customHeight="1" x14ac:dyDescent="0.35">
      <c r="B84" s="233"/>
      <c r="C84" s="285" t="s">
        <v>119</v>
      </c>
      <c r="L84" s="233"/>
    </row>
    <row r="85" spans="2:20" s="232" customFormat="1" ht="7" customHeight="1" x14ac:dyDescent="0.35">
      <c r="B85" s="233"/>
      <c r="L85" s="233"/>
    </row>
    <row r="86" spans="2:20" s="232" customFormat="1" ht="14.4" customHeight="1" x14ac:dyDescent="0.35">
      <c r="B86" s="233"/>
      <c r="C86" s="286" t="s">
        <v>19</v>
      </c>
      <c r="L86" s="233"/>
    </row>
    <row r="87" spans="2:20" s="232" customFormat="1" ht="16.5" customHeight="1" x14ac:dyDescent="0.35">
      <c r="B87" s="233"/>
      <c r="E87" s="287" t="str">
        <f>E7</f>
        <v>Nové pracoviště magnetické rezonance a interního příjmu včetně reorganizace 1.PP</v>
      </c>
      <c r="F87" s="288"/>
      <c r="G87" s="288"/>
      <c r="H87" s="288"/>
      <c r="L87" s="233"/>
    </row>
    <row r="88" spans="2:20" s="232" customFormat="1" ht="14.4" customHeight="1" x14ac:dyDescent="0.35">
      <c r="B88" s="233"/>
      <c r="C88" s="286" t="s">
        <v>91</v>
      </c>
      <c r="L88" s="233"/>
    </row>
    <row r="89" spans="2:20" s="232" customFormat="1" ht="17.25" customHeight="1" x14ac:dyDescent="0.35">
      <c r="B89" s="233"/>
      <c r="E89" s="289" t="str">
        <f>E9</f>
        <v>01 - ASŘ</v>
      </c>
      <c r="F89" s="290"/>
      <c r="G89" s="290"/>
      <c r="H89" s="290"/>
      <c r="L89" s="233"/>
    </row>
    <row r="90" spans="2:20" s="232" customFormat="1" ht="7" customHeight="1" x14ac:dyDescent="0.35">
      <c r="B90" s="233"/>
      <c r="L90" s="233"/>
    </row>
    <row r="91" spans="2:20" s="232" customFormat="1" ht="18" customHeight="1" x14ac:dyDescent="0.35">
      <c r="B91" s="233"/>
      <c r="C91" s="286" t="s">
        <v>23</v>
      </c>
      <c r="F91" s="291" t="str">
        <f>F12</f>
        <v>pavilon I,Nemocnice Děčín</v>
      </c>
      <c r="I91" s="286" t="s">
        <v>25</v>
      </c>
      <c r="J91" s="292" t="str">
        <f>IF(J12="","",J12)</f>
        <v>8. 2. 2018</v>
      </c>
      <c r="L91" s="233"/>
    </row>
    <row r="92" spans="2:20" s="232" customFormat="1" ht="7" customHeight="1" x14ac:dyDescent="0.35">
      <c r="B92" s="233"/>
      <c r="L92" s="233"/>
    </row>
    <row r="93" spans="2:20" s="232" customFormat="1" ht="12" x14ac:dyDescent="0.35">
      <c r="B93" s="233"/>
      <c r="C93" s="286" t="s">
        <v>27</v>
      </c>
      <c r="F93" s="291" t="str">
        <f>E15</f>
        <v>Krajská zdravotní, a.s. - Nemocnice Děčín, o.z.</v>
      </c>
      <c r="I93" s="286" t="s">
        <v>33</v>
      </c>
      <c r="J93" s="291" t="str">
        <f>E21</f>
        <v>JIKA CZ, ing Jiří Slánský</v>
      </c>
      <c r="L93" s="233"/>
    </row>
    <row r="94" spans="2:20" s="232" customFormat="1" ht="14.4" customHeight="1" x14ac:dyDescent="0.35">
      <c r="B94" s="233"/>
      <c r="C94" s="286" t="s">
        <v>31</v>
      </c>
      <c r="F94" s="291" t="str">
        <f>IF(E18="","",E18)</f>
        <v/>
      </c>
      <c r="L94" s="233"/>
    </row>
    <row r="95" spans="2:20" s="232" customFormat="1" ht="10.25" customHeight="1" x14ac:dyDescent="0.35">
      <c r="B95" s="233"/>
      <c r="L95" s="233"/>
    </row>
    <row r="96" spans="2:20" s="300" customFormat="1" ht="29.25" customHeight="1" x14ac:dyDescent="0.35">
      <c r="B96" s="293"/>
      <c r="C96" s="294" t="s">
        <v>120</v>
      </c>
      <c r="D96" s="295" t="s">
        <v>56</v>
      </c>
      <c r="E96" s="295" t="s">
        <v>52</v>
      </c>
      <c r="F96" s="295" t="s">
        <v>121</v>
      </c>
      <c r="G96" s="295" t="s">
        <v>122</v>
      </c>
      <c r="H96" s="295" t="s">
        <v>123</v>
      </c>
      <c r="I96" s="295" t="s">
        <v>124</v>
      </c>
      <c r="J96" s="295" t="s">
        <v>95</v>
      </c>
      <c r="K96" s="296" t="s">
        <v>125</v>
      </c>
      <c r="L96" s="293"/>
      <c r="M96" s="297" t="s">
        <v>126</v>
      </c>
      <c r="N96" s="298" t="s">
        <v>41</v>
      </c>
      <c r="O96" s="298" t="s">
        <v>127</v>
      </c>
      <c r="P96" s="298" t="s">
        <v>128</v>
      </c>
      <c r="Q96" s="298" t="s">
        <v>129</v>
      </c>
      <c r="R96" s="298" t="s">
        <v>130</v>
      </c>
      <c r="S96" s="298" t="s">
        <v>131</v>
      </c>
      <c r="T96" s="299" t="s">
        <v>132</v>
      </c>
    </row>
    <row r="97" spans="2:65" s="232" customFormat="1" ht="29.25" customHeight="1" x14ac:dyDescent="0.35">
      <c r="B97" s="233"/>
      <c r="C97" s="301" t="s">
        <v>96</v>
      </c>
      <c r="J97" s="302">
        <f>BK97</f>
        <v>0</v>
      </c>
      <c r="L97" s="233"/>
      <c r="M97" s="303"/>
      <c r="N97" s="245"/>
      <c r="O97" s="245"/>
      <c r="P97" s="304">
        <f>P98+P271</f>
        <v>0</v>
      </c>
      <c r="Q97" s="245"/>
      <c r="R97" s="304">
        <f>R98+R271</f>
        <v>1044.1620452299999</v>
      </c>
      <c r="S97" s="245"/>
      <c r="T97" s="305">
        <f>T98+T271</f>
        <v>575.7658844</v>
      </c>
      <c r="AT97" s="220" t="s">
        <v>70</v>
      </c>
      <c r="AU97" s="220" t="s">
        <v>97</v>
      </c>
      <c r="BK97" s="306">
        <f>BK98+BK271</f>
        <v>0</v>
      </c>
    </row>
    <row r="98" spans="2:65" s="308" customFormat="1" ht="37.4" customHeight="1" x14ac:dyDescent="0.35">
      <c r="B98" s="307"/>
      <c r="D98" s="309" t="s">
        <v>70</v>
      </c>
      <c r="E98" s="310" t="s">
        <v>133</v>
      </c>
      <c r="F98" s="310" t="s">
        <v>134</v>
      </c>
      <c r="J98" s="311">
        <f>BK98</f>
        <v>0</v>
      </c>
      <c r="L98" s="307"/>
      <c r="M98" s="312"/>
      <c r="N98" s="313"/>
      <c r="O98" s="313"/>
      <c r="P98" s="314">
        <f>P99+P114+P135+P146+P169+P206+P261+P268</f>
        <v>0</v>
      </c>
      <c r="Q98" s="313"/>
      <c r="R98" s="314">
        <f>R99+R114+R135+R146+R169+R206+R261+R268</f>
        <v>1010.12882869</v>
      </c>
      <c r="S98" s="313"/>
      <c r="T98" s="315">
        <f>T99+T114+T135+T146+T169+T206+T261+T268</f>
        <v>573.34526500000004</v>
      </c>
      <c r="AR98" s="309" t="s">
        <v>79</v>
      </c>
      <c r="AT98" s="316" t="s">
        <v>70</v>
      </c>
      <c r="AU98" s="316" t="s">
        <v>71</v>
      </c>
      <c r="AY98" s="309" t="s">
        <v>135</v>
      </c>
      <c r="BK98" s="317">
        <f>BK99+BK114+BK135+BK146+BK169+BK206+BK261+BK268</f>
        <v>0</v>
      </c>
    </row>
    <row r="99" spans="2:65" s="308" customFormat="1" ht="19.899999999999999" customHeight="1" x14ac:dyDescent="0.35">
      <c r="B99" s="307"/>
      <c r="D99" s="309" t="s">
        <v>70</v>
      </c>
      <c r="E99" s="318" t="s">
        <v>79</v>
      </c>
      <c r="F99" s="318" t="s">
        <v>136</v>
      </c>
      <c r="J99" s="319">
        <f>BK99</f>
        <v>0</v>
      </c>
      <c r="L99" s="307"/>
      <c r="M99" s="312"/>
      <c r="N99" s="313"/>
      <c r="O99" s="313"/>
      <c r="P99" s="314">
        <f>SUM(P100:P113)</f>
        <v>0</v>
      </c>
      <c r="Q99" s="313"/>
      <c r="R99" s="314">
        <f>SUM(R100:R113)</f>
        <v>0</v>
      </c>
      <c r="S99" s="313"/>
      <c r="T99" s="315">
        <f>SUM(T100:T113)</f>
        <v>0</v>
      </c>
      <c r="AR99" s="309" t="s">
        <v>79</v>
      </c>
      <c r="AT99" s="316" t="s">
        <v>70</v>
      </c>
      <c r="AU99" s="316" t="s">
        <v>79</v>
      </c>
      <c r="AY99" s="309" t="s">
        <v>135</v>
      </c>
      <c r="BK99" s="317">
        <f>SUM(BK100:BK113)</f>
        <v>0</v>
      </c>
    </row>
    <row r="100" spans="2:65" s="232" customFormat="1" ht="38.25" customHeight="1" x14ac:dyDescent="0.35">
      <c r="B100" s="233"/>
      <c r="C100" s="320" t="s">
        <v>79</v>
      </c>
      <c r="D100" s="320" t="s">
        <v>137</v>
      </c>
      <c r="E100" s="321" t="s">
        <v>138</v>
      </c>
      <c r="F100" s="322" t="s">
        <v>139</v>
      </c>
      <c r="G100" s="323" t="s">
        <v>140</v>
      </c>
      <c r="H100" s="324">
        <v>96.567999999999998</v>
      </c>
      <c r="I100" s="88"/>
      <c r="J100" s="325">
        <f>ROUND(I100*H100,2)</f>
        <v>0</v>
      </c>
      <c r="K100" s="322" t="s">
        <v>141</v>
      </c>
      <c r="L100" s="233"/>
      <c r="M100" s="326" t="s">
        <v>5</v>
      </c>
      <c r="N100" s="327" t="s">
        <v>42</v>
      </c>
      <c r="O100" s="234"/>
      <c r="P100" s="328">
        <f>O100*H100</f>
        <v>0</v>
      </c>
      <c r="Q100" s="328">
        <v>0</v>
      </c>
      <c r="R100" s="328">
        <f>Q100*H100</f>
        <v>0</v>
      </c>
      <c r="S100" s="328">
        <v>0</v>
      </c>
      <c r="T100" s="329">
        <f>S100*H100</f>
        <v>0</v>
      </c>
      <c r="AR100" s="220" t="s">
        <v>142</v>
      </c>
      <c r="AT100" s="220" t="s">
        <v>137</v>
      </c>
      <c r="AU100" s="220" t="s">
        <v>81</v>
      </c>
      <c r="AY100" s="220" t="s">
        <v>135</v>
      </c>
      <c r="BE100" s="330">
        <f>IF(N100="základní",J100,0)</f>
        <v>0</v>
      </c>
      <c r="BF100" s="330">
        <f>IF(N100="snížená",J100,0)</f>
        <v>0</v>
      </c>
      <c r="BG100" s="330">
        <f>IF(N100="zákl. přenesená",J100,0)</f>
        <v>0</v>
      </c>
      <c r="BH100" s="330">
        <f>IF(N100="sníž. přenesená",J100,0)</f>
        <v>0</v>
      </c>
      <c r="BI100" s="330">
        <f>IF(N100="nulová",J100,0)</f>
        <v>0</v>
      </c>
      <c r="BJ100" s="220" t="s">
        <v>79</v>
      </c>
      <c r="BK100" s="330">
        <f>ROUND(I100*H100,2)</f>
        <v>0</v>
      </c>
      <c r="BL100" s="220" t="s">
        <v>142</v>
      </c>
      <c r="BM100" s="220" t="s">
        <v>143</v>
      </c>
    </row>
    <row r="101" spans="2:65" s="232" customFormat="1" ht="76" x14ac:dyDescent="0.35">
      <c r="B101" s="233"/>
      <c r="D101" s="331" t="s">
        <v>144</v>
      </c>
      <c r="F101" s="332" t="s">
        <v>145</v>
      </c>
      <c r="L101" s="233"/>
      <c r="M101" s="333"/>
      <c r="N101" s="234"/>
      <c r="O101" s="234"/>
      <c r="P101" s="234"/>
      <c r="Q101" s="234"/>
      <c r="R101" s="234"/>
      <c r="S101" s="234"/>
      <c r="T101" s="334"/>
      <c r="AT101" s="220" t="s">
        <v>144</v>
      </c>
      <c r="AU101" s="220" t="s">
        <v>81</v>
      </c>
    </row>
    <row r="102" spans="2:65" s="336" customFormat="1" ht="12" x14ac:dyDescent="0.35">
      <c r="B102" s="335"/>
      <c r="D102" s="331" t="s">
        <v>146</v>
      </c>
      <c r="E102" s="337" t="s">
        <v>5</v>
      </c>
      <c r="F102" s="338" t="s">
        <v>147</v>
      </c>
      <c r="H102" s="339">
        <v>96.567999999999998</v>
      </c>
      <c r="L102" s="335"/>
      <c r="M102" s="340"/>
      <c r="N102" s="341"/>
      <c r="O102" s="341"/>
      <c r="P102" s="341"/>
      <c r="Q102" s="341"/>
      <c r="R102" s="341"/>
      <c r="S102" s="341"/>
      <c r="T102" s="342"/>
      <c r="AT102" s="337" t="s">
        <v>146</v>
      </c>
      <c r="AU102" s="337" t="s">
        <v>81</v>
      </c>
      <c r="AV102" s="336" t="s">
        <v>81</v>
      </c>
      <c r="AW102" s="336" t="s">
        <v>35</v>
      </c>
      <c r="AX102" s="336" t="s">
        <v>71</v>
      </c>
      <c r="AY102" s="337" t="s">
        <v>135</v>
      </c>
    </row>
    <row r="103" spans="2:65" s="344" customFormat="1" ht="12" x14ac:dyDescent="0.35">
      <c r="B103" s="343"/>
      <c r="D103" s="331" t="s">
        <v>146</v>
      </c>
      <c r="E103" s="345" t="s">
        <v>5</v>
      </c>
      <c r="F103" s="346" t="s">
        <v>148</v>
      </c>
      <c r="H103" s="347">
        <v>96.567999999999998</v>
      </c>
      <c r="L103" s="343"/>
      <c r="M103" s="348"/>
      <c r="N103" s="349"/>
      <c r="O103" s="349"/>
      <c r="P103" s="349"/>
      <c r="Q103" s="349"/>
      <c r="R103" s="349"/>
      <c r="S103" s="349"/>
      <c r="T103" s="350"/>
      <c r="AT103" s="345" t="s">
        <v>146</v>
      </c>
      <c r="AU103" s="345" t="s">
        <v>81</v>
      </c>
      <c r="AV103" s="344" t="s">
        <v>142</v>
      </c>
      <c r="AW103" s="344" t="s">
        <v>35</v>
      </c>
      <c r="AX103" s="344" t="s">
        <v>79</v>
      </c>
      <c r="AY103" s="345" t="s">
        <v>135</v>
      </c>
    </row>
    <row r="104" spans="2:65" s="232" customFormat="1" ht="38.25" customHeight="1" x14ac:dyDescent="0.35">
      <c r="B104" s="233"/>
      <c r="C104" s="320" t="s">
        <v>81</v>
      </c>
      <c r="D104" s="320" t="s">
        <v>137</v>
      </c>
      <c r="E104" s="321" t="s">
        <v>149</v>
      </c>
      <c r="F104" s="322" t="s">
        <v>150</v>
      </c>
      <c r="G104" s="323" t="s">
        <v>140</v>
      </c>
      <c r="H104" s="324">
        <v>96.567999999999998</v>
      </c>
      <c r="I104" s="88"/>
      <c r="J104" s="325">
        <f>ROUND(I104*H104,2)</f>
        <v>0</v>
      </c>
      <c r="K104" s="322" t="s">
        <v>141</v>
      </c>
      <c r="L104" s="233"/>
      <c r="M104" s="326" t="s">
        <v>5</v>
      </c>
      <c r="N104" s="327" t="s">
        <v>42</v>
      </c>
      <c r="O104" s="234"/>
      <c r="P104" s="328">
        <f>O104*H104</f>
        <v>0</v>
      </c>
      <c r="Q104" s="328">
        <v>0</v>
      </c>
      <c r="R104" s="328">
        <f>Q104*H104</f>
        <v>0</v>
      </c>
      <c r="S104" s="328">
        <v>0</v>
      </c>
      <c r="T104" s="329">
        <f>S104*H104</f>
        <v>0</v>
      </c>
      <c r="AR104" s="220" t="s">
        <v>142</v>
      </c>
      <c r="AT104" s="220" t="s">
        <v>137</v>
      </c>
      <c r="AU104" s="220" t="s">
        <v>81</v>
      </c>
      <c r="AY104" s="220" t="s">
        <v>135</v>
      </c>
      <c r="BE104" s="330">
        <f>IF(N104="základní",J104,0)</f>
        <v>0</v>
      </c>
      <c r="BF104" s="330">
        <f>IF(N104="snížená",J104,0)</f>
        <v>0</v>
      </c>
      <c r="BG104" s="330">
        <f>IF(N104="zákl. přenesená",J104,0)</f>
        <v>0</v>
      </c>
      <c r="BH104" s="330">
        <f>IF(N104="sníž. přenesená",J104,0)</f>
        <v>0</v>
      </c>
      <c r="BI104" s="330">
        <f>IF(N104="nulová",J104,0)</f>
        <v>0</v>
      </c>
      <c r="BJ104" s="220" t="s">
        <v>79</v>
      </c>
      <c r="BK104" s="330">
        <f>ROUND(I104*H104,2)</f>
        <v>0</v>
      </c>
      <c r="BL104" s="220" t="s">
        <v>142</v>
      </c>
      <c r="BM104" s="220" t="s">
        <v>151</v>
      </c>
    </row>
    <row r="105" spans="2:65" s="232" customFormat="1" ht="76" x14ac:dyDescent="0.35">
      <c r="B105" s="233"/>
      <c r="D105" s="331" t="s">
        <v>144</v>
      </c>
      <c r="F105" s="332" t="s">
        <v>145</v>
      </c>
      <c r="L105" s="233"/>
      <c r="M105" s="333"/>
      <c r="N105" s="234"/>
      <c r="O105" s="234"/>
      <c r="P105" s="234"/>
      <c r="Q105" s="234"/>
      <c r="R105" s="234"/>
      <c r="S105" s="234"/>
      <c r="T105" s="334"/>
      <c r="AT105" s="220" t="s">
        <v>144</v>
      </c>
      <c r="AU105" s="220" t="s">
        <v>81</v>
      </c>
    </row>
    <row r="106" spans="2:65" s="232" customFormat="1" ht="25.5" customHeight="1" x14ac:dyDescent="0.35">
      <c r="B106" s="233"/>
      <c r="C106" s="320" t="s">
        <v>152</v>
      </c>
      <c r="D106" s="320" t="s">
        <v>137</v>
      </c>
      <c r="E106" s="321" t="s">
        <v>153</v>
      </c>
      <c r="F106" s="322" t="s">
        <v>154</v>
      </c>
      <c r="G106" s="323" t="s">
        <v>140</v>
      </c>
      <c r="H106" s="324">
        <v>488.5</v>
      </c>
      <c r="I106" s="88"/>
      <c r="J106" s="325">
        <f>ROUND(I106*H106,2)</f>
        <v>0</v>
      </c>
      <c r="K106" s="322" t="s">
        <v>141</v>
      </c>
      <c r="L106" s="233"/>
      <c r="M106" s="326" t="s">
        <v>5</v>
      </c>
      <c r="N106" s="327" t="s">
        <v>42</v>
      </c>
      <c r="O106" s="234"/>
      <c r="P106" s="328">
        <f>O106*H106</f>
        <v>0</v>
      </c>
      <c r="Q106" s="328">
        <v>0</v>
      </c>
      <c r="R106" s="328">
        <f>Q106*H106</f>
        <v>0</v>
      </c>
      <c r="S106" s="328">
        <v>0</v>
      </c>
      <c r="T106" s="329">
        <f>S106*H106</f>
        <v>0</v>
      </c>
      <c r="AR106" s="220" t="s">
        <v>142</v>
      </c>
      <c r="AT106" s="220" t="s">
        <v>137</v>
      </c>
      <c r="AU106" s="220" t="s">
        <v>81</v>
      </c>
      <c r="AY106" s="220" t="s">
        <v>135</v>
      </c>
      <c r="BE106" s="330">
        <f>IF(N106="základní",J106,0)</f>
        <v>0</v>
      </c>
      <c r="BF106" s="330">
        <f>IF(N106="snížená",J106,0)</f>
        <v>0</v>
      </c>
      <c r="BG106" s="330">
        <f>IF(N106="zákl. přenesená",J106,0)</f>
        <v>0</v>
      </c>
      <c r="BH106" s="330">
        <f>IF(N106="sníž. přenesená",J106,0)</f>
        <v>0</v>
      </c>
      <c r="BI106" s="330">
        <f>IF(N106="nulová",J106,0)</f>
        <v>0</v>
      </c>
      <c r="BJ106" s="220" t="s">
        <v>79</v>
      </c>
      <c r="BK106" s="330">
        <f>ROUND(I106*H106,2)</f>
        <v>0</v>
      </c>
      <c r="BL106" s="220" t="s">
        <v>142</v>
      </c>
      <c r="BM106" s="220" t="s">
        <v>155</v>
      </c>
    </row>
    <row r="107" spans="2:65" s="232" customFormat="1" ht="152" x14ac:dyDescent="0.35">
      <c r="B107" s="233"/>
      <c r="D107" s="331" t="s">
        <v>144</v>
      </c>
      <c r="F107" s="332" t="s">
        <v>156</v>
      </c>
      <c r="L107" s="233"/>
      <c r="M107" s="333"/>
      <c r="N107" s="234"/>
      <c r="O107" s="234"/>
      <c r="P107" s="234"/>
      <c r="Q107" s="234"/>
      <c r="R107" s="234"/>
      <c r="S107" s="234"/>
      <c r="T107" s="334"/>
      <c r="AT107" s="220" t="s">
        <v>144</v>
      </c>
      <c r="AU107" s="220" t="s">
        <v>81</v>
      </c>
    </row>
    <row r="108" spans="2:65" s="232" customFormat="1" ht="25.5" customHeight="1" x14ac:dyDescent="0.35">
      <c r="B108" s="233"/>
      <c r="C108" s="320" t="s">
        <v>142</v>
      </c>
      <c r="D108" s="320" t="s">
        <v>137</v>
      </c>
      <c r="E108" s="321" t="s">
        <v>157</v>
      </c>
      <c r="F108" s="322" t="s">
        <v>158</v>
      </c>
      <c r="G108" s="323" t="s">
        <v>140</v>
      </c>
      <c r="H108" s="324">
        <v>488.5</v>
      </c>
      <c r="I108" s="88"/>
      <c r="J108" s="325">
        <f>ROUND(I108*H108,2)</f>
        <v>0</v>
      </c>
      <c r="K108" s="322" t="s">
        <v>141</v>
      </c>
      <c r="L108" s="233"/>
      <c r="M108" s="326" t="s">
        <v>5</v>
      </c>
      <c r="N108" s="327" t="s">
        <v>42</v>
      </c>
      <c r="O108" s="234"/>
      <c r="P108" s="328">
        <f>O108*H108</f>
        <v>0</v>
      </c>
      <c r="Q108" s="328">
        <v>0</v>
      </c>
      <c r="R108" s="328">
        <f>Q108*H108</f>
        <v>0</v>
      </c>
      <c r="S108" s="328">
        <v>0</v>
      </c>
      <c r="T108" s="329">
        <f>S108*H108</f>
        <v>0</v>
      </c>
      <c r="AR108" s="220" t="s">
        <v>142</v>
      </c>
      <c r="AT108" s="220" t="s">
        <v>137</v>
      </c>
      <c r="AU108" s="220" t="s">
        <v>81</v>
      </c>
      <c r="AY108" s="220" t="s">
        <v>135</v>
      </c>
      <c r="BE108" s="330">
        <f>IF(N108="základní",J108,0)</f>
        <v>0</v>
      </c>
      <c r="BF108" s="330">
        <f>IF(N108="snížená",J108,0)</f>
        <v>0</v>
      </c>
      <c r="BG108" s="330">
        <f>IF(N108="zákl. přenesená",J108,0)</f>
        <v>0</v>
      </c>
      <c r="BH108" s="330">
        <f>IF(N108="sníž. přenesená",J108,0)</f>
        <v>0</v>
      </c>
      <c r="BI108" s="330">
        <f>IF(N108="nulová",J108,0)</f>
        <v>0</v>
      </c>
      <c r="BJ108" s="220" t="s">
        <v>79</v>
      </c>
      <c r="BK108" s="330">
        <f>ROUND(I108*H108,2)</f>
        <v>0</v>
      </c>
      <c r="BL108" s="220" t="s">
        <v>142</v>
      </c>
      <c r="BM108" s="220" t="s">
        <v>159</v>
      </c>
    </row>
    <row r="109" spans="2:65" s="232" customFormat="1" ht="152" x14ac:dyDescent="0.35">
      <c r="B109" s="233"/>
      <c r="D109" s="331" t="s">
        <v>144</v>
      </c>
      <c r="F109" s="332" t="s">
        <v>156</v>
      </c>
      <c r="L109" s="233"/>
      <c r="M109" s="333"/>
      <c r="N109" s="234"/>
      <c r="O109" s="234"/>
      <c r="P109" s="234"/>
      <c r="Q109" s="234"/>
      <c r="R109" s="234"/>
      <c r="S109" s="234"/>
      <c r="T109" s="334"/>
      <c r="AT109" s="220" t="s">
        <v>144</v>
      </c>
      <c r="AU109" s="220" t="s">
        <v>81</v>
      </c>
    </row>
    <row r="110" spans="2:65" s="232" customFormat="1" ht="25.5" customHeight="1" x14ac:dyDescent="0.35">
      <c r="B110" s="233"/>
      <c r="C110" s="320" t="s">
        <v>160</v>
      </c>
      <c r="D110" s="320" t="s">
        <v>137</v>
      </c>
      <c r="E110" s="321" t="s">
        <v>161</v>
      </c>
      <c r="F110" s="322" t="s">
        <v>162</v>
      </c>
      <c r="G110" s="323" t="s">
        <v>140</v>
      </c>
      <c r="H110" s="324">
        <v>355.75</v>
      </c>
      <c r="I110" s="88"/>
      <c r="J110" s="325">
        <f>ROUND(I110*H110,2)</f>
        <v>0</v>
      </c>
      <c r="K110" s="322" t="s">
        <v>141</v>
      </c>
      <c r="L110" s="233"/>
      <c r="M110" s="326" t="s">
        <v>5</v>
      </c>
      <c r="N110" s="327" t="s">
        <v>42</v>
      </c>
      <c r="O110" s="234"/>
      <c r="P110" s="328">
        <f>O110*H110</f>
        <v>0</v>
      </c>
      <c r="Q110" s="328">
        <v>0</v>
      </c>
      <c r="R110" s="328">
        <f>Q110*H110</f>
        <v>0</v>
      </c>
      <c r="S110" s="328">
        <v>0</v>
      </c>
      <c r="T110" s="329">
        <f>S110*H110</f>
        <v>0</v>
      </c>
      <c r="AR110" s="220" t="s">
        <v>142</v>
      </c>
      <c r="AT110" s="220" t="s">
        <v>137</v>
      </c>
      <c r="AU110" s="220" t="s">
        <v>81</v>
      </c>
      <c r="AY110" s="220" t="s">
        <v>135</v>
      </c>
      <c r="BE110" s="330">
        <f>IF(N110="základní",J110,0)</f>
        <v>0</v>
      </c>
      <c r="BF110" s="330">
        <f>IF(N110="snížená",J110,0)</f>
        <v>0</v>
      </c>
      <c r="BG110" s="330">
        <f>IF(N110="zákl. přenesená",J110,0)</f>
        <v>0</v>
      </c>
      <c r="BH110" s="330">
        <f>IF(N110="sníž. přenesená",J110,0)</f>
        <v>0</v>
      </c>
      <c r="BI110" s="330">
        <f>IF(N110="nulová",J110,0)</f>
        <v>0</v>
      </c>
      <c r="BJ110" s="220" t="s">
        <v>79</v>
      </c>
      <c r="BK110" s="330">
        <f>ROUND(I110*H110,2)</f>
        <v>0</v>
      </c>
      <c r="BL110" s="220" t="s">
        <v>142</v>
      </c>
      <c r="BM110" s="220" t="s">
        <v>163</v>
      </c>
    </row>
    <row r="111" spans="2:65" s="232" customFormat="1" ht="351.5" x14ac:dyDescent="0.35">
      <c r="B111" s="233"/>
      <c r="D111" s="331" t="s">
        <v>144</v>
      </c>
      <c r="F111" s="332" t="s">
        <v>164</v>
      </c>
      <c r="L111" s="233"/>
      <c r="M111" s="333"/>
      <c r="N111" s="234"/>
      <c r="O111" s="234"/>
      <c r="P111" s="234"/>
      <c r="Q111" s="234"/>
      <c r="R111" s="234"/>
      <c r="S111" s="234"/>
      <c r="T111" s="334"/>
      <c r="AT111" s="220" t="s">
        <v>144</v>
      </c>
      <c r="AU111" s="220" t="s">
        <v>81</v>
      </c>
    </row>
    <row r="112" spans="2:65" s="232" customFormat="1" ht="25.5" customHeight="1" x14ac:dyDescent="0.35">
      <c r="B112" s="233"/>
      <c r="C112" s="320" t="s">
        <v>165</v>
      </c>
      <c r="D112" s="320" t="s">
        <v>137</v>
      </c>
      <c r="E112" s="321" t="s">
        <v>166</v>
      </c>
      <c r="F112" s="322" t="s">
        <v>167</v>
      </c>
      <c r="G112" s="323" t="s">
        <v>168</v>
      </c>
      <c r="H112" s="324">
        <v>482.83800000000002</v>
      </c>
      <c r="I112" s="88"/>
      <c r="J112" s="325">
        <f>ROUND(I112*H112,2)</f>
        <v>0</v>
      </c>
      <c r="K112" s="322" t="s">
        <v>141</v>
      </c>
      <c r="L112" s="233"/>
      <c r="M112" s="326" t="s">
        <v>5</v>
      </c>
      <c r="N112" s="327" t="s">
        <v>42</v>
      </c>
      <c r="O112" s="234"/>
      <c r="P112" s="328">
        <f>O112*H112</f>
        <v>0</v>
      </c>
      <c r="Q112" s="328">
        <v>0</v>
      </c>
      <c r="R112" s="328">
        <f>Q112*H112</f>
        <v>0</v>
      </c>
      <c r="S112" s="328">
        <v>0</v>
      </c>
      <c r="T112" s="329">
        <f>S112*H112</f>
        <v>0</v>
      </c>
      <c r="AR112" s="220" t="s">
        <v>142</v>
      </c>
      <c r="AT112" s="220" t="s">
        <v>137</v>
      </c>
      <c r="AU112" s="220" t="s">
        <v>81</v>
      </c>
      <c r="AY112" s="220" t="s">
        <v>135</v>
      </c>
      <c r="BE112" s="330">
        <f>IF(N112="základní",J112,0)</f>
        <v>0</v>
      </c>
      <c r="BF112" s="330">
        <f>IF(N112="snížená",J112,0)</f>
        <v>0</v>
      </c>
      <c r="BG112" s="330">
        <f>IF(N112="zákl. přenesená",J112,0)</f>
        <v>0</v>
      </c>
      <c r="BH112" s="330">
        <f>IF(N112="sníž. přenesená",J112,0)</f>
        <v>0</v>
      </c>
      <c r="BI112" s="330">
        <f>IF(N112="nulová",J112,0)</f>
        <v>0</v>
      </c>
      <c r="BJ112" s="220" t="s">
        <v>79</v>
      </c>
      <c r="BK112" s="330">
        <f>ROUND(I112*H112,2)</f>
        <v>0</v>
      </c>
      <c r="BL112" s="220" t="s">
        <v>142</v>
      </c>
      <c r="BM112" s="220" t="s">
        <v>169</v>
      </c>
    </row>
    <row r="113" spans="2:65" s="232" customFormat="1" ht="123.5" x14ac:dyDescent="0.35">
      <c r="B113" s="233"/>
      <c r="D113" s="331" t="s">
        <v>144</v>
      </c>
      <c r="F113" s="332" t="s">
        <v>170</v>
      </c>
      <c r="L113" s="233"/>
      <c r="M113" s="333"/>
      <c r="N113" s="234"/>
      <c r="O113" s="234"/>
      <c r="P113" s="234"/>
      <c r="Q113" s="234"/>
      <c r="R113" s="234"/>
      <c r="S113" s="234"/>
      <c r="T113" s="334"/>
      <c r="AT113" s="220" t="s">
        <v>144</v>
      </c>
      <c r="AU113" s="220" t="s">
        <v>81</v>
      </c>
    </row>
    <row r="114" spans="2:65" s="308" customFormat="1" ht="29.9" customHeight="1" x14ac:dyDescent="0.35">
      <c r="B114" s="307"/>
      <c r="D114" s="309" t="s">
        <v>70</v>
      </c>
      <c r="E114" s="318" t="s">
        <v>81</v>
      </c>
      <c r="F114" s="318" t="s">
        <v>171</v>
      </c>
      <c r="J114" s="319">
        <f>BK114</f>
        <v>0</v>
      </c>
      <c r="L114" s="307"/>
      <c r="M114" s="312"/>
      <c r="N114" s="313"/>
      <c r="O114" s="313"/>
      <c r="P114" s="314">
        <f>SUM(P115:P134)</f>
        <v>0</v>
      </c>
      <c r="Q114" s="313"/>
      <c r="R114" s="314">
        <f>SUM(R115:R134)</f>
        <v>441.11244009000001</v>
      </c>
      <c r="S114" s="313"/>
      <c r="T114" s="315">
        <f>SUM(T115:T134)</f>
        <v>0</v>
      </c>
      <c r="AR114" s="309" t="s">
        <v>79</v>
      </c>
      <c r="AT114" s="316" t="s">
        <v>70</v>
      </c>
      <c r="AU114" s="316" t="s">
        <v>79</v>
      </c>
      <c r="AY114" s="309" t="s">
        <v>135</v>
      </c>
      <c r="BK114" s="317">
        <f>SUM(BK115:BK134)</f>
        <v>0</v>
      </c>
    </row>
    <row r="115" spans="2:65" s="232" customFormat="1" ht="25.5" customHeight="1" x14ac:dyDescent="0.35">
      <c r="B115" s="233"/>
      <c r="C115" s="320" t="s">
        <v>172</v>
      </c>
      <c r="D115" s="320" t="s">
        <v>137</v>
      </c>
      <c r="E115" s="321" t="s">
        <v>173</v>
      </c>
      <c r="F115" s="322" t="s">
        <v>174</v>
      </c>
      <c r="G115" s="323" t="s">
        <v>175</v>
      </c>
      <c r="H115" s="324">
        <v>113.4</v>
      </c>
      <c r="I115" s="88"/>
      <c r="J115" s="325">
        <f>ROUND(I115*H115,2)</f>
        <v>0</v>
      </c>
      <c r="K115" s="322" t="s">
        <v>141</v>
      </c>
      <c r="L115" s="233"/>
      <c r="M115" s="326" t="s">
        <v>5</v>
      </c>
      <c r="N115" s="327" t="s">
        <v>42</v>
      </c>
      <c r="O115" s="234"/>
      <c r="P115" s="328">
        <f>O115*H115</f>
        <v>0</v>
      </c>
      <c r="Q115" s="328">
        <v>6.0000000000000002E-5</v>
      </c>
      <c r="R115" s="328">
        <f>Q115*H115</f>
        <v>6.8040000000000002E-3</v>
      </c>
      <c r="S115" s="328">
        <v>0</v>
      </c>
      <c r="T115" s="329">
        <f>S115*H115</f>
        <v>0</v>
      </c>
      <c r="AR115" s="220" t="s">
        <v>142</v>
      </c>
      <c r="AT115" s="220" t="s">
        <v>137</v>
      </c>
      <c r="AU115" s="220" t="s">
        <v>81</v>
      </c>
      <c r="AY115" s="220" t="s">
        <v>135</v>
      </c>
      <c r="BE115" s="330">
        <f>IF(N115="základní",J115,0)</f>
        <v>0</v>
      </c>
      <c r="BF115" s="330">
        <f>IF(N115="snížená",J115,0)</f>
        <v>0</v>
      </c>
      <c r="BG115" s="330">
        <f>IF(N115="zákl. přenesená",J115,0)</f>
        <v>0</v>
      </c>
      <c r="BH115" s="330">
        <f>IF(N115="sníž. přenesená",J115,0)</f>
        <v>0</v>
      </c>
      <c r="BI115" s="330">
        <f>IF(N115="nulová",J115,0)</f>
        <v>0</v>
      </c>
      <c r="BJ115" s="220" t="s">
        <v>79</v>
      </c>
      <c r="BK115" s="330">
        <f>ROUND(I115*H115,2)</f>
        <v>0</v>
      </c>
      <c r="BL115" s="220" t="s">
        <v>142</v>
      </c>
      <c r="BM115" s="220" t="s">
        <v>176</v>
      </c>
    </row>
    <row r="116" spans="2:65" s="336" customFormat="1" ht="12" x14ac:dyDescent="0.35">
      <c r="B116" s="335"/>
      <c r="D116" s="331" t="s">
        <v>146</v>
      </c>
      <c r="E116" s="337" t="s">
        <v>5</v>
      </c>
      <c r="F116" s="338" t="s">
        <v>177</v>
      </c>
      <c r="H116" s="339">
        <v>97.2</v>
      </c>
      <c r="L116" s="335"/>
      <c r="M116" s="340"/>
      <c r="N116" s="341"/>
      <c r="O116" s="341"/>
      <c r="P116" s="341"/>
      <c r="Q116" s="341"/>
      <c r="R116" s="341"/>
      <c r="S116" s="341"/>
      <c r="T116" s="342"/>
      <c r="AT116" s="337" t="s">
        <v>146</v>
      </c>
      <c r="AU116" s="337" t="s">
        <v>81</v>
      </c>
      <c r="AV116" s="336" t="s">
        <v>81</v>
      </c>
      <c r="AW116" s="336" t="s">
        <v>35</v>
      </c>
      <c r="AX116" s="336" t="s">
        <v>71</v>
      </c>
      <c r="AY116" s="337" t="s">
        <v>135</v>
      </c>
    </row>
    <row r="117" spans="2:65" s="336" customFormat="1" ht="12" x14ac:dyDescent="0.35">
      <c r="B117" s="335"/>
      <c r="D117" s="331" t="s">
        <v>146</v>
      </c>
      <c r="E117" s="337" t="s">
        <v>5</v>
      </c>
      <c r="F117" s="338" t="s">
        <v>178</v>
      </c>
      <c r="H117" s="339">
        <v>16.2</v>
      </c>
      <c r="L117" s="335"/>
      <c r="M117" s="340"/>
      <c r="N117" s="341"/>
      <c r="O117" s="341"/>
      <c r="P117" s="341"/>
      <c r="Q117" s="341"/>
      <c r="R117" s="341"/>
      <c r="S117" s="341"/>
      <c r="T117" s="342"/>
      <c r="AT117" s="337" t="s">
        <v>146</v>
      </c>
      <c r="AU117" s="337" t="s">
        <v>81</v>
      </c>
      <c r="AV117" s="336" t="s">
        <v>81</v>
      </c>
      <c r="AW117" s="336" t="s">
        <v>35</v>
      </c>
      <c r="AX117" s="336" t="s">
        <v>71</v>
      </c>
      <c r="AY117" s="337" t="s">
        <v>135</v>
      </c>
    </row>
    <row r="118" spans="2:65" s="344" customFormat="1" ht="12" x14ac:dyDescent="0.35">
      <c r="B118" s="343"/>
      <c r="D118" s="331" t="s">
        <v>146</v>
      </c>
      <c r="E118" s="345" t="s">
        <v>5</v>
      </c>
      <c r="F118" s="346" t="s">
        <v>148</v>
      </c>
      <c r="H118" s="347">
        <v>113.4</v>
      </c>
      <c r="L118" s="343"/>
      <c r="M118" s="348"/>
      <c r="N118" s="349"/>
      <c r="O118" s="349"/>
      <c r="P118" s="349"/>
      <c r="Q118" s="349"/>
      <c r="R118" s="349"/>
      <c r="S118" s="349"/>
      <c r="T118" s="350"/>
      <c r="AT118" s="345" t="s">
        <v>146</v>
      </c>
      <c r="AU118" s="345" t="s">
        <v>81</v>
      </c>
      <c r="AV118" s="344" t="s">
        <v>142</v>
      </c>
      <c r="AW118" s="344" t="s">
        <v>35</v>
      </c>
      <c r="AX118" s="344" t="s">
        <v>79</v>
      </c>
      <c r="AY118" s="345" t="s">
        <v>135</v>
      </c>
    </row>
    <row r="119" spans="2:65" s="232" customFormat="1" ht="38.25" customHeight="1" x14ac:dyDescent="0.35">
      <c r="B119" s="233"/>
      <c r="C119" s="320" t="s">
        <v>179</v>
      </c>
      <c r="D119" s="320" t="s">
        <v>137</v>
      </c>
      <c r="E119" s="321" t="s">
        <v>180</v>
      </c>
      <c r="F119" s="322" t="s">
        <v>181</v>
      </c>
      <c r="G119" s="323" t="s">
        <v>175</v>
      </c>
      <c r="H119" s="324">
        <v>113.4</v>
      </c>
      <c r="I119" s="88"/>
      <c r="J119" s="325">
        <f>ROUND(I119*H119,2)</f>
        <v>0</v>
      </c>
      <c r="K119" s="322" t="s">
        <v>141</v>
      </c>
      <c r="L119" s="233"/>
      <c r="M119" s="326" t="s">
        <v>5</v>
      </c>
      <c r="N119" s="327" t="s">
        <v>42</v>
      </c>
      <c r="O119" s="234"/>
      <c r="P119" s="328">
        <f>O119*H119</f>
        <v>0</v>
      </c>
      <c r="Q119" s="328">
        <v>0</v>
      </c>
      <c r="R119" s="328">
        <f>Q119*H119</f>
        <v>0</v>
      </c>
      <c r="S119" s="328">
        <v>0</v>
      </c>
      <c r="T119" s="329">
        <f>S119*H119</f>
        <v>0</v>
      </c>
      <c r="AR119" s="220" t="s">
        <v>142</v>
      </c>
      <c r="AT119" s="220" t="s">
        <v>137</v>
      </c>
      <c r="AU119" s="220" t="s">
        <v>81</v>
      </c>
      <c r="AY119" s="220" t="s">
        <v>135</v>
      </c>
      <c r="BE119" s="330">
        <f>IF(N119="základní",J119,0)</f>
        <v>0</v>
      </c>
      <c r="BF119" s="330">
        <f>IF(N119="snížená",J119,0)</f>
        <v>0</v>
      </c>
      <c r="BG119" s="330">
        <f>IF(N119="zákl. přenesená",J119,0)</f>
        <v>0</v>
      </c>
      <c r="BH119" s="330">
        <f>IF(N119="sníž. přenesená",J119,0)</f>
        <v>0</v>
      </c>
      <c r="BI119" s="330">
        <f>IF(N119="nulová",J119,0)</f>
        <v>0</v>
      </c>
      <c r="BJ119" s="220" t="s">
        <v>79</v>
      </c>
      <c r="BK119" s="330">
        <f>ROUND(I119*H119,2)</f>
        <v>0</v>
      </c>
      <c r="BL119" s="220" t="s">
        <v>142</v>
      </c>
      <c r="BM119" s="220" t="s">
        <v>182</v>
      </c>
    </row>
    <row r="120" spans="2:65" s="232" customFormat="1" ht="104.5" x14ac:dyDescent="0.35">
      <c r="B120" s="233"/>
      <c r="D120" s="331" t="s">
        <v>144</v>
      </c>
      <c r="F120" s="332" t="s">
        <v>183</v>
      </c>
      <c r="L120" s="233"/>
      <c r="M120" s="333"/>
      <c r="N120" s="234"/>
      <c r="O120" s="234"/>
      <c r="P120" s="234"/>
      <c r="Q120" s="234"/>
      <c r="R120" s="234"/>
      <c r="S120" s="234"/>
      <c r="T120" s="334"/>
      <c r="AT120" s="220" t="s">
        <v>144</v>
      </c>
      <c r="AU120" s="220" t="s">
        <v>81</v>
      </c>
    </row>
    <row r="121" spans="2:65" s="232" customFormat="1" ht="16.5" customHeight="1" x14ac:dyDescent="0.35">
      <c r="B121" s="233"/>
      <c r="C121" s="351" t="s">
        <v>184</v>
      </c>
      <c r="D121" s="351" t="s">
        <v>185</v>
      </c>
      <c r="E121" s="352" t="s">
        <v>186</v>
      </c>
      <c r="F121" s="353" t="s">
        <v>187</v>
      </c>
      <c r="G121" s="354" t="s">
        <v>140</v>
      </c>
      <c r="H121" s="355">
        <v>136.08000000000001</v>
      </c>
      <c r="I121" s="89"/>
      <c r="J121" s="356">
        <f>ROUND(I121*H121,2)</f>
        <v>0</v>
      </c>
      <c r="K121" s="353" t="s">
        <v>141</v>
      </c>
      <c r="L121" s="357"/>
      <c r="M121" s="358" t="s">
        <v>5</v>
      </c>
      <c r="N121" s="359" t="s">
        <v>42</v>
      </c>
      <c r="O121" s="234"/>
      <c r="P121" s="328">
        <f>O121*H121</f>
        <v>0</v>
      </c>
      <c r="Q121" s="328">
        <v>2.4289999999999998</v>
      </c>
      <c r="R121" s="328">
        <f>Q121*H121</f>
        <v>330.53832</v>
      </c>
      <c r="S121" s="328">
        <v>0</v>
      </c>
      <c r="T121" s="329">
        <f>S121*H121</f>
        <v>0</v>
      </c>
      <c r="AR121" s="220" t="s">
        <v>179</v>
      </c>
      <c r="AT121" s="220" t="s">
        <v>185</v>
      </c>
      <c r="AU121" s="220" t="s">
        <v>81</v>
      </c>
      <c r="AY121" s="220" t="s">
        <v>135</v>
      </c>
      <c r="BE121" s="330">
        <f>IF(N121="základní",J121,0)</f>
        <v>0</v>
      </c>
      <c r="BF121" s="330">
        <f>IF(N121="snížená",J121,0)</f>
        <v>0</v>
      </c>
      <c r="BG121" s="330">
        <f>IF(N121="zákl. přenesená",J121,0)</f>
        <v>0</v>
      </c>
      <c r="BH121" s="330">
        <f>IF(N121="sníž. přenesená",J121,0)</f>
        <v>0</v>
      </c>
      <c r="BI121" s="330">
        <f>IF(N121="nulová",J121,0)</f>
        <v>0</v>
      </c>
      <c r="BJ121" s="220" t="s">
        <v>79</v>
      </c>
      <c r="BK121" s="330">
        <f>ROUND(I121*H121,2)</f>
        <v>0</v>
      </c>
      <c r="BL121" s="220" t="s">
        <v>142</v>
      </c>
      <c r="BM121" s="220" t="s">
        <v>188</v>
      </c>
    </row>
    <row r="122" spans="2:65" s="336" customFormat="1" ht="12" x14ac:dyDescent="0.35">
      <c r="B122" s="335"/>
      <c r="D122" s="331" t="s">
        <v>146</v>
      </c>
      <c r="F122" s="338" t="s">
        <v>189</v>
      </c>
      <c r="H122" s="339">
        <v>136.08000000000001</v>
      </c>
      <c r="L122" s="335"/>
      <c r="M122" s="340"/>
      <c r="N122" s="341"/>
      <c r="O122" s="341"/>
      <c r="P122" s="341"/>
      <c r="Q122" s="341"/>
      <c r="R122" s="341"/>
      <c r="S122" s="341"/>
      <c r="T122" s="342"/>
      <c r="AT122" s="337" t="s">
        <v>146</v>
      </c>
      <c r="AU122" s="337" t="s">
        <v>81</v>
      </c>
      <c r="AV122" s="336" t="s">
        <v>81</v>
      </c>
      <c r="AW122" s="336" t="s">
        <v>6</v>
      </c>
      <c r="AX122" s="336" t="s">
        <v>79</v>
      </c>
      <c r="AY122" s="337" t="s">
        <v>135</v>
      </c>
    </row>
    <row r="123" spans="2:65" s="232" customFormat="1" ht="25.5" customHeight="1" x14ac:dyDescent="0.35">
      <c r="B123" s="233"/>
      <c r="C123" s="320" t="s">
        <v>190</v>
      </c>
      <c r="D123" s="320" t="s">
        <v>137</v>
      </c>
      <c r="E123" s="321" t="s">
        <v>191</v>
      </c>
      <c r="F123" s="322" t="s">
        <v>192</v>
      </c>
      <c r="G123" s="323" t="s">
        <v>140</v>
      </c>
      <c r="H123" s="324">
        <v>44.420999999999999</v>
      </c>
      <c r="I123" s="88"/>
      <c r="J123" s="325">
        <f>ROUND(I123*H123,2)</f>
        <v>0</v>
      </c>
      <c r="K123" s="322" t="s">
        <v>141</v>
      </c>
      <c r="L123" s="233"/>
      <c r="M123" s="326" t="s">
        <v>5</v>
      </c>
      <c r="N123" s="327" t="s">
        <v>42</v>
      </c>
      <c r="O123" s="234"/>
      <c r="P123" s="328">
        <f>O123*H123</f>
        <v>0</v>
      </c>
      <c r="Q123" s="328">
        <v>2.45329</v>
      </c>
      <c r="R123" s="328">
        <f>Q123*H123</f>
        <v>108.97759508999999</v>
      </c>
      <c r="S123" s="328">
        <v>0</v>
      </c>
      <c r="T123" s="329">
        <f>S123*H123</f>
        <v>0</v>
      </c>
      <c r="AR123" s="220" t="s">
        <v>142</v>
      </c>
      <c r="AT123" s="220" t="s">
        <v>137</v>
      </c>
      <c r="AU123" s="220" t="s">
        <v>81</v>
      </c>
      <c r="AY123" s="220" t="s">
        <v>135</v>
      </c>
      <c r="BE123" s="330">
        <f>IF(N123="základní",J123,0)</f>
        <v>0</v>
      </c>
      <c r="BF123" s="330">
        <f>IF(N123="snížená",J123,0)</f>
        <v>0</v>
      </c>
      <c r="BG123" s="330">
        <f>IF(N123="zákl. přenesená",J123,0)</f>
        <v>0</v>
      </c>
      <c r="BH123" s="330">
        <f>IF(N123="sníž. přenesená",J123,0)</f>
        <v>0</v>
      </c>
      <c r="BI123" s="330">
        <f>IF(N123="nulová",J123,0)</f>
        <v>0</v>
      </c>
      <c r="BJ123" s="220" t="s">
        <v>79</v>
      </c>
      <c r="BK123" s="330">
        <f>ROUND(I123*H123,2)</f>
        <v>0</v>
      </c>
      <c r="BL123" s="220" t="s">
        <v>142</v>
      </c>
      <c r="BM123" s="220" t="s">
        <v>193</v>
      </c>
    </row>
    <row r="124" spans="2:65" s="232" customFormat="1" ht="66.5" x14ac:dyDescent="0.35">
      <c r="B124" s="233"/>
      <c r="D124" s="331" t="s">
        <v>144</v>
      </c>
      <c r="F124" s="332" t="s">
        <v>194</v>
      </c>
      <c r="L124" s="233"/>
      <c r="M124" s="333"/>
      <c r="N124" s="234"/>
      <c r="O124" s="234"/>
      <c r="P124" s="234"/>
      <c r="Q124" s="234"/>
      <c r="R124" s="234"/>
      <c r="S124" s="234"/>
      <c r="T124" s="334"/>
      <c r="AT124" s="220" t="s">
        <v>144</v>
      </c>
      <c r="AU124" s="220" t="s">
        <v>81</v>
      </c>
    </row>
    <row r="125" spans="2:65" s="361" customFormat="1" ht="12" x14ac:dyDescent="0.35">
      <c r="B125" s="360"/>
      <c r="D125" s="331" t="s">
        <v>146</v>
      </c>
      <c r="E125" s="362" t="s">
        <v>5</v>
      </c>
      <c r="F125" s="363" t="s">
        <v>195</v>
      </c>
      <c r="H125" s="362" t="s">
        <v>5</v>
      </c>
      <c r="L125" s="360"/>
      <c r="M125" s="364"/>
      <c r="N125" s="365"/>
      <c r="O125" s="365"/>
      <c r="P125" s="365"/>
      <c r="Q125" s="365"/>
      <c r="R125" s="365"/>
      <c r="S125" s="365"/>
      <c r="T125" s="366"/>
      <c r="AT125" s="362" t="s">
        <v>146</v>
      </c>
      <c r="AU125" s="362" t="s">
        <v>81</v>
      </c>
      <c r="AV125" s="361" t="s">
        <v>79</v>
      </c>
      <c r="AW125" s="361" t="s">
        <v>35</v>
      </c>
      <c r="AX125" s="361" t="s">
        <v>71</v>
      </c>
      <c r="AY125" s="362" t="s">
        <v>135</v>
      </c>
    </row>
    <row r="126" spans="2:65" s="336" customFormat="1" ht="12" x14ac:dyDescent="0.35">
      <c r="B126" s="335"/>
      <c r="D126" s="331" t="s">
        <v>146</v>
      </c>
      <c r="E126" s="337" t="s">
        <v>5</v>
      </c>
      <c r="F126" s="338" t="s">
        <v>196</v>
      </c>
      <c r="H126" s="339">
        <v>44.420999999999999</v>
      </c>
      <c r="L126" s="335"/>
      <c r="M126" s="340"/>
      <c r="N126" s="341"/>
      <c r="O126" s="341"/>
      <c r="P126" s="341"/>
      <c r="Q126" s="341"/>
      <c r="R126" s="341"/>
      <c r="S126" s="341"/>
      <c r="T126" s="342"/>
      <c r="AT126" s="337" t="s">
        <v>146</v>
      </c>
      <c r="AU126" s="337" t="s">
        <v>81</v>
      </c>
      <c r="AV126" s="336" t="s">
        <v>81</v>
      </c>
      <c r="AW126" s="336" t="s">
        <v>35</v>
      </c>
      <c r="AX126" s="336" t="s">
        <v>71</v>
      </c>
      <c r="AY126" s="337" t="s">
        <v>135</v>
      </c>
    </row>
    <row r="127" spans="2:65" s="344" customFormat="1" ht="12" x14ac:dyDescent="0.35">
      <c r="B127" s="343"/>
      <c r="D127" s="331" t="s">
        <v>146</v>
      </c>
      <c r="E127" s="345" t="s">
        <v>5</v>
      </c>
      <c r="F127" s="346" t="s">
        <v>148</v>
      </c>
      <c r="H127" s="347">
        <v>44.420999999999999</v>
      </c>
      <c r="L127" s="343"/>
      <c r="M127" s="348"/>
      <c r="N127" s="349"/>
      <c r="O127" s="349"/>
      <c r="P127" s="349"/>
      <c r="Q127" s="349"/>
      <c r="R127" s="349"/>
      <c r="S127" s="349"/>
      <c r="T127" s="350"/>
      <c r="AT127" s="345" t="s">
        <v>146</v>
      </c>
      <c r="AU127" s="345" t="s">
        <v>81</v>
      </c>
      <c r="AV127" s="344" t="s">
        <v>142</v>
      </c>
      <c r="AW127" s="344" t="s">
        <v>35</v>
      </c>
      <c r="AX127" s="344" t="s">
        <v>79</v>
      </c>
      <c r="AY127" s="345" t="s">
        <v>135</v>
      </c>
    </row>
    <row r="128" spans="2:65" s="232" customFormat="1" ht="25.5" customHeight="1" x14ac:dyDescent="0.35">
      <c r="B128" s="233"/>
      <c r="C128" s="320" t="s">
        <v>197</v>
      </c>
      <c r="D128" s="320" t="s">
        <v>137</v>
      </c>
      <c r="E128" s="321" t="s">
        <v>198</v>
      </c>
      <c r="F128" s="322" t="s">
        <v>199</v>
      </c>
      <c r="G128" s="323" t="s">
        <v>200</v>
      </c>
      <c r="H128" s="324">
        <v>12</v>
      </c>
      <c r="I128" s="88"/>
      <c r="J128" s="325">
        <f>ROUND(I128*H128,2)</f>
        <v>0</v>
      </c>
      <c r="K128" s="322" t="s">
        <v>141</v>
      </c>
      <c r="L128" s="233"/>
      <c r="M128" s="326" t="s">
        <v>5</v>
      </c>
      <c r="N128" s="327" t="s">
        <v>42</v>
      </c>
      <c r="O128" s="234"/>
      <c r="P128" s="328">
        <f>O128*H128</f>
        <v>0</v>
      </c>
      <c r="Q128" s="328">
        <v>3.0269999999999998E-2</v>
      </c>
      <c r="R128" s="328">
        <f>Q128*H128</f>
        <v>0.36324000000000001</v>
      </c>
      <c r="S128" s="328">
        <v>0</v>
      </c>
      <c r="T128" s="329">
        <f>S128*H128</f>
        <v>0</v>
      </c>
      <c r="AR128" s="220" t="s">
        <v>142</v>
      </c>
      <c r="AT128" s="220" t="s">
        <v>137</v>
      </c>
      <c r="AU128" s="220" t="s">
        <v>81</v>
      </c>
      <c r="AY128" s="220" t="s">
        <v>135</v>
      </c>
      <c r="BE128" s="330">
        <f>IF(N128="základní",J128,0)</f>
        <v>0</v>
      </c>
      <c r="BF128" s="330">
        <f>IF(N128="snížená",J128,0)</f>
        <v>0</v>
      </c>
      <c r="BG128" s="330">
        <f>IF(N128="zákl. přenesená",J128,0)</f>
        <v>0</v>
      </c>
      <c r="BH128" s="330">
        <f>IF(N128="sníž. přenesená",J128,0)</f>
        <v>0</v>
      </c>
      <c r="BI128" s="330">
        <f>IF(N128="nulová",J128,0)</f>
        <v>0</v>
      </c>
      <c r="BJ128" s="220" t="s">
        <v>79</v>
      </c>
      <c r="BK128" s="330">
        <f>ROUND(I128*H128,2)</f>
        <v>0</v>
      </c>
      <c r="BL128" s="220" t="s">
        <v>142</v>
      </c>
      <c r="BM128" s="220" t="s">
        <v>201</v>
      </c>
    </row>
    <row r="129" spans="2:65" s="361" customFormat="1" ht="12" x14ac:dyDescent="0.35">
      <c r="B129" s="360"/>
      <c r="D129" s="331" t="s">
        <v>146</v>
      </c>
      <c r="E129" s="362" t="s">
        <v>5</v>
      </c>
      <c r="F129" s="363" t="s">
        <v>202</v>
      </c>
      <c r="H129" s="362" t="s">
        <v>5</v>
      </c>
      <c r="L129" s="360"/>
      <c r="M129" s="364"/>
      <c r="N129" s="365"/>
      <c r="O129" s="365"/>
      <c r="P129" s="365"/>
      <c r="Q129" s="365"/>
      <c r="R129" s="365"/>
      <c r="S129" s="365"/>
      <c r="T129" s="366"/>
      <c r="AT129" s="362" t="s">
        <v>146</v>
      </c>
      <c r="AU129" s="362" t="s">
        <v>81</v>
      </c>
      <c r="AV129" s="361" t="s">
        <v>79</v>
      </c>
      <c r="AW129" s="361" t="s">
        <v>35</v>
      </c>
      <c r="AX129" s="361" t="s">
        <v>71</v>
      </c>
      <c r="AY129" s="362" t="s">
        <v>135</v>
      </c>
    </row>
    <row r="130" spans="2:65" s="336" customFormat="1" ht="12" x14ac:dyDescent="0.35">
      <c r="B130" s="335"/>
      <c r="D130" s="331" t="s">
        <v>146</v>
      </c>
      <c r="E130" s="337" t="s">
        <v>5</v>
      </c>
      <c r="F130" s="338" t="s">
        <v>203</v>
      </c>
      <c r="H130" s="339">
        <v>12</v>
      </c>
      <c r="L130" s="335"/>
      <c r="M130" s="340"/>
      <c r="N130" s="341"/>
      <c r="O130" s="341"/>
      <c r="P130" s="341"/>
      <c r="Q130" s="341"/>
      <c r="R130" s="341"/>
      <c r="S130" s="341"/>
      <c r="T130" s="342"/>
      <c r="AT130" s="337" t="s">
        <v>146</v>
      </c>
      <c r="AU130" s="337" t="s">
        <v>81</v>
      </c>
      <c r="AV130" s="336" t="s">
        <v>81</v>
      </c>
      <c r="AW130" s="336" t="s">
        <v>35</v>
      </c>
      <c r="AX130" s="336" t="s">
        <v>71</v>
      </c>
      <c r="AY130" s="337" t="s">
        <v>135</v>
      </c>
    </row>
    <row r="131" spans="2:65" s="344" customFormat="1" ht="12" x14ac:dyDescent="0.35">
      <c r="B131" s="343"/>
      <c r="D131" s="331" t="s">
        <v>146</v>
      </c>
      <c r="E131" s="345" t="s">
        <v>5</v>
      </c>
      <c r="F131" s="346" t="s">
        <v>148</v>
      </c>
      <c r="H131" s="347">
        <v>12</v>
      </c>
      <c r="L131" s="343"/>
      <c r="M131" s="348"/>
      <c r="N131" s="349"/>
      <c r="O131" s="349"/>
      <c r="P131" s="349"/>
      <c r="Q131" s="349"/>
      <c r="R131" s="349"/>
      <c r="S131" s="349"/>
      <c r="T131" s="350"/>
      <c r="AT131" s="345" t="s">
        <v>146</v>
      </c>
      <c r="AU131" s="345" t="s">
        <v>81</v>
      </c>
      <c r="AV131" s="344" t="s">
        <v>142</v>
      </c>
      <c r="AW131" s="344" t="s">
        <v>35</v>
      </c>
      <c r="AX131" s="344" t="s">
        <v>79</v>
      </c>
      <c r="AY131" s="345" t="s">
        <v>135</v>
      </c>
    </row>
    <row r="132" spans="2:65" s="232" customFormat="1" ht="16.5" customHeight="1" x14ac:dyDescent="0.35">
      <c r="B132" s="233"/>
      <c r="C132" s="351" t="s">
        <v>203</v>
      </c>
      <c r="D132" s="351" t="s">
        <v>185</v>
      </c>
      <c r="E132" s="352" t="s">
        <v>204</v>
      </c>
      <c r="F132" s="353" t="s">
        <v>205</v>
      </c>
      <c r="G132" s="354" t="s">
        <v>175</v>
      </c>
      <c r="H132" s="355">
        <v>54.03</v>
      </c>
      <c r="I132" s="89"/>
      <c r="J132" s="356">
        <f>ROUND(I132*H132,2)</f>
        <v>0</v>
      </c>
      <c r="K132" s="353" t="s">
        <v>5</v>
      </c>
      <c r="L132" s="357"/>
      <c r="M132" s="358" t="s">
        <v>5</v>
      </c>
      <c r="N132" s="359" t="s">
        <v>42</v>
      </c>
      <c r="O132" s="234"/>
      <c r="P132" s="328">
        <f>O132*H132</f>
        <v>0</v>
      </c>
      <c r="Q132" s="328">
        <v>2.2700000000000001E-2</v>
      </c>
      <c r="R132" s="328">
        <f>Q132*H132</f>
        <v>1.2264810000000002</v>
      </c>
      <c r="S132" s="328">
        <v>0</v>
      </c>
      <c r="T132" s="329">
        <f>S132*H132</f>
        <v>0</v>
      </c>
      <c r="AR132" s="220" t="s">
        <v>179</v>
      </c>
      <c r="AT132" s="220" t="s">
        <v>185</v>
      </c>
      <c r="AU132" s="220" t="s">
        <v>81</v>
      </c>
      <c r="AY132" s="220" t="s">
        <v>135</v>
      </c>
      <c r="BE132" s="330">
        <f>IF(N132="základní",J132,0)</f>
        <v>0</v>
      </c>
      <c r="BF132" s="330">
        <f>IF(N132="snížená",J132,0)</f>
        <v>0</v>
      </c>
      <c r="BG132" s="330">
        <f>IF(N132="zákl. přenesená",J132,0)</f>
        <v>0</v>
      </c>
      <c r="BH132" s="330">
        <f>IF(N132="sníž. přenesená",J132,0)</f>
        <v>0</v>
      </c>
      <c r="BI132" s="330">
        <f>IF(N132="nulová",J132,0)</f>
        <v>0</v>
      </c>
      <c r="BJ132" s="220" t="s">
        <v>79</v>
      </c>
      <c r="BK132" s="330">
        <f>ROUND(I132*H132,2)</f>
        <v>0</v>
      </c>
      <c r="BL132" s="220" t="s">
        <v>142</v>
      </c>
      <c r="BM132" s="220" t="s">
        <v>206</v>
      </c>
    </row>
    <row r="133" spans="2:65" s="336" customFormat="1" ht="12" x14ac:dyDescent="0.35">
      <c r="B133" s="335"/>
      <c r="D133" s="331" t="s">
        <v>146</v>
      </c>
      <c r="E133" s="337" t="s">
        <v>5</v>
      </c>
      <c r="F133" s="338" t="s">
        <v>207</v>
      </c>
      <c r="H133" s="339">
        <v>54.03</v>
      </c>
      <c r="L133" s="335"/>
      <c r="M133" s="340"/>
      <c r="N133" s="341"/>
      <c r="O133" s="341"/>
      <c r="P133" s="341"/>
      <c r="Q133" s="341"/>
      <c r="R133" s="341"/>
      <c r="S133" s="341"/>
      <c r="T133" s="342"/>
      <c r="AT133" s="337" t="s">
        <v>146</v>
      </c>
      <c r="AU133" s="337" t="s">
        <v>81</v>
      </c>
      <c r="AV133" s="336" t="s">
        <v>81</v>
      </c>
      <c r="AW133" s="336" t="s">
        <v>35</v>
      </c>
      <c r="AX133" s="336" t="s">
        <v>71</v>
      </c>
      <c r="AY133" s="337" t="s">
        <v>135</v>
      </c>
    </row>
    <row r="134" spans="2:65" s="344" customFormat="1" ht="12" x14ac:dyDescent="0.35">
      <c r="B134" s="343"/>
      <c r="D134" s="331" t="s">
        <v>146</v>
      </c>
      <c r="E134" s="345" t="s">
        <v>5</v>
      </c>
      <c r="F134" s="346" t="s">
        <v>148</v>
      </c>
      <c r="H134" s="347">
        <v>54.03</v>
      </c>
      <c r="L134" s="343"/>
      <c r="M134" s="348"/>
      <c r="N134" s="349"/>
      <c r="O134" s="349"/>
      <c r="P134" s="349"/>
      <c r="Q134" s="349"/>
      <c r="R134" s="349"/>
      <c r="S134" s="349"/>
      <c r="T134" s="350"/>
      <c r="AT134" s="345" t="s">
        <v>146</v>
      </c>
      <c r="AU134" s="345" t="s">
        <v>81</v>
      </c>
      <c r="AV134" s="344" t="s">
        <v>142</v>
      </c>
      <c r="AW134" s="344" t="s">
        <v>35</v>
      </c>
      <c r="AX134" s="344" t="s">
        <v>79</v>
      </c>
      <c r="AY134" s="345" t="s">
        <v>135</v>
      </c>
    </row>
    <row r="135" spans="2:65" s="308" customFormat="1" ht="29.9" customHeight="1" x14ac:dyDescent="0.35">
      <c r="B135" s="307"/>
      <c r="D135" s="309" t="s">
        <v>70</v>
      </c>
      <c r="E135" s="318" t="s">
        <v>152</v>
      </c>
      <c r="F135" s="318" t="s">
        <v>208</v>
      </c>
      <c r="J135" s="319">
        <f>BK135</f>
        <v>0</v>
      </c>
      <c r="L135" s="307"/>
      <c r="M135" s="312"/>
      <c r="N135" s="313"/>
      <c r="O135" s="313"/>
      <c r="P135" s="314">
        <f>SUM(P136:P145)</f>
        <v>0</v>
      </c>
      <c r="Q135" s="313"/>
      <c r="R135" s="314">
        <f>SUM(R136:R145)</f>
        <v>274.07034899999996</v>
      </c>
      <c r="S135" s="313"/>
      <c r="T135" s="315">
        <f>SUM(T136:T145)</f>
        <v>0</v>
      </c>
      <c r="AR135" s="309" t="s">
        <v>79</v>
      </c>
      <c r="AT135" s="316" t="s">
        <v>70</v>
      </c>
      <c r="AU135" s="316" t="s">
        <v>79</v>
      </c>
      <c r="AY135" s="309" t="s">
        <v>135</v>
      </c>
      <c r="BK135" s="317">
        <f>SUM(BK136:BK145)</f>
        <v>0</v>
      </c>
    </row>
    <row r="136" spans="2:65" s="232" customFormat="1" ht="16.5" customHeight="1" x14ac:dyDescent="0.35">
      <c r="B136" s="233"/>
      <c r="C136" s="320" t="s">
        <v>209</v>
      </c>
      <c r="D136" s="320" t="s">
        <v>137</v>
      </c>
      <c r="E136" s="321" t="s">
        <v>210</v>
      </c>
      <c r="F136" s="322" t="s">
        <v>211</v>
      </c>
      <c r="G136" s="323" t="s">
        <v>168</v>
      </c>
      <c r="H136" s="324">
        <v>428.5</v>
      </c>
      <c r="I136" s="88"/>
      <c r="J136" s="325">
        <f>ROUND(I136*H136,2)</f>
        <v>0</v>
      </c>
      <c r="K136" s="322" t="s">
        <v>5</v>
      </c>
      <c r="L136" s="233"/>
      <c r="M136" s="326" t="s">
        <v>5</v>
      </c>
      <c r="N136" s="327" t="s">
        <v>42</v>
      </c>
      <c r="O136" s="234"/>
      <c r="P136" s="328">
        <f>O136*H136</f>
        <v>0</v>
      </c>
      <c r="Q136" s="328">
        <v>0.30332999999999999</v>
      </c>
      <c r="R136" s="328">
        <f>Q136*H136</f>
        <v>129.97690499999999</v>
      </c>
      <c r="S136" s="328">
        <v>0</v>
      </c>
      <c r="T136" s="329">
        <f>S136*H136</f>
        <v>0</v>
      </c>
      <c r="AR136" s="220" t="s">
        <v>142</v>
      </c>
      <c r="AT136" s="220" t="s">
        <v>137</v>
      </c>
      <c r="AU136" s="220" t="s">
        <v>81</v>
      </c>
      <c r="AY136" s="220" t="s">
        <v>135</v>
      </c>
      <c r="BE136" s="330">
        <f>IF(N136="základní",J136,0)</f>
        <v>0</v>
      </c>
      <c r="BF136" s="330">
        <f>IF(N136="snížená",J136,0)</f>
        <v>0</v>
      </c>
      <c r="BG136" s="330">
        <f>IF(N136="zákl. přenesená",J136,0)</f>
        <v>0</v>
      </c>
      <c r="BH136" s="330">
        <f>IF(N136="sníž. přenesená",J136,0)</f>
        <v>0</v>
      </c>
      <c r="BI136" s="330">
        <f>IF(N136="nulová",J136,0)</f>
        <v>0</v>
      </c>
      <c r="BJ136" s="220" t="s">
        <v>79</v>
      </c>
      <c r="BK136" s="330">
        <f>ROUND(I136*H136,2)</f>
        <v>0</v>
      </c>
      <c r="BL136" s="220" t="s">
        <v>142</v>
      </c>
      <c r="BM136" s="220" t="s">
        <v>212</v>
      </c>
    </row>
    <row r="137" spans="2:65" s="232" customFormat="1" ht="123.5" x14ac:dyDescent="0.35">
      <c r="B137" s="233"/>
      <c r="D137" s="331" t="s">
        <v>144</v>
      </c>
      <c r="F137" s="332" t="s">
        <v>213</v>
      </c>
      <c r="L137" s="233"/>
      <c r="M137" s="333"/>
      <c r="N137" s="234"/>
      <c r="O137" s="234"/>
      <c r="P137" s="234"/>
      <c r="Q137" s="234"/>
      <c r="R137" s="234"/>
      <c r="S137" s="234"/>
      <c r="T137" s="334"/>
      <c r="AT137" s="220" t="s">
        <v>144</v>
      </c>
      <c r="AU137" s="220" t="s">
        <v>81</v>
      </c>
    </row>
    <row r="138" spans="2:65" s="232" customFormat="1" ht="25.5" customHeight="1" x14ac:dyDescent="0.35">
      <c r="B138" s="233"/>
      <c r="C138" s="320" t="s">
        <v>214</v>
      </c>
      <c r="D138" s="320" t="s">
        <v>137</v>
      </c>
      <c r="E138" s="321" t="s">
        <v>215</v>
      </c>
      <c r="F138" s="322" t="s">
        <v>216</v>
      </c>
      <c r="G138" s="323" t="s">
        <v>200</v>
      </c>
      <c r="H138" s="324">
        <v>18</v>
      </c>
      <c r="I138" s="88"/>
      <c r="J138" s="325">
        <f>ROUND(I138*H138,2)</f>
        <v>0</v>
      </c>
      <c r="K138" s="322" t="s">
        <v>141</v>
      </c>
      <c r="L138" s="233"/>
      <c r="M138" s="326" t="s">
        <v>5</v>
      </c>
      <c r="N138" s="327" t="s">
        <v>42</v>
      </c>
      <c r="O138" s="234"/>
      <c r="P138" s="328">
        <f>O138*H138</f>
        <v>0</v>
      </c>
      <c r="Q138" s="328">
        <v>0.29876999999999998</v>
      </c>
      <c r="R138" s="328">
        <f>Q138*H138</f>
        <v>5.3778600000000001</v>
      </c>
      <c r="S138" s="328">
        <v>0</v>
      </c>
      <c r="T138" s="329">
        <f>S138*H138</f>
        <v>0</v>
      </c>
      <c r="AR138" s="220" t="s">
        <v>142</v>
      </c>
      <c r="AT138" s="220" t="s">
        <v>137</v>
      </c>
      <c r="AU138" s="220" t="s">
        <v>81</v>
      </c>
      <c r="AY138" s="220" t="s">
        <v>135</v>
      </c>
      <c r="BE138" s="330">
        <f>IF(N138="základní",J138,0)</f>
        <v>0</v>
      </c>
      <c r="BF138" s="330">
        <f>IF(N138="snížená",J138,0)</f>
        <v>0</v>
      </c>
      <c r="BG138" s="330">
        <f>IF(N138="zákl. přenesená",J138,0)</f>
        <v>0</v>
      </c>
      <c r="BH138" s="330">
        <f>IF(N138="sníž. přenesená",J138,0)</f>
        <v>0</v>
      </c>
      <c r="BI138" s="330">
        <f>IF(N138="nulová",J138,0)</f>
        <v>0</v>
      </c>
      <c r="BJ138" s="220" t="s">
        <v>79</v>
      </c>
      <c r="BK138" s="330">
        <f>ROUND(I138*H138,2)</f>
        <v>0</v>
      </c>
      <c r="BL138" s="220" t="s">
        <v>142</v>
      </c>
      <c r="BM138" s="220" t="s">
        <v>217</v>
      </c>
    </row>
    <row r="139" spans="2:65" s="361" customFormat="1" ht="12" x14ac:dyDescent="0.35">
      <c r="B139" s="360"/>
      <c r="D139" s="331" t="s">
        <v>146</v>
      </c>
      <c r="E139" s="362" t="s">
        <v>5</v>
      </c>
      <c r="F139" s="363" t="s">
        <v>218</v>
      </c>
      <c r="H139" s="362" t="s">
        <v>5</v>
      </c>
      <c r="L139" s="360"/>
      <c r="M139" s="364"/>
      <c r="N139" s="365"/>
      <c r="O139" s="365"/>
      <c r="P139" s="365"/>
      <c r="Q139" s="365"/>
      <c r="R139" s="365"/>
      <c r="S139" s="365"/>
      <c r="T139" s="366"/>
      <c r="AT139" s="362" t="s">
        <v>146</v>
      </c>
      <c r="AU139" s="362" t="s">
        <v>81</v>
      </c>
      <c r="AV139" s="361" t="s">
        <v>79</v>
      </c>
      <c r="AW139" s="361" t="s">
        <v>35</v>
      </c>
      <c r="AX139" s="361" t="s">
        <v>71</v>
      </c>
      <c r="AY139" s="362" t="s">
        <v>135</v>
      </c>
    </row>
    <row r="140" spans="2:65" s="336" customFormat="1" ht="12" x14ac:dyDescent="0.35">
      <c r="B140" s="335"/>
      <c r="D140" s="331" t="s">
        <v>146</v>
      </c>
      <c r="E140" s="337" t="s">
        <v>5</v>
      </c>
      <c r="F140" s="338" t="s">
        <v>219</v>
      </c>
      <c r="H140" s="339">
        <v>18</v>
      </c>
      <c r="L140" s="335"/>
      <c r="M140" s="340"/>
      <c r="N140" s="341"/>
      <c r="O140" s="341"/>
      <c r="P140" s="341"/>
      <c r="Q140" s="341"/>
      <c r="R140" s="341"/>
      <c r="S140" s="341"/>
      <c r="T140" s="342"/>
      <c r="AT140" s="337" t="s">
        <v>146</v>
      </c>
      <c r="AU140" s="337" t="s">
        <v>81</v>
      </c>
      <c r="AV140" s="336" t="s">
        <v>81</v>
      </c>
      <c r="AW140" s="336" t="s">
        <v>35</v>
      </c>
      <c r="AX140" s="336" t="s">
        <v>71</v>
      </c>
      <c r="AY140" s="337" t="s">
        <v>135</v>
      </c>
    </row>
    <row r="141" spans="2:65" s="344" customFormat="1" ht="12" x14ac:dyDescent="0.35">
      <c r="B141" s="343"/>
      <c r="D141" s="331" t="s">
        <v>146</v>
      </c>
      <c r="E141" s="345" t="s">
        <v>5</v>
      </c>
      <c r="F141" s="346" t="s">
        <v>148</v>
      </c>
      <c r="H141" s="347">
        <v>18</v>
      </c>
      <c r="L141" s="343"/>
      <c r="M141" s="348"/>
      <c r="N141" s="349"/>
      <c r="O141" s="349"/>
      <c r="P141" s="349"/>
      <c r="Q141" s="349"/>
      <c r="R141" s="349"/>
      <c r="S141" s="349"/>
      <c r="T141" s="350"/>
      <c r="AT141" s="345" t="s">
        <v>146</v>
      </c>
      <c r="AU141" s="345" t="s">
        <v>81</v>
      </c>
      <c r="AV141" s="344" t="s">
        <v>142</v>
      </c>
      <c r="AW141" s="344" t="s">
        <v>35</v>
      </c>
      <c r="AX141" s="344" t="s">
        <v>79</v>
      </c>
      <c r="AY141" s="345" t="s">
        <v>135</v>
      </c>
    </row>
    <row r="142" spans="2:65" s="232" customFormat="1" ht="16.5" customHeight="1" x14ac:dyDescent="0.35">
      <c r="B142" s="233"/>
      <c r="C142" s="351" t="s">
        <v>11</v>
      </c>
      <c r="D142" s="351" t="s">
        <v>185</v>
      </c>
      <c r="E142" s="352" t="s">
        <v>220</v>
      </c>
      <c r="F142" s="353" t="s">
        <v>221</v>
      </c>
      <c r="G142" s="354" t="s">
        <v>200</v>
      </c>
      <c r="H142" s="355">
        <v>18</v>
      </c>
      <c r="I142" s="89"/>
      <c r="J142" s="356">
        <f>ROUND(I142*H142,2)</f>
        <v>0</v>
      </c>
      <c r="K142" s="353" t="s">
        <v>141</v>
      </c>
      <c r="L142" s="357"/>
      <c r="M142" s="358" t="s">
        <v>5</v>
      </c>
      <c r="N142" s="359" t="s">
        <v>42</v>
      </c>
      <c r="O142" s="234"/>
      <c r="P142" s="328">
        <f>O142*H142</f>
        <v>0</v>
      </c>
      <c r="Q142" s="328">
        <v>3.78</v>
      </c>
      <c r="R142" s="328">
        <f>Q142*H142</f>
        <v>68.039999999999992</v>
      </c>
      <c r="S142" s="328">
        <v>0</v>
      </c>
      <c r="T142" s="329">
        <f>S142*H142</f>
        <v>0</v>
      </c>
      <c r="AR142" s="220" t="s">
        <v>179</v>
      </c>
      <c r="AT142" s="220" t="s">
        <v>185</v>
      </c>
      <c r="AU142" s="220" t="s">
        <v>81</v>
      </c>
      <c r="AY142" s="220" t="s">
        <v>135</v>
      </c>
      <c r="BE142" s="330">
        <f>IF(N142="základní",J142,0)</f>
        <v>0</v>
      </c>
      <c r="BF142" s="330">
        <f>IF(N142="snížená",J142,0)</f>
        <v>0</v>
      </c>
      <c r="BG142" s="330">
        <f>IF(N142="zákl. přenesená",J142,0)</f>
        <v>0</v>
      </c>
      <c r="BH142" s="330">
        <f>IF(N142="sníž. přenesená",J142,0)</f>
        <v>0</v>
      </c>
      <c r="BI142" s="330">
        <f>IF(N142="nulová",J142,0)</f>
        <v>0</v>
      </c>
      <c r="BJ142" s="220" t="s">
        <v>79</v>
      </c>
      <c r="BK142" s="330">
        <f>ROUND(I142*H142,2)</f>
        <v>0</v>
      </c>
      <c r="BL142" s="220" t="s">
        <v>142</v>
      </c>
      <c r="BM142" s="220" t="s">
        <v>222</v>
      </c>
    </row>
    <row r="143" spans="2:65" s="232" customFormat="1" ht="16.5" customHeight="1" x14ac:dyDescent="0.35">
      <c r="B143" s="233"/>
      <c r="C143" s="351" t="s">
        <v>223</v>
      </c>
      <c r="D143" s="351" t="s">
        <v>185</v>
      </c>
      <c r="E143" s="352" t="s">
        <v>224</v>
      </c>
      <c r="F143" s="353" t="s">
        <v>225</v>
      </c>
      <c r="G143" s="354" t="s">
        <v>200</v>
      </c>
      <c r="H143" s="355">
        <v>18</v>
      </c>
      <c r="I143" s="89"/>
      <c r="J143" s="356">
        <f>ROUND(I143*H143,2)</f>
        <v>0</v>
      </c>
      <c r="K143" s="353" t="s">
        <v>5</v>
      </c>
      <c r="L143" s="357"/>
      <c r="M143" s="358" t="s">
        <v>5</v>
      </c>
      <c r="N143" s="359" t="s">
        <v>42</v>
      </c>
      <c r="O143" s="234"/>
      <c r="P143" s="328">
        <f>O143*H143</f>
        <v>0</v>
      </c>
      <c r="Q143" s="328">
        <v>1.988</v>
      </c>
      <c r="R143" s="328">
        <f>Q143*H143</f>
        <v>35.783999999999999</v>
      </c>
      <c r="S143" s="328">
        <v>0</v>
      </c>
      <c r="T143" s="329">
        <f>S143*H143</f>
        <v>0</v>
      </c>
      <c r="AR143" s="220" t="s">
        <v>179</v>
      </c>
      <c r="AT143" s="220" t="s">
        <v>185</v>
      </c>
      <c r="AU143" s="220" t="s">
        <v>81</v>
      </c>
      <c r="AY143" s="220" t="s">
        <v>135</v>
      </c>
      <c r="BE143" s="330">
        <f>IF(N143="základní",J143,0)</f>
        <v>0</v>
      </c>
      <c r="BF143" s="330">
        <f>IF(N143="snížená",J143,0)</f>
        <v>0</v>
      </c>
      <c r="BG143" s="330">
        <f>IF(N143="zákl. přenesená",J143,0)</f>
        <v>0</v>
      </c>
      <c r="BH143" s="330">
        <f>IF(N143="sníž. přenesená",J143,0)</f>
        <v>0</v>
      </c>
      <c r="BI143" s="330">
        <f>IF(N143="nulová",J143,0)</f>
        <v>0</v>
      </c>
      <c r="BJ143" s="220" t="s">
        <v>79</v>
      </c>
      <c r="BK143" s="330">
        <f>ROUND(I143*H143,2)</f>
        <v>0</v>
      </c>
      <c r="BL143" s="220" t="s">
        <v>142</v>
      </c>
      <c r="BM143" s="220" t="s">
        <v>226</v>
      </c>
    </row>
    <row r="144" spans="2:65" s="232" customFormat="1" ht="16.5" customHeight="1" x14ac:dyDescent="0.35">
      <c r="B144" s="233"/>
      <c r="C144" s="320" t="s">
        <v>227</v>
      </c>
      <c r="D144" s="320" t="s">
        <v>137</v>
      </c>
      <c r="E144" s="321" t="s">
        <v>228</v>
      </c>
      <c r="F144" s="322" t="s">
        <v>229</v>
      </c>
      <c r="G144" s="323" t="s">
        <v>140</v>
      </c>
      <c r="H144" s="324">
        <v>13.44</v>
      </c>
      <c r="I144" s="88"/>
      <c r="J144" s="325">
        <f>ROUND(I144*H144,2)</f>
        <v>0</v>
      </c>
      <c r="K144" s="322" t="s">
        <v>141</v>
      </c>
      <c r="L144" s="233"/>
      <c r="M144" s="326" t="s">
        <v>5</v>
      </c>
      <c r="N144" s="327" t="s">
        <v>42</v>
      </c>
      <c r="O144" s="234"/>
      <c r="P144" s="328">
        <f>O144*H144</f>
        <v>0</v>
      </c>
      <c r="Q144" s="328">
        <v>2.5960999999999999</v>
      </c>
      <c r="R144" s="328">
        <f>Q144*H144</f>
        <v>34.891583999999995</v>
      </c>
      <c r="S144" s="328">
        <v>0</v>
      </c>
      <c r="T144" s="329">
        <f>S144*H144</f>
        <v>0</v>
      </c>
      <c r="AR144" s="220" t="s">
        <v>142</v>
      </c>
      <c r="AT144" s="220" t="s">
        <v>137</v>
      </c>
      <c r="AU144" s="220" t="s">
        <v>81</v>
      </c>
      <c r="AY144" s="220" t="s">
        <v>135</v>
      </c>
      <c r="BE144" s="330">
        <f>IF(N144="základní",J144,0)</f>
        <v>0</v>
      </c>
      <c r="BF144" s="330">
        <f>IF(N144="snížená",J144,0)</f>
        <v>0</v>
      </c>
      <c r="BG144" s="330">
        <f>IF(N144="zákl. přenesená",J144,0)</f>
        <v>0</v>
      </c>
      <c r="BH144" s="330">
        <f>IF(N144="sníž. přenesená",J144,0)</f>
        <v>0</v>
      </c>
      <c r="BI144" s="330">
        <f>IF(N144="nulová",J144,0)</f>
        <v>0</v>
      </c>
      <c r="BJ144" s="220" t="s">
        <v>79</v>
      </c>
      <c r="BK144" s="330">
        <f>ROUND(I144*H144,2)</f>
        <v>0</v>
      </c>
      <c r="BL144" s="220" t="s">
        <v>142</v>
      </c>
      <c r="BM144" s="220" t="s">
        <v>230</v>
      </c>
    </row>
    <row r="145" spans="2:65" s="232" customFormat="1" ht="38" x14ac:dyDescent="0.35">
      <c r="B145" s="233"/>
      <c r="D145" s="331" t="s">
        <v>144</v>
      </c>
      <c r="F145" s="332" t="s">
        <v>231</v>
      </c>
      <c r="L145" s="233"/>
      <c r="M145" s="333"/>
      <c r="N145" s="234"/>
      <c r="O145" s="234"/>
      <c r="P145" s="234"/>
      <c r="Q145" s="234"/>
      <c r="R145" s="234"/>
      <c r="S145" s="234"/>
      <c r="T145" s="334"/>
      <c r="AT145" s="220" t="s">
        <v>144</v>
      </c>
      <c r="AU145" s="220" t="s">
        <v>81</v>
      </c>
    </row>
    <row r="146" spans="2:65" s="308" customFormat="1" ht="29.9" customHeight="1" x14ac:dyDescent="0.35">
      <c r="B146" s="307"/>
      <c r="D146" s="309" t="s">
        <v>70</v>
      </c>
      <c r="E146" s="318" t="s">
        <v>142</v>
      </c>
      <c r="F146" s="318" t="s">
        <v>232</v>
      </c>
      <c r="J146" s="319">
        <f>BK146</f>
        <v>0</v>
      </c>
      <c r="L146" s="307"/>
      <c r="M146" s="312"/>
      <c r="N146" s="313"/>
      <c r="O146" s="313"/>
      <c r="P146" s="314">
        <f>SUM(P147:P168)</f>
        <v>0</v>
      </c>
      <c r="Q146" s="313"/>
      <c r="R146" s="314">
        <f>SUM(R147:R168)</f>
        <v>197.43967703999999</v>
      </c>
      <c r="S146" s="313"/>
      <c r="T146" s="315">
        <f>SUM(T147:T168)</f>
        <v>0</v>
      </c>
      <c r="AR146" s="309" t="s">
        <v>79</v>
      </c>
      <c r="AT146" s="316" t="s">
        <v>70</v>
      </c>
      <c r="AU146" s="316" t="s">
        <v>79</v>
      </c>
      <c r="AY146" s="309" t="s">
        <v>135</v>
      </c>
      <c r="BK146" s="317">
        <f>SUM(BK147:BK168)</f>
        <v>0</v>
      </c>
    </row>
    <row r="147" spans="2:65" s="232" customFormat="1" ht="25.5" customHeight="1" x14ac:dyDescent="0.35">
      <c r="B147" s="233"/>
      <c r="C147" s="320" t="s">
        <v>219</v>
      </c>
      <c r="D147" s="320" t="s">
        <v>137</v>
      </c>
      <c r="E147" s="321" t="s">
        <v>233</v>
      </c>
      <c r="F147" s="322" t="s">
        <v>234</v>
      </c>
      <c r="G147" s="323" t="s">
        <v>200</v>
      </c>
      <c r="H147" s="324">
        <v>60</v>
      </c>
      <c r="I147" s="88"/>
      <c r="J147" s="325">
        <f>ROUND(I147*H147,2)</f>
        <v>0</v>
      </c>
      <c r="K147" s="322" t="s">
        <v>141</v>
      </c>
      <c r="L147" s="233"/>
      <c r="M147" s="326" t="s">
        <v>5</v>
      </c>
      <c r="N147" s="327" t="s">
        <v>42</v>
      </c>
      <c r="O147" s="234"/>
      <c r="P147" s="328">
        <f>O147*H147</f>
        <v>0</v>
      </c>
      <c r="Q147" s="328">
        <v>0.25574999999999998</v>
      </c>
      <c r="R147" s="328">
        <f>Q147*H147</f>
        <v>15.344999999999999</v>
      </c>
      <c r="S147" s="328">
        <v>0</v>
      </c>
      <c r="T147" s="329">
        <f>S147*H147</f>
        <v>0</v>
      </c>
      <c r="AR147" s="220" t="s">
        <v>142</v>
      </c>
      <c r="AT147" s="220" t="s">
        <v>137</v>
      </c>
      <c r="AU147" s="220" t="s">
        <v>81</v>
      </c>
      <c r="AY147" s="220" t="s">
        <v>135</v>
      </c>
      <c r="BE147" s="330">
        <f>IF(N147="základní",J147,0)</f>
        <v>0</v>
      </c>
      <c r="BF147" s="330">
        <f>IF(N147="snížená",J147,0)</f>
        <v>0</v>
      </c>
      <c r="BG147" s="330">
        <f>IF(N147="zákl. přenesená",J147,0)</f>
        <v>0</v>
      </c>
      <c r="BH147" s="330">
        <f>IF(N147="sníž. přenesená",J147,0)</f>
        <v>0</v>
      </c>
      <c r="BI147" s="330">
        <f>IF(N147="nulová",J147,0)</f>
        <v>0</v>
      </c>
      <c r="BJ147" s="220" t="s">
        <v>79</v>
      </c>
      <c r="BK147" s="330">
        <f>ROUND(I147*H147,2)</f>
        <v>0</v>
      </c>
      <c r="BL147" s="220" t="s">
        <v>142</v>
      </c>
      <c r="BM147" s="220" t="s">
        <v>235</v>
      </c>
    </row>
    <row r="148" spans="2:65" s="361" customFormat="1" ht="12" x14ac:dyDescent="0.35">
      <c r="B148" s="360"/>
      <c r="D148" s="331" t="s">
        <v>146</v>
      </c>
      <c r="E148" s="362" t="s">
        <v>5</v>
      </c>
      <c r="F148" s="363" t="s">
        <v>236</v>
      </c>
      <c r="H148" s="362" t="s">
        <v>5</v>
      </c>
      <c r="L148" s="360"/>
      <c r="M148" s="364"/>
      <c r="N148" s="365"/>
      <c r="O148" s="365"/>
      <c r="P148" s="365"/>
      <c r="Q148" s="365"/>
      <c r="R148" s="365"/>
      <c r="S148" s="365"/>
      <c r="T148" s="366"/>
      <c r="AT148" s="362" t="s">
        <v>146</v>
      </c>
      <c r="AU148" s="362" t="s">
        <v>81</v>
      </c>
      <c r="AV148" s="361" t="s">
        <v>79</v>
      </c>
      <c r="AW148" s="361" t="s">
        <v>35</v>
      </c>
      <c r="AX148" s="361" t="s">
        <v>71</v>
      </c>
      <c r="AY148" s="362" t="s">
        <v>135</v>
      </c>
    </row>
    <row r="149" spans="2:65" s="336" customFormat="1" ht="12" x14ac:dyDescent="0.35">
      <c r="B149" s="335"/>
      <c r="D149" s="331" t="s">
        <v>146</v>
      </c>
      <c r="E149" s="337" t="s">
        <v>5</v>
      </c>
      <c r="F149" s="338" t="s">
        <v>237</v>
      </c>
      <c r="H149" s="339">
        <v>39</v>
      </c>
      <c r="L149" s="335"/>
      <c r="M149" s="340"/>
      <c r="N149" s="341"/>
      <c r="O149" s="341"/>
      <c r="P149" s="341"/>
      <c r="Q149" s="341"/>
      <c r="R149" s="341"/>
      <c r="S149" s="341"/>
      <c r="T149" s="342"/>
      <c r="AT149" s="337" t="s">
        <v>146</v>
      </c>
      <c r="AU149" s="337" t="s">
        <v>81</v>
      </c>
      <c r="AV149" s="336" t="s">
        <v>81</v>
      </c>
      <c r="AW149" s="336" t="s">
        <v>35</v>
      </c>
      <c r="AX149" s="336" t="s">
        <v>71</v>
      </c>
      <c r="AY149" s="337" t="s">
        <v>135</v>
      </c>
    </row>
    <row r="150" spans="2:65" s="336" customFormat="1" ht="12" x14ac:dyDescent="0.35">
      <c r="B150" s="335"/>
      <c r="D150" s="331" t="s">
        <v>146</v>
      </c>
      <c r="E150" s="337" t="s">
        <v>5</v>
      </c>
      <c r="F150" s="338" t="s">
        <v>190</v>
      </c>
      <c r="H150" s="339">
        <v>10</v>
      </c>
      <c r="L150" s="335"/>
      <c r="M150" s="340"/>
      <c r="N150" s="341"/>
      <c r="O150" s="341"/>
      <c r="P150" s="341"/>
      <c r="Q150" s="341"/>
      <c r="R150" s="341"/>
      <c r="S150" s="341"/>
      <c r="T150" s="342"/>
      <c r="AT150" s="337" t="s">
        <v>146</v>
      </c>
      <c r="AU150" s="337" t="s">
        <v>81</v>
      </c>
      <c r="AV150" s="336" t="s">
        <v>81</v>
      </c>
      <c r="AW150" s="336" t="s">
        <v>35</v>
      </c>
      <c r="AX150" s="336" t="s">
        <v>71</v>
      </c>
      <c r="AY150" s="337" t="s">
        <v>135</v>
      </c>
    </row>
    <row r="151" spans="2:65" s="336" customFormat="1" ht="12" x14ac:dyDescent="0.35">
      <c r="B151" s="335"/>
      <c r="D151" s="331" t="s">
        <v>146</v>
      </c>
      <c r="E151" s="337" t="s">
        <v>5</v>
      </c>
      <c r="F151" s="338" t="s">
        <v>197</v>
      </c>
      <c r="H151" s="339">
        <v>11</v>
      </c>
      <c r="L151" s="335"/>
      <c r="M151" s="340"/>
      <c r="N151" s="341"/>
      <c r="O151" s="341"/>
      <c r="P151" s="341"/>
      <c r="Q151" s="341"/>
      <c r="R151" s="341"/>
      <c r="S151" s="341"/>
      <c r="T151" s="342"/>
      <c r="AT151" s="337" t="s">
        <v>146</v>
      </c>
      <c r="AU151" s="337" t="s">
        <v>81</v>
      </c>
      <c r="AV151" s="336" t="s">
        <v>81</v>
      </c>
      <c r="AW151" s="336" t="s">
        <v>35</v>
      </c>
      <c r="AX151" s="336" t="s">
        <v>71</v>
      </c>
      <c r="AY151" s="337" t="s">
        <v>135</v>
      </c>
    </row>
    <row r="152" spans="2:65" s="344" customFormat="1" ht="12" x14ac:dyDescent="0.35">
      <c r="B152" s="343"/>
      <c r="D152" s="331" t="s">
        <v>146</v>
      </c>
      <c r="E152" s="345" t="s">
        <v>5</v>
      </c>
      <c r="F152" s="346" t="s">
        <v>148</v>
      </c>
      <c r="H152" s="347">
        <v>60</v>
      </c>
      <c r="L152" s="343"/>
      <c r="M152" s="348"/>
      <c r="N152" s="349"/>
      <c r="O152" s="349"/>
      <c r="P152" s="349"/>
      <c r="Q152" s="349"/>
      <c r="R152" s="349"/>
      <c r="S152" s="349"/>
      <c r="T152" s="350"/>
      <c r="AT152" s="345" t="s">
        <v>146</v>
      </c>
      <c r="AU152" s="345" t="s">
        <v>81</v>
      </c>
      <c r="AV152" s="344" t="s">
        <v>142</v>
      </c>
      <c r="AW152" s="344" t="s">
        <v>35</v>
      </c>
      <c r="AX152" s="344" t="s">
        <v>79</v>
      </c>
      <c r="AY152" s="345" t="s">
        <v>135</v>
      </c>
    </row>
    <row r="153" spans="2:65" s="232" customFormat="1" ht="16.5" customHeight="1" x14ac:dyDescent="0.35">
      <c r="B153" s="233"/>
      <c r="C153" s="351" t="s">
        <v>238</v>
      </c>
      <c r="D153" s="351" t="s">
        <v>185</v>
      </c>
      <c r="E153" s="352" t="s">
        <v>239</v>
      </c>
      <c r="F153" s="353" t="s">
        <v>240</v>
      </c>
      <c r="G153" s="354" t="s">
        <v>175</v>
      </c>
      <c r="H153" s="355">
        <v>439.8</v>
      </c>
      <c r="I153" s="89"/>
      <c r="J153" s="356">
        <f>ROUND(I153*H153,2)</f>
        <v>0</v>
      </c>
      <c r="K153" s="353" t="s">
        <v>141</v>
      </c>
      <c r="L153" s="357"/>
      <c r="M153" s="358" t="s">
        <v>5</v>
      </c>
      <c r="N153" s="359" t="s">
        <v>42</v>
      </c>
      <c r="O153" s="234"/>
      <c r="P153" s="328">
        <f>O153*H153</f>
        <v>0</v>
      </c>
      <c r="Q153" s="328">
        <v>0.41299999999999998</v>
      </c>
      <c r="R153" s="328">
        <f>Q153*H153</f>
        <v>181.63739999999999</v>
      </c>
      <c r="S153" s="328">
        <v>0</v>
      </c>
      <c r="T153" s="329">
        <f>S153*H153</f>
        <v>0</v>
      </c>
      <c r="AR153" s="220" t="s">
        <v>179</v>
      </c>
      <c r="AT153" s="220" t="s">
        <v>185</v>
      </c>
      <c r="AU153" s="220" t="s">
        <v>81</v>
      </c>
      <c r="AY153" s="220" t="s">
        <v>135</v>
      </c>
      <c r="BE153" s="330">
        <f>IF(N153="základní",J153,0)</f>
        <v>0</v>
      </c>
      <c r="BF153" s="330">
        <f>IF(N153="snížená",J153,0)</f>
        <v>0</v>
      </c>
      <c r="BG153" s="330">
        <f>IF(N153="zákl. přenesená",J153,0)</f>
        <v>0</v>
      </c>
      <c r="BH153" s="330">
        <f>IF(N153="sníž. přenesená",J153,0)</f>
        <v>0</v>
      </c>
      <c r="BI153" s="330">
        <f>IF(N153="nulová",J153,0)</f>
        <v>0</v>
      </c>
      <c r="BJ153" s="220" t="s">
        <v>79</v>
      </c>
      <c r="BK153" s="330">
        <f>ROUND(I153*H153,2)</f>
        <v>0</v>
      </c>
      <c r="BL153" s="220" t="s">
        <v>142</v>
      </c>
      <c r="BM153" s="220" t="s">
        <v>241</v>
      </c>
    </row>
    <row r="154" spans="2:65" s="336" customFormat="1" ht="12" x14ac:dyDescent="0.35">
      <c r="B154" s="335"/>
      <c r="D154" s="331" t="s">
        <v>146</v>
      </c>
      <c r="E154" s="337" t="s">
        <v>5</v>
      </c>
      <c r="F154" s="338" t="s">
        <v>242</v>
      </c>
      <c r="H154" s="339">
        <v>120.9</v>
      </c>
      <c r="L154" s="335"/>
      <c r="M154" s="340"/>
      <c r="N154" s="341"/>
      <c r="O154" s="341"/>
      <c r="P154" s="341"/>
      <c r="Q154" s="341"/>
      <c r="R154" s="341"/>
      <c r="S154" s="341"/>
      <c r="T154" s="342"/>
      <c r="AT154" s="337" t="s">
        <v>146</v>
      </c>
      <c r="AU154" s="337" t="s">
        <v>81</v>
      </c>
      <c r="AV154" s="336" t="s">
        <v>81</v>
      </c>
      <c r="AW154" s="336" t="s">
        <v>35</v>
      </c>
      <c r="AX154" s="336" t="s">
        <v>71</v>
      </c>
      <c r="AY154" s="337" t="s">
        <v>135</v>
      </c>
    </row>
    <row r="155" spans="2:65" s="336" customFormat="1" ht="12" x14ac:dyDescent="0.35">
      <c r="B155" s="335"/>
      <c r="D155" s="331" t="s">
        <v>146</v>
      </c>
      <c r="E155" s="337" t="s">
        <v>5</v>
      </c>
      <c r="F155" s="338" t="s">
        <v>243</v>
      </c>
      <c r="H155" s="339">
        <v>98.8</v>
      </c>
      <c r="L155" s="335"/>
      <c r="M155" s="340"/>
      <c r="N155" s="341"/>
      <c r="O155" s="341"/>
      <c r="P155" s="341"/>
      <c r="Q155" s="341"/>
      <c r="R155" s="341"/>
      <c r="S155" s="341"/>
      <c r="T155" s="342"/>
      <c r="AT155" s="337" t="s">
        <v>146</v>
      </c>
      <c r="AU155" s="337" t="s">
        <v>81</v>
      </c>
      <c r="AV155" s="336" t="s">
        <v>81</v>
      </c>
      <c r="AW155" s="336" t="s">
        <v>35</v>
      </c>
      <c r="AX155" s="336" t="s">
        <v>71</v>
      </c>
      <c r="AY155" s="337" t="s">
        <v>135</v>
      </c>
    </row>
    <row r="156" spans="2:65" s="336" customFormat="1" ht="12" x14ac:dyDescent="0.35">
      <c r="B156" s="335"/>
      <c r="D156" s="331" t="s">
        <v>146</v>
      </c>
      <c r="E156" s="337" t="s">
        <v>5</v>
      </c>
      <c r="F156" s="338" t="s">
        <v>244</v>
      </c>
      <c r="H156" s="339">
        <v>89.7</v>
      </c>
      <c r="L156" s="335"/>
      <c r="M156" s="340"/>
      <c r="N156" s="341"/>
      <c r="O156" s="341"/>
      <c r="P156" s="341"/>
      <c r="Q156" s="341"/>
      <c r="R156" s="341"/>
      <c r="S156" s="341"/>
      <c r="T156" s="342"/>
      <c r="AT156" s="337" t="s">
        <v>146</v>
      </c>
      <c r="AU156" s="337" t="s">
        <v>81</v>
      </c>
      <c r="AV156" s="336" t="s">
        <v>81</v>
      </c>
      <c r="AW156" s="336" t="s">
        <v>35</v>
      </c>
      <c r="AX156" s="336" t="s">
        <v>71</v>
      </c>
      <c r="AY156" s="337" t="s">
        <v>135</v>
      </c>
    </row>
    <row r="157" spans="2:65" s="336" customFormat="1" ht="12" x14ac:dyDescent="0.35">
      <c r="B157" s="335"/>
      <c r="D157" s="331" t="s">
        <v>146</v>
      </c>
      <c r="E157" s="337" t="s">
        <v>5</v>
      </c>
      <c r="F157" s="338" t="s">
        <v>245</v>
      </c>
      <c r="H157" s="339">
        <v>43.5</v>
      </c>
      <c r="L157" s="335"/>
      <c r="M157" s="340"/>
      <c r="N157" s="341"/>
      <c r="O157" s="341"/>
      <c r="P157" s="341"/>
      <c r="Q157" s="341"/>
      <c r="R157" s="341"/>
      <c r="S157" s="341"/>
      <c r="T157" s="342"/>
      <c r="AT157" s="337" t="s">
        <v>146</v>
      </c>
      <c r="AU157" s="337" t="s">
        <v>81</v>
      </c>
      <c r="AV157" s="336" t="s">
        <v>81</v>
      </c>
      <c r="AW157" s="336" t="s">
        <v>35</v>
      </c>
      <c r="AX157" s="336" t="s">
        <v>71</v>
      </c>
      <c r="AY157" s="337" t="s">
        <v>135</v>
      </c>
    </row>
    <row r="158" spans="2:65" s="336" customFormat="1" ht="12" x14ac:dyDescent="0.35">
      <c r="B158" s="335"/>
      <c r="D158" s="331" t="s">
        <v>146</v>
      </c>
      <c r="E158" s="337" t="s">
        <v>5</v>
      </c>
      <c r="F158" s="338" t="s">
        <v>246</v>
      </c>
      <c r="H158" s="339">
        <v>86.9</v>
      </c>
      <c r="L158" s="335"/>
      <c r="M158" s="340"/>
      <c r="N158" s="341"/>
      <c r="O158" s="341"/>
      <c r="P158" s="341"/>
      <c r="Q158" s="341"/>
      <c r="R158" s="341"/>
      <c r="S158" s="341"/>
      <c r="T158" s="342"/>
      <c r="AT158" s="337" t="s">
        <v>146</v>
      </c>
      <c r="AU158" s="337" t="s">
        <v>81</v>
      </c>
      <c r="AV158" s="336" t="s">
        <v>81</v>
      </c>
      <c r="AW158" s="336" t="s">
        <v>35</v>
      </c>
      <c r="AX158" s="336" t="s">
        <v>71</v>
      </c>
      <c r="AY158" s="337" t="s">
        <v>135</v>
      </c>
    </row>
    <row r="159" spans="2:65" s="344" customFormat="1" ht="12" x14ac:dyDescent="0.35">
      <c r="B159" s="343"/>
      <c r="D159" s="331" t="s">
        <v>146</v>
      </c>
      <c r="E159" s="345" t="s">
        <v>5</v>
      </c>
      <c r="F159" s="346" t="s">
        <v>148</v>
      </c>
      <c r="H159" s="347">
        <v>439.8</v>
      </c>
      <c r="L159" s="343"/>
      <c r="M159" s="348"/>
      <c r="N159" s="349"/>
      <c r="O159" s="349"/>
      <c r="P159" s="349"/>
      <c r="Q159" s="349"/>
      <c r="R159" s="349"/>
      <c r="S159" s="349"/>
      <c r="T159" s="350"/>
      <c r="AT159" s="345" t="s">
        <v>146</v>
      </c>
      <c r="AU159" s="345" t="s">
        <v>81</v>
      </c>
      <c r="AV159" s="344" t="s">
        <v>142</v>
      </c>
      <c r="AW159" s="344" t="s">
        <v>35</v>
      </c>
      <c r="AX159" s="344" t="s">
        <v>79</v>
      </c>
      <c r="AY159" s="345" t="s">
        <v>135</v>
      </c>
    </row>
    <row r="160" spans="2:65" s="232" customFormat="1" ht="25.5" customHeight="1" x14ac:dyDescent="0.35">
      <c r="B160" s="233"/>
      <c r="C160" s="320" t="s">
        <v>247</v>
      </c>
      <c r="D160" s="320" t="s">
        <v>137</v>
      </c>
      <c r="E160" s="321" t="s">
        <v>248</v>
      </c>
      <c r="F160" s="322" t="s">
        <v>249</v>
      </c>
      <c r="G160" s="323" t="s">
        <v>168</v>
      </c>
      <c r="H160" s="324">
        <v>519.63300000000004</v>
      </c>
      <c r="I160" s="88"/>
      <c r="J160" s="325">
        <f>ROUND(I160*H160,2)</f>
        <v>0</v>
      </c>
      <c r="K160" s="322" t="s">
        <v>141</v>
      </c>
      <c r="L160" s="233"/>
      <c r="M160" s="326" t="s">
        <v>5</v>
      </c>
      <c r="N160" s="327" t="s">
        <v>42</v>
      </c>
      <c r="O160" s="234"/>
      <c r="P160" s="328">
        <f>O160*H160</f>
        <v>0</v>
      </c>
      <c r="Q160" s="328">
        <v>8.8000000000000003E-4</v>
      </c>
      <c r="R160" s="328">
        <f>Q160*H160</f>
        <v>0.45727704000000002</v>
      </c>
      <c r="S160" s="328">
        <v>0</v>
      </c>
      <c r="T160" s="329">
        <f>S160*H160</f>
        <v>0</v>
      </c>
      <c r="AR160" s="220" t="s">
        <v>142</v>
      </c>
      <c r="AT160" s="220" t="s">
        <v>137</v>
      </c>
      <c r="AU160" s="220" t="s">
        <v>81</v>
      </c>
      <c r="AY160" s="220" t="s">
        <v>135</v>
      </c>
      <c r="BE160" s="330">
        <f>IF(N160="základní",J160,0)</f>
        <v>0</v>
      </c>
      <c r="BF160" s="330">
        <f>IF(N160="snížená",J160,0)</f>
        <v>0</v>
      </c>
      <c r="BG160" s="330">
        <f>IF(N160="zákl. přenesená",J160,0)</f>
        <v>0</v>
      </c>
      <c r="BH160" s="330">
        <f>IF(N160="sníž. přenesená",J160,0)</f>
        <v>0</v>
      </c>
      <c r="BI160" s="330">
        <f>IF(N160="nulová",J160,0)</f>
        <v>0</v>
      </c>
      <c r="BJ160" s="220" t="s">
        <v>79</v>
      </c>
      <c r="BK160" s="330">
        <f>ROUND(I160*H160,2)</f>
        <v>0</v>
      </c>
      <c r="BL160" s="220" t="s">
        <v>142</v>
      </c>
      <c r="BM160" s="220" t="s">
        <v>250</v>
      </c>
    </row>
    <row r="161" spans="2:65" s="232" customFormat="1" ht="19" x14ac:dyDescent="0.35">
      <c r="B161" s="233"/>
      <c r="D161" s="331" t="s">
        <v>144</v>
      </c>
      <c r="F161" s="332" t="s">
        <v>251</v>
      </c>
      <c r="L161" s="233"/>
      <c r="M161" s="333"/>
      <c r="N161" s="234"/>
      <c r="O161" s="234"/>
      <c r="P161" s="234"/>
      <c r="Q161" s="234"/>
      <c r="R161" s="234"/>
      <c r="S161" s="234"/>
      <c r="T161" s="334"/>
      <c r="AT161" s="220" t="s">
        <v>144</v>
      </c>
      <c r="AU161" s="220" t="s">
        <v>81</v>
      </c>
    </row>
    <row r="162" spans="2:65" s="361" customFormat="1" ht="12" x14ac:dyDescent="0.35">
      <c r="B162" s="360"/>
      <c r="D162" s="331" t="s">
        <v>146</v>
      </c>
      <c r="E162" s="362" t="s">
        <v>5</v>
      </c>
      <c r="F162" s="363" t="s">
        <v>252</v>
      </c>
      <c r="H162" s="362" t="s">
        <v>5</v>
      </c>
      <c r="L162" s="360"/>
      <c r="M162" s="364"/>
      <c r="N162" s="365"/>
      <c r="O162" s="365"/>
      <c r="P162" s="365"/>
      <c r="Q162" s="365"/>
      <c r="R162" s="365"/>
      <c r="S162" s="365"/>
      <c r="T162" s="366"/>
      <c r="AT162" s="362" t="s">
        <v>146</v>
      </c>
      <c r="AU162" s="362" t="s">
        <v>81</v>
      </c>
      <c r="AV162" s="361" t="s">
        <v>79</v>
      </c>
      <c r="AW162" s="361" t="s">
        <v>35</v>
      </c>
      <c r="AX162" s="361" t="s">
        <v>71</v>
      </c>
      <c r="AY162" s="362" t="s">
        <v>135</v>
      </c>
    </row>
    <row r="163" spans="2:65" s="336" customFormat="1" ht="12" x14ac:dyDescent="0.35">
      <c r="B163" s="335"/>
      <c r="D163" s="331" t="s">
        <v>146</v>
      </c>
      <c r="E163" s="337" t="s">
        <v>5</v>
      </c>
      <c r="F163" s="338" t="s">
        <v>253</v>
      </c>
      <c r="H163" s="339">
        <v>52.777999999999999</v>
      </c>
      <c r="L163" s="335"/>
      <c r="M163" s="340"/>
      <c r="N163" s="341"/>
      <c r="O163" s="341"/>
      <c r="P163" s="341"/>
      <c r="Q163" s="341"/>
      <c r="R163" s="341"/>
      <c r="S163" s="341"/>
      <c r="T163" s="342"/>
      <c r="AT163" s="337" t="s">
        <v>146</v>
      </c>
      <c r="AU163" s="337" t="s">
        <v>81</v>
      </c>
      <c r="AV163" s="336" t="s">
        <v>81</v>
      </c>
      <c r="AW163" s="336" t="s">
        <v>35</v>
      </c>
      <c r="AX163" s="336" t="s">
        <v>71</v>
      </c>
      <c r="AY163" s="337" t="s">
        <v>135</v>
      </c>
    </row>
    <row r="164" spans="2:65" s="336" customFormat="1" ht="12" x14ac:dyDescent="0.35">
      <c r="B164" s="335"/>
      <c r="D164" s="331" t="s">
        <v>146</v>
      </c>
      <c r="E164" s="337" t="s">
        <v>5</v>
      </c>
      <c r="F164" s="338" t="s">
        <v>254</v>
      </c>
      <c r="H164" s="339">
        <v>367.71</v>
      </c>
      <c r="L164" s="335"/>
      <c r="M164" s="340"/>
      <c r="N164" s="341"/>
      <c r="O164" s="341"/>
      <c r="P164" s="341"/>
      <c r="Q164" s="341"/>
      <c r="R164" s="341"/>
      <c r="S164" s="341"/>
      <c r="T164" s="342"/>
      <c r="AT164" s="337" t="s">
        <v>146</v>
      </c>
      <c r="AU164" s="337" t="s">
        <v>81</v>
      </c>
      <c r="AV164" s="336" t="s">
        <v>81</v>
      </c>
      <c r="AW164" s="336" t="s">
        <v>35</v>
      </c>
      <c r="AX164" s="336" t="s">
        <v>71</v>
      </c>
      <c r="AY164" s="337" t="s">
        <v>135</v>
      </c>
    </row>
    <row r="165" spans="2:65" s="336" customFormat="1" ht="12" x14ac:dyDescent="0.35">
      <c r="B165" s="335"/>
      <c r="D165" s="331" t="s">
        <v>146</v>
      </c>
      <c r="E165" s="337" t="s">
        <v>5</v>
      </c>
      <c r="F165" s="338" t="s">
        <v>255</v>
      </c>
      <c r="H165" s="339">
        <v>99.144999999999996</v>
      </c>
      <c r="L165" s="335"/>
      <c r="M165" s="340"/>
      <c r="N165" s="341"/>
      <c r="O165" s="341"/>
      <c r="P165" s="341"/>
      <c r="Q165" s="341"/>
      <c r="R165" s="341"/>
      <c r="S165" s="341"/>
      <c r="T165" s="342"/>
      <c r="AT165" s="337" t="s">
        <v>146</v>
      </c>
      <c r="AU165" s="337" t="s">
        <v>81</v>
      </c>
      <c r="AV165" s="336" t="s">
        <v>81</v>
      </c>
      <c r="AW165" s="336" t="s">
        <v>35</v>
      </c>
      <c r="AX165" s="336" t="s">
        <v>71</v>
      </c>
      <c r="AY165" s="337" t="s">
        <v>135</v>
      </c>
    </row>
    <row r="166" spans="2:65" s="344" customFormat="1" ht="12" x14ac:dyDescent="0.35">
      <c r="B166" s="343"/>
      <c r="D166" s="331" t="s">
        <v>146</v>
      </c>
      <c r="E166" s="345" t="s">
        <v>5</v>
      </c>
      <c r="F166" s="346" t="s">
        <v>148</v>
      </c>
      <c r="H166" s="347">
        <v>519.63300000000004</v>
      </c>
      <c r="L166" s="343"/>
      <c r="M166" s="348"/>
      <c r="N166" s="349"/>
      <c r="O166" s="349"/>
      <c r="P166" s="349"/>
      <c r="Q166" s="349"/>
      <c r="R166" s="349"/>
      <c r="S166" s="349"/>
      <c r="T166" s="350"/>
      <c r="AT166" s="345" t="s">
        <v>146</v>
      </c>
      <c r="AU166" s="345" t="s">
        <v>81</v>
      </c>
      <c r="AV166" s="344" t="s">
        <v>142</v>
      </c>
      <c r="AW166" s="344" t="s">
        <v>35</v>
      </c>
      <c r="AX166" s="344" t="s">
        <v>79</v>
      </c>
      <c r="AY166" s="345" t="s">
        <v>135</v>
      </c>
    </row>
    <row r="167" spans="2:65" s="232" customFormat="1" ht="25.5" customHeight="1" x14ac:dyDescent="0.35">
      <c r="B167" s="233"/>
      <c r="C167" s="320" t="s">
        <v>10</v>
      </c>
      <c r="D167" s="320" t="s">
        <v>137</v>
      </c>
      <c r="E167" s="321" t="s">
        <v>256</v>
      </c>
      <c r="F167" s="322" t="s">
        <v>257</v>
      </c>
      <c r="G167" s="323" t="s">
        <v>168</v>
      </c>
      <c r="H167" s="324">
        <v>519.63300000000004</v>
      </c>
      <c r="I167" s="88"/>
      <c r="J167" s="325">
        <f>ROUND(I167*H167,2)</f>
        <v>0</v>
      </c>
      <c r="K167" s="322" t="s">
        <v>141</v>
      </c>
      <c r="L167" s="233"/>
      <c r="M167" s="326" t="s">
        <v>5</v>
      </c>
      <c r="N167" s="327" t="s">
        <v>42</v>
      </c>
      <c r="O167" s="234"/>
      <c r="P167" s="328">
        <f>O167*H167</f>
        <v>0</v>
      </c>
      <c r="Q167" s="328">
        <v>0</v>
      </c>
      <c r="R167" s="328">
        <f>Q167*H167</f>
        <v>0</v>
      </c>
      <c r="S167" s="328">
        <v>0</v>
      </c>
      <c r="T167" s="329">
        <f>S167*H167</f>
        <v>0</v>
      </c>
      <c r="AR167" s="220" t="s">
        <v>142</v>
      </c>
      <c r="AT167" s="220" t="s">
        <v>137</v>
      </c>
      <c r="AU167" s="220" t="s">
        <v>81</v>
      </c>
      <c r="AY167" s="220" t="s">
        <v>135</v>
      </c>
      <c r="BE167" s="330">
        <f>IF(N167="základní",J167,0)</f>
        <v>0</v>
      </c>
      <c r="BF167" s="330">
        <f>IF(N167="snížená",J167,0)</f>
        <v>0</v>
      </c>
      <c r="BG167" s="330">
        <f>IF(N167="zákl. přenesená",J167,0)</f>
        <v>0</v>
      </c>
      <c r="BH167" s="330">
        <f>IF(N167="sníž. přenesená",J167,0)</f>
        <v>0</v>
      </c>
      <c r="BI167" s="330">
        <f>IF(N167="nulová",J167,0)</f>
        <v>0</v>
      </c>
      <c r="BJ167" s="220" t="s">
        <v>79</v>
      </c>
      <c r="BK167" s="330">
        <f>ROUND(I167*H167,2)</f>
        <v>0</v>
      </c>
      <c r="BL167" s="220" t="s">
        <v>142</v>
      </c>
      <c r="BM167" s="220" t="s">
        <v>258</v>
      </c>
    </row>
    <row r="168" spans="2:65" s="232" customFormat="1" ht="19" x14ac:dyDescent="0.35">
      <c r="B168" s="233"/>
      <c r="D168" s="331" t="s">
        <v>144</v>
      </c>
      <c r="F168" s="332" t="s">
        <v>251</v>
      </c>
      <c r="L168" s="233"/>
      <c r="M168" s="333"/>
      <c r="N168" s="234"/>
      <c r="O168" s="234"/>
      <c r="P168" s="234"/>
      <c r="Q168" s="234"/>
      <c r="R168" s="234"/>
      <c r="S168" s="234"/>
      <c r="T168" s="334"/>
      <c r="AT168" s="220" t="s">
        <v>144</v>
      </c>
      <c r="AU168" s="220" t="s">
        <v>81</v>
      </c>
    </row>
    <row r="169" spans="2:65" s="308" customFormat="1" ht="29.9" customHeight="1" x14ac:dyDescent="0.35">
      <c r="B169" s="307"/>
      <c r="D169" s="309" t="s">
        <v>70</v>
      </c>
      <c r="E169" s="318" t="s">
        <v>165</v>
      </c>
      <c r="F169" s="318" t="s">
        <v>259</v>
      </c>
      <c r="J169" s="319">
        <f>BK169</f>
        <v>0</v>
      </c>
      <c r="L169" s="307"/>
      <c r="M169" s="312"/>
      <c r="N169" s="313"/>
      <c r="O169" s="313"/>
      <c r="P169" s="314">
        <f>SUM(P170:P205)</f>
        <v>0</v>
      </c>
      <c r="Q169" s="313"/>
      <c r="R169" s="314">
        <f>SUM(R170:R205)</f>
        <v>97.376131759999993</v>
      </c>
      <c r="S169" s="313"/>
      <c r="T169" s="315">
        <f>SUM(T170:T205)</f>
        <v>0</v>
      </c>
      <c r="AR169" s="309" t="s">
        <v>79</v>
      </c>
      <c r="AT169" s="316" t="s">
        <v>70</v>
      </c>
      <c r="AU169" s="316" t="s">
        <v>79</v>
      </c>
      <c r="AY169" s="309" t="s">
        <v>135</v>
      </c>
      <c r="BK169" s="317">
        <f>SUM(BK170:BK205)</f>
        <v>0</v>
      </c>
    </row>
    <row r="170" spans="2:65" s="232" customFormat="1" ht="25.5" customHeight="1" x14ac:dyDescent="0.35">
      <c r="B170" s="233"/>
      <c r="C170" s="320" t="s">
        <v>260</v>
      </c>
      <c r="D170" s="320" t="s">
        <v>137</v>
      </c>
      <c r="E170" s="321" t="s">
        <v>261</v>
      </c>
      <c r="F170" s="322" t="s">
        <v>262</v>
      </c>
      <c r="G170" s="323" t="s">
        <v>168</v>
      </c>
      <c r="H170" s="324">
        <v>984</v>
      </c>
      <c r="I170" s="88"/>
      <c r="J170" s="325">
        <f>ROUND(I170*H170,2)</f>
        <v>0</v>
      </c>
      <c r="K170" s="322" t="s">
        <v>141</v>
      </c>
      <c r="L170" s="233"/>
      <c r="M170" s="326" t="s">
        <v>5</v>
      </c>
      <c r="N170" s="327" t="s">
        <v>42</v>
      </c>
      <c r="O170" s="234"/>
      <c r="P170" s="328">
        <f>O170*H170</f>
        <v>0</v>
      </c>
      <c r="Q170" s="328">
        <v>1.5699999999999999E-2</v>
      </c>
      <c r="R170" s="328">
        <f>Q170*H170</f>
        <v>15.448799999999999</v>
      </c>
      <c r="S170" s="328">
        <v>0</v>
      </c>
      <c r="T170" s="329">
        <f>S170*H170</f>
        <v>0</v>
      </c>
      <c r="AR170" s="220" t="s">
        <v>142</v>
      </c>
      <c r="AT170" s="220" t="s">
        <v>137</v>
      </c>
      <c r="AU170" s="220" t="s">
        <v>81</v>
      </c>
      <c r="AY170" s="220" t="s">
        <v>135</v>
      </c>
      <c r="BE170" s="330">
        <f>IF(N170="základní",J170,0)</f>
        <v>0</v>
      </c>
      <c r="BF170" s="330">
        <f>IF(N170="snížená",J170,0)</f>
        <v>0</v>
      </c>
      <c r="BG170" s="330">
        <f>IF(N170="zákl. přenesená",J170,0)</f>
        <v>0</v>
      </c>
      <c r="BH170" s="330">
        <f>IF(N170="sníž. přenesená",J170,0)</f>
        <v>0</v>
      </c>
      <c r="BI170" s="330">
        <f>IF(N170="nulová",J170,0)</f>
        <v>0</v>
      </c>
      <c r="BJ170" s="220" t="s">
        <v>79</v>
      </c>
      <c r="BK170" s="330">
        <f>ROUND(I170*H170,2)</f>
        <v>0</v>
      </c>
      <c r="BL170" s="220" t="s">
        <v>142</v>
      </c>
      <c r="BM170" s="220" t="s">
        <v>263</v>
      </c>
    </row>
    <row r="171" spans="2:65" s="232" customFormat="1" ht="28.5" x14ac:dyDescent="0.35">
      <c r="B171" s="233"/>
      <c r="D171" s="331" t="s">
        <v>144</v>
      </c>
      <c r="F171" s="332" t="s">
        <v>264</v>
      </c>
      <c r="L171" s="233"/>
      <c r="M171" s="333"/>
      <c r="N171" s="234"/>
      <c r="O171" s="234"/>
      <c r="P171" s="234"/>
      <c r="Q171" s="234"/>
      <c r="R171" s="234"/>
      <c r="S171" s="234"/>
      <c r="T171" s="334"/>
      <c r="AT171" s="220" t="s">
        <v>144</v>
      </c>
      <c r="AU171" s="220" t="s">
        <v>81</v>
      </c>
    </row>
    <row r="172" spans="2:65" s="232" customFormat="1" ht="25.5" customHeight="1" x14ac:dyDescent="0.35">
      <c r="B172" s="233"/>
      <c r="C172" s="320" t="s">
        <v>265</v>
      </c>
      <c r="D172" s="320" t="s">
        <v>137</v>
      </c>
      <c r="E172" s="321" t="s">
        <v>266</v>
      </c>
      <c r="F172" s="322" t="s">
        <v>267</v>
      </c>
      <c r="G172" s="323" t="s">
        <v>168</v>
      </c>
      <c r="H172" s="324">
        <v>428.5</v>
      </c>
      <c r="I172" s="88"/>
      <c r="J172" s="325">
        <f>ROUND(I172*H172,2)</f>
        <v>0</v>
      </c>
      <c r="K172" s="322" t="s">
        <v>141</v>
      </c>
      <c r="L172" s="233"/>
      <c r="M172" s="326" t="s">
        <v>5</v>
      </c>
      <c r="N172" s="327" t="s">
        <v>42</v>
      </c>
      <c r="O172" s="234"/>
      <c r="P172" s="328">
        <f>O172*H172</f>
        <v>0</v>
      </c>
      <c r="Q172" s="328">
        <v>9.4999999999999998E-3</v>
      </c>
      <c r="R172" s="328">
        <f>Q172*H172</f>
        <v>4.0707500000000003</v>
      </c>
      <c r="S172" s="328">
        <v>0</v>
      </c>
      <c r="T172" s="329">
        <f>S172*H172</f>
        <v>0</v>
      </c>
      <c r="AR172" s="220" t="s">
        <v>142</v>
      </c>
      <c r="AT172" s="220" t="s">
        <v>137</v>
      </c>
      <c r="AU172" s="220" t="s">
        <v>81</v>
      </c>
      <c r="AY172" s="220" t="s">
        <v>135</v>
      </c>
      <c r="BE172" s="330">
        <f>IF(N172="základní",J172,0)</f>
        <v>0</v>
      </c>
      <c r="BF172" s="330">
        <f>IF(N172="snížená",J172,0)</f>
        <v>0</v>
      </c>
      <c r="BG172" s="330">
        <f>IF(N172="zákl. přenesená",J172,0)</f>
        <v>0</v>
      </c>
      <c r="BH172" s="330">
        <f>IF(N172="sníž. přenesená",J172,0)</f>
        <v>0</v>
      </c>
      <c r="BI172" s="330">
        <f>IF(N172="nulová",J172,0)</f>
        <v>0</v>
      </c>
      <c r="BJ172" s="220" t="s">
        <v>79</v>
      </c>
      <c r="BK172" s="330">
        <f>ROUND(I172*H172,2)</f>
        <v>0</v>
      </c>
      <c r="BL172" s="220" t="s">
        <v>142</v>
      </c>
      <c r="BM172" s="220" t="s">
        <v>268</v>
      </c>
    </row>
    <row r="173" spans="2:65" s="232" customFormat="1" ht="142.5" x14ac:dyDescent="0.35">
      <c r="B173" s="233"/>
      <c r="D173" s="331" t="s">
        <v>144</v>
      </c>
      <c r="F173" s="332" t="s">
        <v>269</v>
      </c>
      <c r="L173" s="233"/>
      <c r="M173" s="333"/>
      <c r="N173" s="234"/>
      <c r="O173" s="234"/>
      <c r="P173" s="234"/>
      <c r="Q173" s="234"/>
      <c r="R173" s="234"/>
      <c r="S173" s="234"/>
      <c r="T173" s="334"/>
      <c r="AT173" s="220" t="s">
        <v>144</v>
      </c>
      <c r="AU173" s="220" t="s">
        <v>81</v>
      </c>
    </row>
    <row r="174" spans="2:65" s="232" customFormat="1" ht="16.5" customHeight="1" x14ac:dyDescent="0.35">
      <c r="B174" s="233"/>
      <c r="C174" s="351" t="s">
        <v>270</v>
      </c>
      <c r="D174" s="351" t="s">
        <v>185</v>
      </c>
      <c r="E174" s="352" t="s">
        <v>271</v>
      </c>
      <c r="F174" s="353" t="s">
        <v>272</v>
      </c>
      <c r="G174" s="354" t="s">
        <v>168</v>
      </c>
      <c r="H174" s="355">
        <v>437.07</v>
      </c>
      <c r="I174" s="89"/>
      <c r="J174" s="356">
        <f>ROUND(I174*H174,2)</f>
        <v>0</v>
      </c>
      <c r="K174" s="353" t="s">
        <v>141</v>
      </c>
      <c r="L174" s="357"/>
      <c r="M174" s="358" t="s">
        <v>5</v>
      </c>
      <c r="N174" s="359" t="s">
        <v>42</v>
      </c>
      <c r="O174" s="234"/>
      <c r="P174" s="328">
        <f>O174*H174</f>
        <v>0</v>
      </c>
      <c r="Q174" s="328">
        <v>2.1000000000000001E-2</v>
      </c>
      <c r="R174" s="328">
        <f>Q174*H174</f>
        <v>9.1784700000000008</v>
      </c>
      <c r="S174" s="328">
        <v>0</v>
      </c>
      <c r="T174" s="329">
        <f>S174*H174</f>
        <v>0</v>
      </c>
      <c r="AR174" s="220" t="s">
        <v>179</v>
      </c>
      <c r="AT174" s="220" t="s">
        <v>185</v>
      </c>
      <c r="AU174" s="220" t="s">
        <v>81</v>
      </c>
      <c r="AY174" s="220" t="s">
        <v>135</v>
      </c>
      <c r="BE174" s="330">
        <f>IF(N174="základní",J174,0)</f>
        <v>0</v>
      </c>
      <c r="BF174" s="330">
        <f>IF(N174="snížená",J174,0)</f>
        <v>0</v>
      </c>
      <c r="BG174" s="330">
        <f>IF(N174="zákl. přenesená",J174,0)</f>
        <v>0</v>
      </c>
      <c r="BH174" s="330">
        <f>IF(N174="sníž. přenesená",J174,0)</f>
        <v>0</v>
      </c>
      <c r="BI174" s="330">
        <f>IF(N174="nulová",J174,0)</f>
        <v>0</v>
      </c>
      <c r="BJ174" s="220" t="s">
        <v>79</v>
      </c>
      <c r="BK174" s="330">
        <f>ROUND(I174*H174,2)</f>
        <v>0</v>
      </c>
      <c r="BL174" s="220" t="s">
        <v>142</v>
      </c>
      <c r="BM174" s="220" t="s">
        <v>273</v>
      </c>
    </row>
    <row r="175" spans="2:65" s="336" customFormat="1" ht="12" x14ac:dyDescent="0.35">
      <c r="B175" s="335"/>
      <c r="D175" s="331" t="s">
        <v>146</v>
      </c>
      <c r="F175" s="338" t="s">
        <v>274</v>
      </c>
      <c r="H175" s="339">
        <v>437.07</v>
      </c>
      <c r="L175" s="335"/>
      <c r="M175" s="340"/>
      <c r="N175" s="341"/>
      <c r="O175" s="341"/>
      <c r="P175" s="341"/>
      <c r="Q175" s="341"/>
      <c r="R175" s="341"/>
      <c r="S175" s="341"/>
      <c r="T175" s="342"/>
      <c r="AT175" s="337" t="s">
        <v>146</v>
      </c>
      <c r="AU175" s="337" t="s">
        <v>81</v>
      </c>
      <c r="AV175" s="336" t="s">
        <v>81</v>
      </c>
      <c r="AW175" s="336" t="s">
        <v>6</v>
      </c>
      <c r="AX175" s="336" t="s">
        <v>79</v>
      </c>
      <c r="AY175" s="337" t="s">
        <v>135</v>
      </c>
    </row>
    <row r="176" spans="2:65" s="232" customFormat="1" ht="25.5" customHeight="1" x14ac:dyDescent="0.35">
      <c r="B176" s="233"/>
      <c r="C176" s="320" t="s">
        <v>275</v>
      </c>
      <c r="D176" s="320" t="s">
        <v>137</v>
      </c>
      <c r="E176" s="321" t="s">
        <v>276</v>
      </c>
      <c r="F176" s="322" t="s">
        <v>277</v>
      </c>
      <c r="G176" s="323" t="s">
        <v>168</v>
      </c>
      <c r="H176" s="324">
        <v>428.5</v>
      </c>
      <c r="I176" s="88"/>
      <c r="J176" s="325">
        <f>ROUND(I176*H176,2)</f>
        <v>0</v>
      </c>
      <c r="K176" s="322" t="s">
        <v>141</v>
      </c>
      <c r="L176" s="233"/>
      <c r="M176" s="326" t="s">
        <v>5</v>
      </c>
      <c r="N176" s="327" t="s">
        <v>42</v>
      </c>
      <c r="O176" s="234"/>
      <c r="P176" s="328">
        <f>O176*H176</f>
        <v>0</v>
      </c>
      <c r="Q176" s="328">
        <v>3.48E-3</v>
      </c>
      <c r="R176" s="328">
        <f>Q176*H176</f>
        <v>1.4911799999999999</v>
      </c>
      <c r="S176" s="328">
        <v>0</v>
      </c>
      <c r="T176" s="329">
        <f>S176*H176</f>
        <v>0</v>
      </c>
      <c r="AR176" s="220" t="s">
        <v>142</v>
      </c>
      <c r="AT176" s="220" t="s">
        <v>137</v>
      </c>
      <c r="AU176" s="220" t="s">
        <v>81</v>
      </c>
      <c r="AY176" s="220" t="s">
        <v>135</v>
      </c>
      <c r="BE176" s="330">
        <f>IF(N176="základní",J176,0)</f>
        <v>0</v>
      </c>
      <c r="BF176" s="330">
        <f>IF(N176="snížená",J176,0)</f>
        <v>0</v>
      </c>
      <c r="BG176" s="330">
        <f>IF(N176="zákl. přenesená",J176,0)</f>
        <v>0</v>
      </c>
      <c r="BH176" s="330">
        <f>IF(N176="sníž. přenesená",J176,0)</f>
        <v>0</v>
      </c>
      <c r="BI176" s="330">
        <f>IF(N176="nulová",J176,0)</f>
        <v>0</v>
      </c>
      <c r="BJ176" s="220" t="s">
        <v>79</v>
      </c>
      <c r="BK176" s="330">
        <f>ROUND(I176*H176,2)</f>
        <v>0</v>
      </c>
      <c r="BL176" s="220" t="s">
        <v>142</v>
      </c>
      <c r="BM176" s="220" t="s">
        <v>278</v>
      </c>
    </row>
    <row r="177" spans="2:65" s="232" customFormat="1" ht="16.5" customHeight="1" x14ac:dyDescent="0.35">
      <c r="B177" s="233"/>
      <c r="C177" s="320" t="s">
        <v>279</v>
      </c>
      <c r="D177" s="320" t="s">
        <v>137</v>
      </c>
      <c r="E177" s="321" t="s">
        <v>280</v>
      </c>
      <c r="F177" s="322" t="s">
        <v>281</v>
      </c>
      <c r="G177" s="323" t="s">
        <v>168</v>
      </c>
      <c r="H177" s="324">
        <v>428.5</v>
      </c>
      <c r="I177" s="88"/>
      <c r="J177" s="325">
        <f>ROUND(I177*H177,2)</f>
        <v>0</v>
      </c>
      <c r="K177" s="322" t="s">
        <v>141</v>
      </c>
      <c r="L177" s="233"/>
      <c r="M177" s="326" t="s">
        <v>5</v>
      </c>
      <c r="N177" s="327" t="s">
        <v>42</v>
      </c>
      <c r="O177" s="234"/>
      <c r="P177" s="328">
        <f>O177*H177</f>
        <v>0</v>
      </c>
      <c r="Q177" s="328">
        <v>0</v>
      </c>
      <c r="R177" s="328">
        <f>Q177*H177</f>
        <v>0</v>
      </c>
      <c r="S177" s="328">
        <v>0</v>
      </c>
      <c r="T177" s="329">
        <f>S177*H177</f>
        <v>0</v>
      </c>
      <c r="AR177" s="220" t="s">
        <v>142</v>
      </c>
      <c r="AT177" s="220" t="s">
        <v>137</v>
      </c>
      <c r="AU177" s="220" t="s">
        <v>81</v>
      </c>
      <c r="AY177" s="220" t="s">
        <v>135</v>
      </c>
      <c r="BE177" s="330">
        <f>IF(N177="základní",J177,0)</f>
        <v>0</v>
      </c>
      <c r="BF177" s="330">
        <f>IF(N177="snížená",J177,0)</f>
        <v>0</v>
      </c>
      <c r="BG177" s="330">
        <f>IF(N177="zákl. přenesená",J177,0)</f>
        <v>0</v>
      </c>
      <c r="BH177" s="330">
        <f>IF(N177="sníž. přenesená",J177,0)</f>
        <v>0</v>
      </c>
      <c r="BI177" s="330">
        <f>IF(N177="nulová",J177,0)</f>
        <v>0</v>
      </c>
      <c r="BJ177" s="220" t="s">
        <v>79</v>
      </c>
      <c r="BK177" s="330">
        <f>ROUND(I177*H177,2)</f>
        <v>0</v>
      </c>
      <c r="BL177" s="220" t="s">
        <v>142</v>
      </c>
      <c r="BM177" s="220" t="s">
        <v>282</v>
      </c>
    </row>
    <row r="178" spans="2:65" s="232" customFormat="1" ht="25.5" customHeight="1" x14ac:dyDescent="0.35">
      <c r="B178" s="233"/>
      <c r="C178" s="320" t="s">
        <v>283</v>
      </c>
      <c r="D178" s="320" t="s">
        <v>137</v>
      </c>
      <c r="E178" s="321" t="s">
        <v>284</v>
      </c>
      <c r="F178" s="322" t="s">
        <v>285</v>
      </c>
      <c r="G178" s="323" t="s">
        <v>140</v>
      </c>
      <c r="H178" s="324">
        <v>9.2739999999999991</v>
      </c>
      <c r="I178" s="88"/>
      <c r="J178" s="325">
        <f>ROUND(I178*H178,2)</f>
        <v>0</v>
      </c>
      <c r="K178" s="322" t="s">
        <v>141</v>
      </c>
      <c r="L178" s="233"/>
      <c r="M178" s="326" t="s">
        <v>5</v>
      </c>
      <c r="N178" s="327" t="s">
        <v>42</v>
      </c>
      <c r="O178" s="234"/>
      <c r="P178" s="328">
        <f>O178*H178</f>
        <v>0</v>
      </c>
      <c r="Q178" s="328">
        <v>2.45329</v>
      </c>
      <c r="R178" s="328">
        <f>Q178*H178</f>
        <v>22.751811459999999</v>
      </c>
      <c r="S178" s="328">
        <v>0</v>
      </c>
      <c r="T178" s="329">
        <f>S178*H178</f>
        <v>0</v>
      </c>
      <c r="AR178" s="220" t="s">
        <v>142</v>
      </c>
      <c r="AT178" s="220" t="s">
        <v>137</v>
      </c>
      <c r="AU178" s="220" t="s">
        <v>81</v>
      </c>
      <c r="AY178" s="220" t="s">
        <v>135</v>
      </c>
      <c r="BE178" s="330">
        <f>IF(N178="základní",J178,0)</f>
        <v>0</v>
      </c>
      <c r="BF178" s="330">
        <f>IF(N178="snížená",J178,0)</f>
        <v>0</v>
      </c>
      <c r="BG178" s="330">
        <f>IF(N178="zákl. přenesená",J178,0)</f>
        <v>0</v>
      </c>
      <c r="BH178" s="330">
        <f>IF(N178="sníž. přenesená",J178,0)</f>
        <v>0</v>
      </c>
      <c r="BI178" s="330">
        <f>IF(N178="nulová",J178,0)</f>
        <v>0</v>
      </c>
      <c r="BJ178" s="220" t="s">
        <v>79</v>
      </c>
      <c r="BK178" s="330">
        <f>ROUND(I178*H178,2)</f>
        <v>0</v>
      </c>
      <c r="BL178" s="220" t="s">
        <v>142</v>
      </c>
      <c r="BM178" s="220" t="s">
        <v>286</v>
      </c>
    </row>
    <row r="179" spans="2:65" s="232" customFormat="1" ht="142.5" x14ac:dyDescent="0.35">
      <c r="B179" s="233"/>
      <c r="D179" s="331" t="s">
        <v>144</v>
      </c>
      <c r="F179" s="332" t="s">
        <v>287</v>
      </c>
      <c r="L179" s="233"/>
      <c r="M179" s="333"/>
      <c r="N179" s="234"/>
      <c r="O179" s="234"/>
      <c r="P179" s="234"/>
      <c r="Q179" s="234"/>
      <c r="R179" s="234"/>
      <c r="S179" s="234"/>
      <c r="T179" s="334"/>
      <c r="AT179" s="220" t="s">
        <v>144</v>
      </c>
      <c r="AU179" s="220" t="s">
        <v>81</v>
      </c>
    </row>
    <row r="180" spans="2:65" s="361" customFormat="1" ht="12" x14ac:dyDescent="0.35">
      <c r="B180" s="360"/>
      <c r="D180" s="331" t="s">
        <v>146</v>
      </c>
      <c r="E180" s="362" t="s">
        <v>5</v>
      </c>
      <c r="F180" s="363" t="s">
        <v>288</v>
      </c>
      <c r="H180" s="362" t="s">
        <v>5</v>
      </c>
      <c r="L180" s="360"/>
      <c r="M180" s="364"/>
      <c r="N180" s="365"/>
      <c r="O180" s="365"/>
      <c r="P180" s="365"/>
      <c r="Q180" s="365"/>
      <c r="R180" s="365"/>
      <c r="S180" s="365"/>
      <c r="T180" s="366"/>
      <c r="AT180" s="362" t="s">
        <v>146</v>
      </c>
      <c r="AU180" s="362" t="s">
        <v>81</v>
      </c>
      <c r="AV180" s="361" t="s">
        <v>79</v>
      </c>
      <c r="AW180" s="361" t="s">
        <v>35</v>
      </c>
      <c r="AX180" s="361" t="s">
        <v>71</v>
      </c>
      <c r="AY180" s="362" t="s">
        <v>135</v>
      </c>
    </row>
    <row r="181" spans="2:65" s="336" customFormat="1" ht="12" x14ac:dyDescent="0.35">
      <c r="B181" s="335"/>
      <c r="D181" s="331" t="s">
        <v>146</v>
      </c>
      <c r="E181" s="337" t="s">
        <v>5</v>
      </c>
      <c r="F181" s="338" t="s">
        <v>289</v>
      </c>
      <c r="H181" s="339">
        <v>9.2739999999999991</v>
      </c>
      <c r="L181" s="335"/>
      <c r="M181" s="340"/>
      <c r="N181" s="341"/>
      <c r="O181" s="341"/>
      <c r="P181" s="341"/>
      <c r="Q181" s="341"/>
      <c r="R181" s="341"/>
      <c r="S181" s="341"/>
      <c r="T181" s="342"/>
      <c r="AT181" s="337" t="s">
        <v>146</v>
      </c>
      <c r="AU181" s="337" t="s">
        <v>81</v>
      </c>
      <c r="AV181" s="336" t="s">
        <v>81</v>
      </c>
      <c r="AW181" s="336" t="s">
        <v>35</v>
      </c>
      <c r="AX181" s="336" t="s">
        <v>71</v>
      </c>
      <c r="AY181" s="337" t="s">
        <v>135</v>
      </c>
    </row>
    <row r="182" spans="2:65" s="344" customFormat="1" ht="12" x14ac:dyDescent="0.35">
      <c r="B182" s="343"/>
      <c r="D182" s="331" t="s">
        <v>146</v>
      </c>
      <c r="E182" s="345" t="s">
        <v>5</v>
      </c>
      <c r="F182" s="346" t="s">
        <v>148</v>
      </c>
      <c r="H182" s="347">
        <v>9.2739999999999991</v>
      </c>
      <c r="L182" s="343"/>
      <c r="M182" s="348"/>
      <c r="N182" s="349"/>
      <c r="O182" s="349"/>
      <c r="P182" s="349"/>
      <c r="Q182" s="349"/>
      <c r="R182" s="349"/>
      <c r="S182" s="349"/>
      <c r="T182" s="350"/>
      <c r="AT182" s="345" t="s">
        <v>146</v>
      </c>
      <c r="AU182" s="345" t="s">
        <v>81</v>
      </c>
      <c r="AV182" s="344" t="s">
        <v>142</v>
      </c>
      <c r="AW182" s="344" t="s">
        <v>35</v>
      </c>
      <c r="AX182" s="344" t="s">
        <v>79</v>
      </c>
      <c r="AY182" s="345" t="s">
        <v>135</v>
      </c>
    </row>
    <row r="183" spans="2:65" s="232" customFormat="1" ht="25.5" customHeight="1" x14ac:dyDescent="0.35">
      <c r="B183" s="233"/>
      <c r="C183" s="320" t="s">
        <v>290</v>
      </c>
      <c r="D183" s="320" t="s">
        <v>137</v>
      </c>
      <c r="E183" s="321" t="s">
        <v>291</v>
      </c>
      <c r="F183" s="322" t="s">
        <v>292</v>
      </c>
      <c r="G183" s="323" t="s">
        <v>140</v>
      </c>
      <c r="H183" s="324">
        <v>9.2739999999999991</v>
      </c>
      <c r="I183" s="88"/>
      <c r="J183" s="325">
        <f>ROUND(I183*H183,2)</f>
        <v>0</v>
      </c>
      <c r="K183" s="322" t="s">
        <v>141</v>
      </c>
      <c r="L183" s="233"/>
      <c r="M183" s="326" t="s">
        <v>5</v>
      </c>
      <c r="N183" s="327" t="s">
        <v>42</v>
      </c>
      <c r="O183" s="234"/>
      <c r="P183" s="328">
        <f>O183*H183</f>
        <v>0</v>
      </c>
      <c r="Q183" s="328">
        <v>0</v>
      </c>
      <c r="R183" s="328">
        <f>Q183*H183</f>
        <v>0</v>
      </c>
      <c r="S183" s="328">
        <v>0</v>
      </c>
      <c r="T183" s="329">
        <f>S183*H183</f>
        <v>0</v>
      </c>
      <c r="AR183" s="220" t="s">
        <v>142</v>
      </c>
      <c r="AT183" s="220" t="s">
        <v>137</v>
      </c>
      <c r="AU183" s="220" t="s">
        <v>81</v>
      </c>
      <c r="AY183" s="220" t="s">
        <v>135</v>
      </c>
      <c r="BE183" s="330">
        <f>IF(N183="základní",J183,0)</f>
        <v>0</v>
      </c>
      <c r="BF183" s="330">
        <f>IF(N183="snížená",J183,0)</f>
        <v>0</v>
      </c>
      <c r="BG183" s="330">
        <f>IF(N183="zákl. přenesená",J183,0)</f>
        <v>0</v>
      </c>
      <c r="BH183" s="330">
        <f>IF(N183="sníž. přenesená",J183,0)</f>
        <v>0</v>
      </c>
      <c r="BI183" s="330">
        <f>IF(N183="nulová",J183,0)</f>
        <v>0</v>
      </c>
      <c r="BJ183" s="220" t="s">
        <v>79</v>
      </c>
      <c r="BK183" s="330">
        <f>ROUND(I183*H183,2)</f>
        <v>0</v>
      </c>
      <c r="BL183" s="220" t="s">
        <v>142</v>
      </c>
      <c r="BM183" s="220" t="s">
        <v>293</v>
      </c>
    </row>
    <row r="184" spans="2:65" s="232" customFormat="1" ht="57" x14ac:dyDescent="0.35">
      <c r="B184" s="233"/>
      <c r="D184" s="331" t="s">
        <v>144</v>
      </c>
      <c r="F184" s="332" t="s">
        <v>294</v>
      </c>
      <c r="L184" s="233"/>
      <c r="M184" s="333"/>
      <c r="N184" s="234"/>
      <c r="O184" s="234"/>
      <c r="P184" s="234"/>
      <c r="Q184" s="234"/>
      <c r="R184" s="234"/>
      <c r="S184" s="234"/>
      <c r="T184" s="334"/>
      <c r="AT184" s="220" t="s">
        <v>144</v>
      </c>
      <c r="AU184" s="220" t="s">
        <v>81</v>
      </c>
    </row>
    <row r="185" spans="2:65" s="232" customFormat="1" ht="38.25" customHeight="1" x14ac:dyDescent="0.35">
      <c r="B185" s="233"/>
      <c r="C185" s="320" t="s">
        <v>295</v>
      </c>
      <c r="D185" s="320" t="s">
        <v>137</v>
      </c>
      <c r="E185" s="321" t="s">
        <v>296</v>
      </c>
      <c r="F185" s="322" t="s">
        <v>297</v>
      </c>
      <c r="G185" s="323" t="s">
        <v>140</v>
      </c>
      <c r="H185" s="324">
        <v>9.2739999999999991</v>
      </c>
      <c r="I185" s="88"/>
      <c r="J185" s="325">
        <f>ROUND(I185*H185,2)</f>
        <v>0</v>
      </c>
      <c r="K185" s="322" t="s">
        <v>141</v>
      </c>
      <c r="L185" s="233"/>
      <c r="M185" s="326" t="s">
        <v>5</v>
      </c>
      <c r="N185" s="327" t="s">
        <v>42</v>
      </c>
      <c r="O185" s="234"/>
      <c r="P185" s="328">
        <f>O185*H185</f>
        <v>0</v>
      </c>
      <c r="Q185" s="328">
        <v>0</v>
      </c>
      <c r="R185" s="328">
        <f>Q185*H185</f>
        <v>0</v>
      </c>
      <c r="S185" s="328">
        <v>0</v>
      </c>
      <c r="T185" s="329">
        <f>S185*H185</f>
        <v>0</v>
      </c>
      <c r="AR185" s="220" t="s">
        <v>142</v>
      </c>
      <c r="AT185" s="220" t="s">
        <v>137</v>
      </c>
      <c r="AU185" s="220" t="s">
        <v>81</v>
      </c>
      <c r="AY185" s="220" t="s">
        <v>135</v>
      </c>
      <c r="BE185" s="330">
        <f>IF(N185="základní",J185,0)</f>
        <v>0</v>
      </c>
      <c r="BF185" s="330">
        <f>IF(N185="snížená",J185,0)</f>
        <v>0</v>
      </c>
      <c r="BG185" s="330">
        <f>IF(N185="zákl. přenesená",J185,0)</f>
        <v>0</v>
      </c>
      <c r="BH185" s="330">
        <f>IF(N185="sníž. přenesená",J185,0)</f>
        <v>0</v>
      </c>
      <c r="BI185" s="330">
        <f>IF(N185="nulová",J185,0)</f>
        <v>0</v>
      </c>
      <c r="BJ185" s="220" t="s">
        <v>79</v>
      </c>
      <c r="BK185" s="330">
        <f>ROUND(I185*H185,2)</f>
        <v>0</v>
      </c>
      <c r="BL185" s="220" t="s">
        <v>142</v>
      </c>
      <c r="BM185" s="220" t="s">
        <v>298</v>
      </c>
    </row>
    <row r="186" spans="2:65" s="232" customFormat="1" ht="57" x14ac:dyDescent="0.35">
      <c r="B186" s="233"/>
      <c r="D186" s="331" t="s">
        <v>144</v>
      </c>
      <c r="F186" s="332" t="s">
        <v>294</v>
      </c>
      <c r="L186" s="233"/>
      <c r="M186" s="333"/>
      <c r="N186" s="234"/>
      <c r="O186" s="234"/>
      <c r="P186" s="234"/>
      <c r="Q186" s="234"/>
      <c r="R186" s="234"/>
      <c r="S186" s="234"/>
      <c r="T186" s="334"/>
      <c r="AT186" s="220" t="s">
        <v>144</v>
      </c>
      <c r="AU186" s="220" t="s">
        <v>81</v>
      </c>
    </row>
    <row r="187" spans="2:65" s="232" customFormat="1" ht="25.5" customHeight="1" x14ac:dyDescent="0.35">
      <c r="B187" s="233"/>
      <c r="C187" s="320" t="s">
        <v>299</v>
      </c>
      <c r="D187" s="320" t="s">
        <v>137</v>
      </c>
      <c r="E187" s="321" t="s">
        <v>300</v>
      </c>
      <c r="F187" s="322" t="s">
        <v>301</v>
      </c>
      <c r="G187" s="323" t="s">
        <v>140</v>
      </c>
      <c r="H187" s="324">
        <v>9.2739999999999991</v>
      </c>
      <c r="I187" s="88"/>
      <c r="J187" s="325">
        <f>ROUND(I187*H187,2)</f>
        <v>0</v>
      </c>
      <c r="K187" s="322" t="s">
        <v>141</v>
      </c>
      <c r="L187" s="233"/>
      <c r="M187" s="326" t="s">
        <v>5</v>
      </c>
      <c r="N187" s="327" t="s">
        <v>42</v>
      </c>
      <c r="O187" s="234"/>
      <c r="P187" s="328">
        <f>O187*H187</f>
        <v>0</v>
      </c>
      <c r="Q187" s="328">
        <v>2.5250000000000002E-2</v>
      </c>
      <c r="R187" s="328">
        <f>Q187*H187</f>
        <v>0.2341685</v>
      </c>
      <c r="S187" s="328">
        <v>0</v>
      </c>
      <c r="T187" s="329">
        <f>S187*H187</f>
        <v>0</v>
      </c>
      <c r="AR187" s="220" t="s">
        <v>142</v>
      </c>
      <c r="AT187" s="220" t="s">
        <v>137</v>
      </c>
      <c r="AU187" s="220" t="s">
        <v>81</v>
      </c>
      <c r="AY187" s="220" t="s">
        <v>135</v>
      </c>
      <c r="BE187" s="330">
        <f>IF(N187="základní",J187,0)</f>
        <v>0</v>
      </c>
      <c r="BF187" s="330">
        <f>IF(N187="snížená",J187,0)</f>
        <v>0</v>
      </c>
      <c r="BG187" s="330">
        <f>IF(N187="zákl. přenesená",J187,0)</f>
        <v>0</v>
      </c>
      <c r="BH187" s="330">
        <f>IF(N187="sníž. přenesená",J187,0)</f>
        <v>0</v>
      </c>
      <c r="BI187" s="330">
        <f>IF(N187="nulová",J187,0)</f>
        <v>0</v>
      </c>
      <c r="BJ187" s="220" t="s">
        <v>79</v>
      </c>
      <c r="BK187" s="330">
        <f>ROUND(I187*H187,2)</f>
        <v>0</v>
      </c>
      <c r="BL187" s="220" t="s">
        <v>142</v>
      </c>
      <c r="BM187" s="220" t="s">
        <v>302</v>
      </c>
    </row>
    <row r="188" spans="2:65" s="361" customFormat="1" ht="12" x14ac:dyDescent="0.35">
      <c r="B188" s="360"/>
      <c r="D188" s="331" t="s">
        <v>146</v>
      </c>
      <c r="E188" s="362" t="s">
        <v>5</v>
      </c>
      <c r="F188" s="363" t="s">
        <v>288</v>
      </c>
      <c r="H188" s="362" t="s">
        <v>5</v>
      </c>
      <c r="L188" s="360"/>
      <c r="M188" s="364"/>
      <c r="N188" s="365"/>
      <c r="O188" s="365"/>
      <c r="P188" s="365"/>
      <c r="Q188" s="365"/>
      <c r="R188" s="365"/>
      <c r="S188" s="365"/>
      <c r="T188" s="366"/>
      <c r="AT188" s="362" t="s">
        <v>146</v>
      </c>
      <c r="AU188" s="362" t="s">
        <v>81</v>
      </c>
      <c r="AV188" s="361" t="s">
        <v>79</v>
      </c>
      <c r="AW188" s="361" t="s">
        <v>35</v>
      </c>
      <c r="AX188" s="361" t="s">
        <v>71</v>
      </c>
      <c r="AY188" s="362" t="s">
        <v>135</v>
      </c>
    </row>
    <row r="189" spans="2:65" s="336" customFormat="1" ht="12" x14ac:dyDescent="0.35">
      <c r="B189" s="335"/>
      <c r="D189" s="331" t="s">
        <v>146</v>
      </c>
      <c r="E189" s="337" t="s">
        <v>5</v>
      </c>
      <c r="F189" s="338" t="s">
        <v>289</v>
      </c>
      <c r="H189" s="339">
        <v>9.2739999999999991</v>
      </c>
      <c r="L189" s="335"/>
      <c r="M189" s="340"/>
      <c r="N189" s="341"/>
      <c r="O189" s="341"/>
      <c r="P189" s="341"/>
      <c r="Q189" s="341"/>
      <c r="R189" s="341"/>
      <c r="S189" s="341"/>
      <c r="T189" s="342"/>
      <c r="AT189" s="337" t="s">
        <v>146</v>
      </c>
      <c r="AU189" s="337" t="s">
        <v>81</v>
      </c>
      <c r="AV189" s="336" t="s">
        <v>81</v>
      </c>
      <c r="AW189" s="336" t="s">
        <v>35</v>
      </c>
      <c r="AX189" s="336" t="s">
        <v>71</v>
      </c>
      <c r="AY189" s="337" t="s">
        <v>135</v>
      </c>
    </row>
    <row r="190" spans="2:65" s="344" customFormat="1" ht="12" x14ac:dyDescent="0.35">
      <c r="B190" s="343"/>
      <c r="D190" s="331" t="s">
        <v>146</v>
      </c>
      <c r="E190" s="345" t="s">
        <v>5</v>
      </c>
      <c r="F190" s="346" t="s">
        <v>148</v>
      </c>
      <c r="H190" s="347">
        <v>9.2739999999999991</v>
      </c>
      <c r="L190" s="343"/>
      <c r="M190" s="348"/>
      <c r="N190" s="349"/>
      <c r="O190" s="349"/>
      <c r="P190" s="349"/>
      <c r="Q190" s="349"/>
      <c r="R190" s="349"/>
      <c r="S190" s="349"/>
      <c r="T190" s="350"/>
      <c r="AT190" s="345" t="s">
        <v>146</v>
      </c>
      <c r="AU190" s="345" t="s">
        <v>81</v>
      </c>
      <c r="AV190" s="344" t="s">
        <v>142</v>
      </c>
      <c r="AW190" s="344" t="s">
        <v>35</v>
      </c>
      <c r="AX190" s="344" t="s">
        <v>79</v>
      </c>
      <c r="AY190" s="345" t="s">
        <v>135</v>
      </c>
    </row>
    <row r="191" spans="2:65" s="232" customFormat="1" ht="16.5" customHeight="1" x14ac:dyDescent="0.35">
      <c r="B191" s="233"/>
      <c r="C191" s="320" t="s">
        <v>303</v>
      </c>
      <c r="D191" s="320" t="s">
        <v>137</v>
      </c>
      <c r="E191" s="321" t="s">
        <v>304</v>
      </c>
      <c r="F191" s="322" t="s">
        <v>305</v>
      </c>
      <c r="G191" s="323" t="s">
        <v>168</v>
      </c>
      <c r="H191" s="324">
        <v>75.06</v>
      </c>
      <c r="I191" s="88"/>
      <c r="J191" s="325">
        <f>ROUND(I191*H191,2)</f>
        <v>0</v>
      </c>
      <c r="K191" s="322" t="s">
        <v>141</v>
      </c>
      <c r="L191" s="233"/>
      <c r="M191" s="326" t="s">
        <v>5</v>
      </c>
      <c r="N191" s="327" t="s">
        <v>42</v>
      </c>
      <c r="O191" s="234"/>
      <c r="P191" s="328">
        <f>O191*H191</f>
        <v>0</v>
      </c>
      <c r="Q191" s="328">
        <v>9.3840000000000007E-2</v>
      </c>
      <c r="R191" s="328">
        <f>Q191*H191</f>
        <v>7.0436304000000005</v>
      </c>
      <c r="S191" s="328">
        <v>0</v>
      </c>
      <c r="T191" s="329">
        <f>S191*H191</f>
        <v>0</v>
      </c>
      <c r="AR191" s="220" t="s">
        <v>142</v>
      </c>
      <c r="AT191" s="220" t="s">
        <v>137</v>
      </c>
      <c r="AU191" s="220" t="s">
        <v>81</v>
      </c>
      <c r="AY191" s="220" t="s">
        <v>135</v>
      </c>
      <c r="BE191" s="330">
        <f>IF(N191="základní",J191,0)</f>
        <v>0</v>
      </c>
      <c r="BF191" s="330">
        <f>IF(N191="snížená",J191,0)</f>
        <v>0</v>
      </c>
      <c r="BG191" s="330">
        <f>IF(N191="zákl. přenesená",J191,0)</f>
        <v>0</v>
      </c>
      <c r="BH191" s="330">
        <f>IF(N191="sníž. přenesená",J191,0)</f>
        <v>0</v>
      </c>
      <c r="BI191" s="330">
        <f>IF(N191="nulová",J191,0)</f>
        <v>0</v>
      </c>
      <c r="BJ191" s="220" t="s">
        <v>79</v>
      </c>
      <c r="BK191" s="330">
        <f>ROUND(I191*H191,2)</f>
        <v>0</v>
      </c>
      <c r="BL191" s="220" t="s">
        <v>142</v>
      </c>
      <c r="BM191" s="220" t="s">
        <v>306</v>
      </c>
    </row>
    <row r="192" spans="2:65" s="232" customFormat="1" ht="38" x14ac:dyDescent="0.35">
      <c r="B192" s="233"/>
      <c r="D192" s="331" t="s">
        <v>144</v>
      </c>
      <c r="F192" s="332" t="s">
        <v>307</v>
      </c>
      <c r="L192" s="233"/>
      <c r="M192" s="333"/>
      <c r="N192" s="234"/>
      <c r="O192" s="234"/>
      <c r="P192" s="234"/>
      <c r="Q192" s="234"/>
      <c r="R192" s="234"/>
      <c r="S192" s="234"/>
      <c r="T192" s="334"/>
      <c r="AT192" s="220" t="s">
        <v>144</v>
      </c>
      <c r="AU192" s="220" t="s">
        <v>81</v>
      </c>
    </row>
    <row r="193" spans="2:65" s="336" customFormat="1" ht="12" x14ac:dyDescent="0.35">
      <c r="B193" s="335"/>
      <c r="D193" s="331" t="s">
        <v>146</v>
      </c>
      <c r="E193" s="337" t="s">
        <v>5</v>
      </c>
      <c r="F193" s="338" t="s">
        <v>308</v>
      </c>
      <c r="H193" s="339">
        <v>75.06</v>
      </c>
      <c r="L193" s="335"/>
      <c r="M193" s="340"/>
      <c r="N193" s="341"/>
      <c r="O193" s="341"/>
      <c r="P193" s="341"/>
      <c r="Q193" s="341"/>
      <c r="R193" s="341"/>
      <c r="S193" s="341"/>
      <c r="T193" s="342"/>
      <c r="AT193" s="337" t="s">
        <v>146</v>
      </c>
      <c r="AU193" s="337" t="s">
        <v>81</v>
      </c>
      <c r="AV193" s="336" t="s">
        <v>81</v>
      </c>
      <c r="AW193" s="336" t="s">
        <v>35</v>
      </c>
      <c r="AX193" s="336" t="s">
        <v>71</v>
      </c>
      <c r="AY193" s="337" t="s">
        <v>135</v>
      </c>
    </row>
    <row r="194" spans="2:65" s="344" customFormat="1" ht="12" x14ac:dyDescent="0.35">
      <c r="B194" s="343"/>
      <c r="D194" s="331" t="s">
        <v>146</v>
      </c>
      <c r="E194" s="345" t="s">
        <v>5</v>
      </c>
      <c r="F194" s="346" t="s">
        <v>148</v>
      </c>
      <c r="H194" s="347">
        <v>75.06</v>
      </c>
      <c r="L194" s="343"/>
      <c r="M194" s="348"/>
      <c r="N194" s="349"/>
      <c r="O194" s="349"/>
      <c r="P194" s="349"/>
      <c r="Q194" s="349"/>
      <c r="R194" s="349"/>
      <c r="S194" s="349"/>
      <c r="T194" s="350"/>
      <c r="AT194" s="345" t="s">
        <v>146</v>
      </c>
      <c r="AU194" s="345" t="s">
        <v>81</v>
      </c>
      <c r="AV194" s="344" t="s">
        <v>142</v>
      </c>
      <c r="AW194" s="344" t="s">
        <v>35</v>
      </c>
      <c r="AX194" s="344" t="s">
        <v>79</v>
      </c>
      <c r="AY194" s="345" t="s">
        <v>135</v>
      </c>
    </row>
    <row r="195" spans="2:65" s="232" customFormat="1" ht="16.5" customHeight="1" x14ac:dyDescent="0.35">
      <c r="B195" s="233"/>
      <c r="C195" s="320" t="s">
        <v>309</v>
      </c>
      <c r="D195" s="320" t="s">
        <v>137</v>
      </c>
      <c r="E195" s="321" t="s">
        <v>310</v>
      </c>
      <c r="F195" s="322" t="s">
        <v>311</v>
      </c>
      <c r="G195" s="323" t="s">
        <v>168</v>
      </c>
      <c r="H195" s="324">
        <v>351.38</v>
      </c>
      <c r="I195" s="88"/>
      <c r="J195" s="325">
        <f>ROUND(I195*H195,2)</f>
        <v>0</v>
      </c>
      <c r="K195" s="322" t="s">
        <v>141</v>
      </c>
      <c r="L195" s="233"/>
      <c r="M195" s="326" t="s">
        <v>5</v>
      </c>
      <c r="N195" s="327" t="s">
        <v>42</v>
      </c>
      <c r="O195" s="234"/>
      <c r="P195" s="328">
        <f>O195*H195</f>
        <v>0</v>
      </c>
      <c r="Q195" s="328">
        <v>0.10557</v>
      </c>
      <c r="R195" s="328">
        <f>Q195*H195</f>
        <v>37.095186599999998</v>
      </c>
      <c r="S195" s="328">
        <v>0</v>
      </c>
      <c r="T195" s="329">
        <f>S195*H195</f>
        <v>0</v>
      </c>
      <c r="AR195" s="220" t="s">
        <v>142</v>
      </c>
      <c r="AT195" s="220" t="s">
        <v>137</v>
      </c>
      <c r="AU195" s="220" t="s">
        <v>81</v>
      </c>
      <c r="AY195" s="220" t="s">
        <v>135</v>
      </c>
      <c r="BE195" s="330">
        <f>IF(N195="základní",J195,0)</f>
        <v>0</v>
      </c>
      <c r="BF195" s="330">
        <f>IF(N195="snížená",J195,0)</f>
        <v>0</v>
      </c>
      <c r="BG195" s="330">
        <f>IF(N195="zákl. přenesená",J195,0)</f>
        <v>0</v>
      </c>
      <c r="BH195" s="330">
        <f>IF(N195="sníž. přenesená",J195,0)</f>
        <v>0</v>
      </c>
      <c r="BI195" s="330">
        <f>IF(N195="nulová",J195,0)</f>
        <v>0</v>
      </c>
      <c r="BJ195" s="220" t="s">
        <v>79</v>
      </c>
      <c r="BK195" s="330">
        <f>ROUND(I195*H195,2)</f>
        <v>0</v>
      </c>
      <c r="BL195" s="220" t="s">
        <v>142</v>
      </c>
      <c r="BM195" s="220" t="s">
        <v>312</v>
      </c>
    </row>
    <row r="196" spans="2:65" s="232" customFormat="1" ht="38" x14ac:dyDescent="0.35">
      <c r="B196" s="233"/>
      <c r="D196" s="331" t="s">
        <v>144</v>
      </c>
      <c r="F196" s="332" t="s">
        <v>307</v>
      </c>
      <c r="L196" s="233"/>
      <c r="M196" s="333"/>
      <c r="N196" s="234"/>
      <c r="O196" s="234"/>
      <c r="P196" s="234"/>
      <c r="Q196" s="234"/>
      <c r="R196" s="234"/>
      <c r="S196" s="234"/>
      <c r="T196" s="334"/>
      <c r="AT196" s="220" t="s">
        <v>144</v>
      </c>
      <c r="AU196" s="220" t="s">
        <v>81</v>
      </c>
    </row>
    <row r="197" spans="2:65" s="336" customFormat="1" ht="12" x14ac:dyDescent="0.35">
      <c r="B197" s="335"/>
      <c r="D197" s="331" t="s">
        <v>146</v>
      </c>
      <c r="E197" s="337" t="s">
        <v>5</v>
      </c>
      <c r="F197" s="338" t="s">
        <v>313</v>
      </c>
      <c r="H197" s="339">
        <v>126.87</v>
      </c>
      <c r="L197" s="335"/>
      <c r="M197" s="340"/>
      <c r="N197" s="341"/>
      <c r="O197" s="341"/>
      <c r="P197" s="341"/>
      <c r="Q197" s="341"/>
      <c r="R197" s="341"/>
      <c r="S197" s="341"/>
      <c r="T197" s="342"/>
      <c r="AT197" s="337" t="s">
        <v>146</v>
      </c>
      <c r="AU197" s="337" t="s">
        <v>81</v>
      </c>
      <c r="AV197" s="336" t="s">
        <v>81</v>
      </c>
      <c r="AW197" s="336" t="s">
        <v>35</v>
      </c>
      <c r="AX197" s="336" t="s">
        <v>71</v>
      </c>
      <c r="AY197" s="337" t="s">
        <v>135</v>
      </c>
    </row>
    <row r="198" spans="2:65" s="336" customFormat="1" ht="12" x14ac:dyDescent="0.35">
      <c r="B198" s="335"/>
      <c r="D198" s="331" t="s">
        <v>146</v>
      </c>
      <c r="E198" s="337" t="s">
        <v>5</v>
      </c>
      <c r="F198" s="338" t="s">
        <v>314</v>
      </c>
      <c r="H198" s="339">
        <v>224.51</v>
      </c>
      <c r="L198" s="335"/>
      <c r="M198" s="340"/>
      <c r="N198" s="341"/>
      <c r="O198" s="341"/>
      <c r="P198" s="341"/>
      <c r="Q198" s="341"/>
      <c r="R198" s="341"/>
      <c r="S198" s="341"/>
      <c r="T198" s="342"/>
      <c r="AT198" s="337" t="s">
        <v>146</v>
      </c>
      <c r="AU198" s="337" t="s">
        <v>81</v>
      </c>
      <c r="AV198" s="336" t="s">
        <v>81</v>
      </c>
      <c r="AW198" s="336" t="s">
        <v>35</v>
      </c>
      <c r="AX198" s="336" t="s">
        <v>71</v>
      </c>
      <c r="AY198" s="337" t="s">
        <v>135</v>
      </c>
    </row>
    <row r="199" spans="2:65" s="344" customFormat="1" ht="12" x14ac:dyDescent="0.35">
      <c r="B199" s="343"/>
      <c r="D199" s="331" t="s">
        <v>146</v>
      </c>
      <c r="E199" s="345" t="s">
        <v>5</v>
      </c>
      <c r="F199" s="346" t="s">
        <v>148</v>
      </c>
      <c r="H199" s="347">
        <v>351.38</v>
      </c>
      <c r="L199" s="343"/>
      <c r="M199" s="348"/>
      <c r="N199" s="349"/>
      <c r="O199" s="349"/>
      <c r="P199" s="349"/>
      <c r="Q199" s="349"/>
      <c r="R199" s="349"/>
      <c r="S199" s="349"/>
      <c r="T199" s="350"/>
      <c r="AT199" s="345" t="s">
        <v>146</v>
      </c>
      <c r="AU199" s="345" t="s">
        <v>81</v>
      </c>
      <c r="AV199" s="344" t="s">
        <v>142</v>
      </c>
      <c r="AW199" s="344" t="s">
        <v>35</v>
      </c>
      <c r="AX199" s="344" t="s">
        <v>79</v>
      </c>
      <c r="AY199" s="345" t="s">
        <v>135</v>
      </c>
    </row>
    <row r="200" spans="2:65" s="232" customFormat="1" ht="16.5" customHeight="1" x14ac:dyDescent="0.35">
      <c r="B200" s="233"/>
      <c r="C200" s="320" t="s">
        <v>315</v>
      </c>
      <c r="D200" s="320" t="s">
        <v>137</v>
      </c>
      <c r="E200" s="321" t="s">
        <v>316</v>
      </c>
      <c r="F200" s="322" t="s">
        <v>317</v>
      </c>
      <c r="G200" s="323" t="s">
        <v>168</v>
      </c>
      <c r="H200" s="324">
        <v>477.96</v>
      </c>
      <c r="I200" s="88"/>
      <c r="J200" s="325">
        <f>ROUND(I200*H200,2)</f>
        <v>0</v>
      </c>
      <c r="K200" s="322" t="s">
        <v>141</v>
      </c>
      <c r="L200" s="233"/>
      <c r="M200" s="326" t="s">
        <v>5</v>
      </c>
      <c r="N200" s="327" t="s">
        <v>42</v>
      </c>
      <c r="O200" s="234"/>
      <c r="P200" s="328">
        <f>O200*H200</f>
        <v>0</v>
      </c>
      <c r="Q200" s="328">
        <v>1.2999999999999999E-4</v>
      </c>
      <c r="R200" s="328">
        <f>Q200*H200</f>
        <v>6.213479999999999E-2</v>
      </c>
      <c r="S200" s="328">
        <v>0</v>
      </c>
      <c r="T200" s="329">
        <f>S200*H200</f>
        <v>0</v>
      </c>
      <c r="AR200" s="220" t="s">
        <v>142</v>
      </c>
      <c r="AT200" s="220" t="s">
        <v>137</v>
      </c>
      <c r="AU200" s="220" t="s">
        <v>81</v>
      </c>
      <c r="AY200" s="220" t="s">
        <v>135</v>
      </c>
      <c r="BE200" s="330">
        <f>IF(N200="základní",J200,0)</f>
        <v>0</v>
      </c>
      <c r="BF200" s="330">
        <f>IF(N200="snížená",J200,0)</f>
        <v>0</v>
      </c>
      <c r="BG200" s="330">
        <f>IF(N200="zákl. přenesená",J200,0)</f>
        <v>0</v>
      </c>
      <c r="BH200" s="330">
        <f>IF(N200="sníž. přenesená",J200,0)</f>
        <v>0</v>
      </c>
      <c r="BI200" s="330">
        <f>IF(N200="nulová",J200,0)</f>
        <v>0</v>
      </c>
      <c r="BJ200" s="220" t="s">
        <v>79</v>
      </c>
      <c r="BK200" s="330">
        <f>ROUND(I200*H200,2)</f>
        <v>0</v>
      </c>
      <c r="BL200" s="220" t="s">
        <v>142</v>
      </c>
      <c r="BM200" s="220" t="s">
        <v>318</v>
      </c>
    </row>
    <row r="201" spans="2:65" s="336" customFormat="1" ht="12" x14ac:dyDescent="0.35">
      <c r="B201" s="335"/>
      <c r="D201" s="331" t="s">
        <v>146</v>
      </c>
      <c r="E201" s="337" t="s">
        <v>5</v>
      </c>
      <c r="F201" s="338" t="s">
        <v>313</v>
      </c>
      <c r="H201" s="339">
        <v>126.87</v>
      </c>
      <c r="L201" s="335"/>
      <c r="M201" s="340"/>
      <c r="N201" s="341"/>
      <c r="O201" s="341"/>
      <c r="P201" s="341"/>
      <c r="Q201" s="341"/>
      <c r="R201" s="341"/>
      <c r="S201" s="341"/>
      <c r="T201" s="342"/>
      <c r="AT201" s="337" t="s">
        <v>146</v>
      </c>
      <c r="AU201" s="337" t="s">
        <v>81</v>
      </c>
      <c r="AV201" s="336" t="s">
        <v>81</v>
      </c>
      <c r="AW201" s="336" t="s">
        <v>35</v>
      </c>
      <c r="AX201" s="336" t="s">
        <v>71</v>
      </c>
      <c r="AY201" s="337" t="s">
        <v>135</v>
      </c>
    </row>
    <row r="202" spans="2:65" s="336" customFormat="1" ht="12" x14ac:dyDescent="0.35">
      <c r="B202" s="335"/>
      <c r="D202" s="331" t="s">
        <v>146</v>
      </c>
      <c r="E202" s="337" t="s">
        <v>5</v>
      </c>
      <c r="F202" s="338" t="s">
        <v>319</v>
      </c>
      <c r="H202" s="339">
        <v>224.51</v>
      </c>
      <c r="L202" s="335"/>
      <c r="M202" s="340"/>
      <c r="N202" s="341"/>
      <c r="O202" s="341"/>
      <c r="P202" s="341"/>
      <c r="Q202" s="341"/>
      <c r="R202" s="341"/>
      <c r="S202" s="341"/>
      <c r="T202" s="342"/>
      <c r="AT202" s="337" t="s">
        <v>146</v>
      </c>
      <c r="AU202" s="337" t="s">
        <v>81</v>
      </c>
      <c r="AV202" s="336" t="s">
        <v>81</v>
      </c>
      <c r="AW202" s="336" t="s">
        <v>35</v>
      </c>
      <c r="AX202" s="336" t="s">
        <v>71</v>
      </c>
      <c r="AY202" s="337" t="s">
        <v>135</v>
      </c>
    </row>
    <row r="203" spans="2:65" s="336" customFormat="1" ht="12" x14ac:dyDescent="0.35">
      <c r="B203" s="335"/>
      <c r="D203" s="331" t="s">
        <v>146</v>
      </c>
      <c r="E203" s="337" t="s">
        <v>5</v>
      </c>
      <c r="F203" s="338" t="s">
        <v>308</v>
      </c>
      <c r="H203" s="339">
        <v>75.06</v>
      </c>
      <c r="L203" s="335"/>
      <c r="M203" s="340"/>
      <c r="N203" s="341"/>
      <c r="O203" s="341"/>
      <c r="P203" s="341"/>
      <c r="Q203" s="341"/>
      <c r="R203" s="341"/>
      <c r="S203" s="341"/>
      <c r="T203" s="342"/>
      <c r="AT203" s="337" t="s">
        <v>146</v>
      </c>
      <c r="AU203" s="337" t="s">
        <v>81</v>
      </c>
      <c r="AV203" s="336" t="s">
        <v>81</v>
      </c>
      <c r="AW203" s="336" t="s">
        <v>35</v>
      </c>
      <c r="AX203" s="336" t="s">
        <v>71</v>
      </c>
      <c r="AY203" s="337" t="s">
        <v>135</v>
      </c>
    </row>
    <row r="204" spans="2:65" s="336" customFormat="1" ht="12" x14ac:dyDescent="0.35">
      <c r="B204" s="335"/>
      <c r="D204" s="331" t="s">
        <v>146</v>
      </c>
      <c r="E204" s="337" t="s">
        <v>5</v>
      </c>
      <c r="F204" s="338" t="s">
        <v>320</v>
      </c>
      <c r="H204" s="339">
        <v>51.52</v>
      </c>
      <c r="L204" s="335"/>
      <c r="M204" s="340"/>
      <c r="N204" s="341"/>
      <c r="O204" s="341"/>
      <c r="P204" s="341"/>
      <c r="Q204" s="341"/>
      <c r="R204" s="341"/>
      <c r="S204" s="341"/>
      <c r="T204" s="342"/>
      <c r="AT204" s="337" t="s">
        <v>146</v>
      </c>
      <c r="AU204" s="337" t="s">
        <v>81</v>
      </c>
      <c r="AV204" s="336" t="s">
        <v>81</v>
      </c>
      <c r="AW204" s="336" t="s">
        <v>35</v>
      </c>
      <c r="AX204" s="336" t="s">
        <v>71</v>
      </c>
      <c r="AY204" s="337" t="s">
        <v>135</v>
      </c>
    </row>
    <row r="205" spans="2:65" s="344" customFormat="1" ht="12" x14ac:dyDescent="0.35">
      <c r="B205" s="343"/>
      <c r="D205" s="331" t="s">
        <v>146</v>
      </c>
      <c r="E205" s="345" t="s">
        <v>5</v>
      </c>
      <c r="F205" s="346" t="s">
        <v>148</v>
      </c>
      <c r="H205" s="347">
        <v>477.96</v>
      </c>
      <c r="L205" s="343"/>
      <c r="M205" s="348"/>
      <c r="N205" s="349"/>
      <c r="O205" s="349"/>
      <c r="P205" s="349"/>
      <c r="Q205" s="349"/>
      <c r="R205" s="349"/>
      <c r="S205" s="349"/>
      <c r="T205" s="350"/>
      <c r="AT205" s="345" t="s">
        <v>146</v>
      </c>
      <c r="AU205" s="345" t="s">
        <v>81</v>
      </c>
      <c r="AV205" s="344" t="s">
        <v>142</v>
      </c>
      <c r="AW205" s="344" t="s">
        <v>35</v>
      </c>
      <c r="AX205" s="344" t="s">
        <v>79</v>
      </c>
      <c r="AY205" s="345" t="s">
        <v>135</v>
      </c>
    </row>
    <row r="206" spans="2:65" s="308" customFormat="1" ht="29.9" customHeight="1" x14ac:dyDescent="0.35">
      <c r="B206" s="307"/>
      <c r="D206" s="309" t="s">
        <v>70</v>
      </c>
      <c r="E206" s="318" t="s">
        <v>184</v>
      </c>
      <c r="F206" s="318" t="s">
        <v>321</v>
      </c>
      <c r="J206" s="319">
        <f>BK206</f>
        <v>0</v>
      </c>
      <c r="L206" s="307"/>
      <c r="M206" s="312"/>
      <c r="N206" s="313"/>
      <c r="O206" s="313"/>
      <c r="P206" s="314">
        <f>SUM(P207:P260)</f>
        <v>0</v>
      </c>
      <c r="Q206" s="313"/>
      <c r="R206" s="314">
        <f>SUM(R207:R260)</f>
        <v>0.13023079999999998</v>
      </c>
      <c r="S206" s="313"/>
      <c r="T206" s="315">
        <f>SUM(T207:T260)</f>
        <v>573.34526500000004</v>
      </c>
      <c r="AR206" s="309" t="s">
        <v>79</v>
      </c>
      <c r="AT206" s="316" t="s">
        <v>70</v>
      </c>
      <c r="AU206" s="316" t="s">
        <v>79</v>
      </c>
      <c r="AY206" s="309" t="s">
        <v>135</v>
      </c>
      <c r="BK206" s="317">
        <f>SUM(BK207:BK260)</f>
        <v>0</v>
      </c>
    </row>
    <row r="207" spans="2:65" s="232" customFormat="1" ht="38.25" customHeight="1" x14ac:dyDescent="0.35">
      <c r="B207" s="233"/>
      <c r="C207" s="320" t="s">
        <v>322</v>
      </c>
      <c r="D207" s="320" t="s">
        <v>137</v>
      </c>
      <c r="E207" s="321" t="s">
        <v>323</v>
      </c>
      <c r="F207" s="322" t="s">
        <v>324</v>
      </c>
      <c r="G207" s="323" t="s">
        <v>168</v>
      </c>
      <c r="H207" s="324">
        <v>589</v>
      </c>
      <c r="I207" s="88"/>
      <c r="J207" s="325">
        <f>ROUND(I207*H207,2)</f>
        <v>0</v>
      </c>
      <c r="K207" s="322" t="s">
        <v>141</v>
      </c>
      <c r="L207" s="233"/>
      <c r="M207" s="326" t="s">
        <v>5</v>
      </c>
      <c r="N207" s="327" t="s">
        <v>42</v>
      </c>
      <c r="O207" s="234"/>
      <c r="P207" s="328">
        <f>O207*H207</f>
        <v>0</v>
      </c>
      <c r="Q207" s="328">
        <v>0</v>
      </c>
      <c r="R207" s="328">
        <f>Q207*H207</f>
        <v>0</v>
      </c>
      <c r="S207" s="328">
        <v>0</v>
      </c>
      <c r="T207" s="329">
        <f>S207*H207</f>
        <v>0</v>
      </c>
      <c r="AR207" s="220" t="s">
        <v>142</v>
      </c>
      <c r="AT207" s="220" t="s">
        <v>137</v>
      </c>
      <c r="AU207" s="220" t="s">
        <v>81</v>
      </c>
      <c r="AY207" s="220" t="s">
        <v>135</v>
      </c>
      <c r="BE207" s="330">
        <f>IF(N207="základní",J207,0)</f>
        <v>0</v>
      </c>
      <c r="BF207" s="330">
        <f>IF(N207="snížená",J207,0)</f>
        <v>0</v>
      </c>
      <c r="BG207" s="330">
        <f>IF(N207="zákl. přenesená",J207,0)</f>
        <v>0</v>
      </c>
      <c r="BH207" s="330">
        <f>IF(N207="sníž. přenesená",J207,0)</f>
        <v>0</v>
      </c>
      <c r="BI207" s="330">
        <f>IF(N207="nulová",J207,0)</f>
        <v>0</v>
      </c>
      <c r="BJ207" s="220" t="s">
        <v>79</v>
      </c>
      <c r="BK207" s="330">
        <f>ROUND(I207*H207,2)</f>
        <v>0</v>
      </c>
      <c r="BL207" s="220" t="s">
        <v>142</v>
      </c>
      <c r="BM207" s="220" t="s">
        <v>325</v>
      </c>
    </row>
    <row r="208" spans="2:65" s="232" customFormat="1" ht="47.5" x14ac:dyDescent="0.35">
      <c r="B208" s="233"/>
      <c r="D208" s="331" t="s">
        <v>144</v>
      </c>
      <c r="F208" s="332" t="s">
        <v>326</v>
      </c>
      <c r="L208" s="233"/>
      <c r="M208" s="333"/>
      <c r="N208" s="234"/>
      <c r="O208" s="234"/>
      <c r="P208" s="234"/>
      <c r="Q208" s="234"/>
      <c r="R208" s="234"/>
      <c r="S208" s="234"/>
      <c r="T208" s="334"/>
      <c r="AT208" s="220" t="s">
        <v>144</v>
      </c>
      <c r="AU208" s="220" t="s">
        <v>81</v>
      </c>
    </row>
    <row r="209" spans="2:65" s="232" customFormat="1" ht="38.25" customHeight="1" x14ac:dyDescent="0.35">
      <c r="B209" s="233"/>
      <c r="C209" s="320" t="s">
        <v>327</v>
      </c>
      <c r="D209" s="320" t="s">
        <v>137</v>
      </c>
      <c r="E209" s="321" t="s">
        <v>328</v>
      </c>
      <c r="F209" s="322" t="s">
        <v>329</v>
      </c>
      <c r="G209" s="323" t="s">
        <v>168</v>
      </c>
      <c r="H209" s="324">
        <v>17670</v>
      </c>
      <c r="I209" s="88"/>
      <c r="J209" s="325">
        <f>ROUND(I209*H209,2)</f>
        <v>0</v>
      </c>
      <c r="K209" s="322" t="s">
        <v>141</v>
      </c>
      <c r="L209" s="233"/>
      <c r="M209" s="326" t="s">
        <v>5</v>
      </c>
      <c r="N209" s="327" t="s">
        <v>42</v>
      </c>
      <c r="O209" s="234"/>
      <c r="P209" s="328">
        <f>O209*H209</f>
        <v>0</v>
      </c>
      <c r="Q209" s="328">
        <v>0</v>
      </c>
      <c r="R209" s="328">
        <f>Q209*H209</f>
        <v>0</v>
      </c>
      <c r="S209" s="328">
        <v>0</v>
      </c>
      <c r="T209" s="329">
        <f>S209*H209</f>
        <v>0</v>
      </c>
      <c r="AR209" s="220" t="s">
        <v>142</v>
      </c>
      <c r="AT209" s="220" t="s">
        <v>137</v>
      </c>
      <c r="AU209" s="220" t="s">
        <v>81</v>
      </c>
      <c r="AY209" s="220" t="s">
        <v>135</v>
      </c>
      <c r="BE209" s="330">
        <f>IF(N209="základní",J209,0)</f>
        <v>0</v>
      </c>
      <c r="BF209" s="330">
        <f>IF(N209="snížená",J209,0)</f>
        <v>0</v>
      </c>
      <c r="BG209" s="330">
        <f>IF(N209="zákl. přenesená",J209,0)</f>
        <v>0</v>
      </c>
      <c r="BH209" s="330">
        <f>IF(N209="sníž. přenesená",J209,0)</f>
        <v>0</v>
      </c>
      <c r="BI209" s="330">
        <f>IF(N209="nulová",J209,0)</f>
        <v>0</v>
      </c>
      <c r="BJ209" s="220" t="s">
        <v>79</v>
      </c>
      <c r="BK209" s="330">
        <f>ROUND(I209*H209,2)</f>
        <v>0</v>
      </c>
      <c r="BL209" s="220" t="s">
        <v>142</v>
      </c>
      <c r="BM209" s="220" t="s">
        <v>330</v>
      </c>
    </row>
    <row r="210" spans="2:65" s="232" customFormat="1" ht="47.5" x14ac:dyDescent="0.35">
      <c r="B210" s="233"/>
      <c r="D210" s="331" t="s">
        <v>144</v>
      </c>
      <c r="F210" s="332" t="s">
        <v>326</v>
      </c>
      <c r="L210" s="233"/>
      <c r="M210" s="333"/>
      <c r="N210" s="234"/>
      <c r="O210" s="234"/>
      <c r="P210" s="234"/>
      <c r="Q210" s="234"/>
      <c r="R210" s="234"/>
      <c r="S210" s="234"/>
      <c r="T210" s="334"/>
      <c r="AT210" s="220" t="s">
        <v>144</v>
      </c>
      <c r="AU210" s="220" t="s">
        <v>81</v>
      </c>
    </row>
    <row r="211" spans="2:65" s="336" customFormat="1" ht="12" x14ac:dyDescent="0.35">
      <c r="B211" s="335"/>
      <c r="D211" s="331" t="s">
        <v>146</v>
      </c>
      <c r="F211" s="338" t="s">
        <v>331</v>
      </c>
      <c r="H211" s="339">
        <v>17670</v>
      </c>
      <c r="L211" s="335"/>
      <c r="M211" s="340"/>
      <c r="N211" s="341"/>
      <c r="O211" s="341"/>
      <c r="P211" s="341"/>
      <c r="Q211" s="341"/>
      <c r="R211" s="341"/>
      <c r="S211" s="341"/>
      <c r="T211" s="342"/>
      <c r="AT211" s="337" t="s">
        <v>146</v>
      </c>
      <c r="AU211" s="337" t="s">
        <v>81</v>
      </c>
      <c r="AV211" s="336" t="s">
        <v>81</v>
      </c>
      <c r="AW211" s="336" t="s">
        <v>6</v>
      </c>
      <c r="AX211" s="336" t="s">
        <v>79</v>
      </c>
      <c r="AY211" s="337" t="s">
        <v>135</v>
      </c>
    </row>
    <row r="212" spans="2:65" s="232" customFormat="1" ht="38.25" customHeight="1" x14ac:dyDescent="0.35">
      <c r="B212" s="233"/>
      <c r="C212" s="320" t="s">
        <v>332</v>
      </c>
      <c r="D212" s="320" t="s">
        <v>137</v>
      </c>
      <c r="E212" s="321" t="s">
        <v>333</v>
      </c>
      <c r="F212" s="322" t="s">
        <v>334</v>
      </c>
      <c r="G212" s="323" t="s">
        <v>168</v>
      </c>
      <c r="H212" s="324">
        <v>589</v>
      </c>
      <c r="I212" s="88"/>
      <c r="J212" s="325">
        <f>ROUND(I212*H212,2)</f>
        <v>0</v>
      </c>
      <c r="K212" s="322" t="s">
        <v>141</v>
      </c>
      <c r="L212" s="233"/>
      <c r="M212" s="326" t="s">
        <v>5</v>
      </c>
      <c r="N212" s="327" t="s">
        <v>42</v>
      </c>
      <c r="O212" s="234"/>
      <c r="P212" s="328">
        <f>O212*H212</f>
        <v>0</v>
      </c>
      <c r="Q212" s="328">
        <v>0</v>
      </c>
      <c r="R212" s="328">
        <f>Q212*H212</f>
        <v>0</v>
      </c>
      <c r="S212" s="328">
        <v>0</v>
      </c>
      <c r="T212" s="329">
        <f>S212*H212</f>
        <v>0</v>
      </c>
      <c r="AR212" s="220" t="s">
        <v>142</v>
      </c>
      <c r="AT212" s="220" t="s">
        <v>137</v>
      </c>
      <c r="AU212" s="220" t="s">
        <v>81</v>
      </c>
      <c r="AY212" s="220" t="s">
        <v>135</v>
      </c>
      <c r="BE212" s="330">
        <f>IF(N212="základní",J212,0)</f>
        <v>0</v>
      </c>
      <c r="BF212" s="330">
        <f>IF(N212="snížená",J212,0)</f>
        <v>0</v>
      </c>
      <c r="BG212" s="330">
        <f>IF(N212="zákl. přenesená",J212,0)</f>
        <v>0</v>
      </c>
      <c r="BH212" s="330">
        <f>IF(N212="sníž. přenesená",J212,0)</f>
        <v>0</v>
      </c>
      <c r="BI212" s="330">
        <f>IF(N212="nulová",J212,0)</f>
        <v>0</v>
      </c>
      <c r="BJ212" s="220" t="s">
        <v>79</v>
      </c>
      <c r="BK212" s="330">
        <f>ROUND(I212*H212,2)</f>
        <v>0</v>
      </c>
      <c r="BL212" s="220" t="s">
        <v>142</v>
      </c>
      <c r="BM212" s="220" t="s">
        <v>335</v>
      </c>
    </row>
    <row r="213" spans="2:65" s="232" customFormat="1" ht="28.5" x14ac:dyDescent="0.35">
      <c r="B213" s="233"/>
      <c r="D213" s="331" t="s">
        <v>144</v>
      </c>
      <c r="F213" s="332" t="s">
        <v>336</v>
      </c>
      <c r="L213" s="233"/>
      <c r="M213" s="333"/>
      <c r="N213" s="234"/>
      <c r="O213" s="234"/>
      <c r="P213" s="234"/>
      <c r="Q213" s="234"/>
      <c r="R213" s="234"/>
      <c r="S213" s="234"/>
      <c r="T213" s="334"/>
      <c r="AT213" s="220" t="s">
        <v>144</v>
      </c>
      <c r="AU213" s="220" t="s">
        <v>81</v>
      </c>
    </row>
    <row r="214" spans="2:65" s="232" customFormat="1" ht="25.5" customHeight="1" x14ac:dyDescent="0.35">
      <c r="B214" s="233"/>
      <c r="C214" s="320" t="s">
        <v>337</v>
      </c>
      <c r="D214" s="320" t="s">
        <v>137</v>
      </c>
      <c r="E214" s="321" t="s">
        <v>338</v>
      </c>
      <c r="F214" s="322" t="s">
        <v>339</v>
      </c>
      <c r="G214" s="323" t="s">
        <v>168</v>
      </c>
      <c r="H214" s="324">
        <v>589</v>
      </c>
      <c r="I214" s="88"/>
      <c r="J214" s="325">
        <f>ROUND(I214*H214,2)</f>
        <v>0</v>
      </c>
      <c r="K214" s="322" t="s">
        <v>141</v>
      </c>
      <c r="L214" s="233"/>
      <c r="M214" s="326" t="s">
        <v>5</v>
      </c>
      <c r="N214" s="327" t="s">
        <v>42</v>
      </c>
      <c r="O214" s="234"/>
      <c r="P214" s="328">
        <f>O214*H214</f>
        <v>0</v>
      </c>
      <c r="Q214" s="328">
        <v>0</v>
      </c>
      <c r="R214" s="328">
        <f>Q214*H214</f>
        <v>0</v>
      </c>
      <c r="S214" s="328">
        <v>0</v>
      </c>
      <c r="T214" s="329">
        <f>S214*H214</f>
        <v>0</v>
      </c>
      <c r="AR214" s="220" t="s">
        <v>142</v>
      </c>
      <c r="AT214" s="220" t="s">
        <v>137</v>
      </c>
      <c r="AU214" s="220" t="s">
        <v>81</v>
      </c>
      <c r="AY214" s="220" t="s">
        <v>135</v>
      </c>
      <c r="BE214" s="330">
        <f>IF(N214="základní",J214,0)</f>
        <v>0</v>
      </c>
      <c r="BF214" s="330">
        <f>IF(N214="snížená",J214,0)</f>
        <v>0</v>
      </c>
      <c r="BG214" s="330">
        <f>IF(N214="zákl. přenesená",J214,0)</f>
        <v>0</v>
      </c>
      <c r="BH214" s="330">
        <f>IF(N214="sníž. přenesená",J214,0)</f>
        <v>0</v>
      </c>
      <c r="BI214" s="330">
        <f>IF(N214="nulová",J214,0)</f>
        <v>0</v>
      </c>
      <c r="BJ214" s="220" t="s">
        <v>79</v>
      </c>
      <c r="BK214" s="330">
        <f>ROUND(I214*H214,2)</f>
        <v>0</v>
      </c>
      <c r="BL214" s="220" t="s">
        <v>142</v>
      </c>
      <c r="BM214" s="220" t="s">
        <v>340</v>
      </c>
    </row>
    <row r="215" spans="2:65" s="232" customFormat="1" ht="28.5" x14ac:dyDescent="0.35">
      <c r="B215" s="233"/>
      <c r="D215" s="331" t="s">
        <v>144</v>
      </c>
      <c r="F215" s="332" t="s">
        <v>341</v>
      </c>
      <c r="L215" s="233"/>
      <c r="M215" s="333"/>
      <c r="N215" s="234"/>
      <c r="O215" s="234"/>
      <c r="P215" s="234"/>
      <c r="Q215" s="234"/>
      <c r="R215" s="234"/>
      <c r="S215" s="234"/>
      <c r="T215" s="334"/>
      <c r="AT215" s="220" t="s">
        <v>144</v>
      </c>
      <c r="AU215" s="220" t="s">
        <v>81</v>
      </c>
    </row>
    <row r="216" spans="2:65" s="232" customFormat="1" ht="25.5" customHeight="1" x14ac:dyDescent="0.35">
      <c r="B216" s="233"/>
      <c r="C216" s="320" t="s">
        <v>342</v>
      </c>
      <c r="D216" s="320" t="s">
        <v>137</v>
      </c>
      <c r="E216" s="321" t="s">
        <v>343</v>
      </c>
      <c r="F216" s="322" t="s">
        <v>344</v>
      </c>
      <c r="G216" s="323" t="s">
        <v>168</v>
      </c>
      <c r="H216" s="324">
        <v>17670</v>
      </c>
      <c r="I216" s="88"/>
      <c r="J216" s="325">
        <f>ROUND(I216*H216,2)</f>
        <v>0</v>
      </c>
      <c r="K216" s="322" t="s">
        <v>141</v>
      </c>
      <c r="L216" s="233"/>
      <c r="M216" s="326" t="s">
        <v>5</v>
      </c>
      <c r="N216" s="327" t="s">
        <v>42</v>
      </c>
      <c r="O216" s="234"/>
      <c r="P216" s="328">
        <f>O216*H216</f>
        <v>0</v>
      </c>
      <c r="Q216" s="328">
        <v>0</v>
      </c>
      <c r="R216" s="328">
        <f>Q216*H216</f>
        <v>0</v>
      </c>
      <c r="S216" s="328">
        <v>0</v>
      </c>
      <c r="T216" s="329">
        <f>S216*H216</f>
        <v>0</v>
      </c>
      <c r="AR216" s="220" t="s">
        <v>142</v>
      </c>
      <c r="AT216" s="220" t="s">
        <v>137</v>
      </c>
      <c r="AU216" s="220" t="s">
        <v>81</v>
      </c>
      <c r="AY216" s="220" t="s">
        <v>135</v>
      </c>
      <c r="BE216" s="330">
        <f>IF(N216="základní",J216,0)</f>
        <v>0</v>
      </c>
      <c r="BF216" s="330">
        <f>IF(N216="snížená",J216,0)</f>
        <v>0</v>
      </c>
      <c r="BG216" s="330">
        <f>IF(N216="zákl. přenesená",J216,0)</f>
        <v>0</v>
      </c>
      <c r="BH216" s="330">
        <f>IF(N216="sníž. přenesená",J216,0)</f>
        <v>0</v>
      </c>
      <c r="BI216" s="330">
        <f>IF(N216="nulová",J216,0)</f>
        <v>0</v>
      </c>
      <c r="BJ216" s="220" t="s">
        <v>79</v>
      </c>
      <c r="BK216" s="330">
        <f>ROUND(I216*H216,2)</f>
        <v>0</v>
      </c>
      <c r="BL216" s="220" t="s">
        <v>142</v>
      </c>
      <c r="BM216" s="220" t="s">
        <v>345</v>
      </c>
    </row>
    <row r="217" spans="2:65" s="232" customFormat="1" ht="28.5" x14ac:dyDescent="0.35">
      <c r="B217" s="233"/>
      <c r="D217" s="331" t="s">
        <v>144</v>
      </c>
      <c r="F217" s="332" t="s">
        <v>341</v>
      </c>
      <c r="L217" s="233"/>
      <c r="M217" s="333"/>
      <c r="N217" s="234"/>
      <c r="O217" s="234"/>
      <c r="P217" s="234"/>
      <c r="Q217" s="234"/>
      <c r="R217" s="234"/>
      <c r="S217" s="234"/>
      <c r="T217" s="334"/>
      <c r="AT217" s="220" t="s">
        <v>144</v>
      </c>
      <c r="AU217" s="220" t="s">
        <v>81</v>
      </c>
    </row>
    <row r="218" spans="2:65" s="336" customFormat="1" ht="12" x14ac:dyDescent="0.35">
      <c r="B218" s="335"/>
      <c r="D218" s="331" t="s">
        <v>146</v>
      </c>
      <c r="F218" s="338" t="s">
        <v>331</v>
      </c>
      <c r="H218" s="339">
        <v>17670</v>
      </c>
      <c r="L218" s="335"/>
      <c r="M218" s="340"/>
      <c r="N218" s="341"/>
      <c r="O218" s="341"/>
      <c r="P218" s="341"/>
      <c r="Q218" s="341"/>
      <c r="R218" s="341"/>
      <c r="S218" s="341"/>
      <c r="T218" s="342"/>
      <c r="AT218" s="337" t="s">
        <v>146</v>
      </c>
      <c r="AU218" s="337" t="s">
        <v>81</v>
      </c>
      <c r="AV218" s="336" t="s">
        <v>81</v>
      </c>
      <c r="AW218" s="336" t="s">
        <v>6</v>
      </c>
      <c r="AX218" s="336" t="s">
        <v>79</v>
      </c>
      <c r="AY218" s="337" t="s">
        <v>135</v>
      </c>
    </row>
    <row r="219" spans="2:65" s="232" customFormat="1" ht="25.5" customHeight="1" x14ac:dyDescent="0.35">
      <c r="B219" s="233"/>
      <c r="C219" s="320" t="s">
        <v>346</v>
      </c>
      <c r="D219" s="320" t="s">
        <v>137</v>
      </c>
      <c r="E219" s="321" t="s">
        <v>347</v>
      </c>
      <c r="F219" s="322" t="s">
        <v>348</v>
      </c>
      <c r="G219" s="323" t="s">
        <v>168</v>
      </c>
      <c r="H219" s="324">
        <v>589</v>
      </c>
      <c r="I219" s="88"/>
      <c r="J219" s="325">
        <f>ROUND(I219*H219,2)</f>
        <v>0</v>
      </c>
      <c r="K219" s="322" t="s">
        <v>141</v>
      </c>
      <c r="L219" s="233"/>
      <c r="M219" s="326" t="s">
        <v>5</v>
      </c>
      <c r="N219" s="327" t="s">
        <v>42</v>
      </c>
      <c r="O219" s="234"/>
      <c r="P219" s="328">
        <f>O219*H219</f>
        <v>0</v>
      </c>
      <c r="Q219" s="328">
        <v>0</v>
      </c>
      <c r="R219" s="328">
        <f>Q219*H219</f>
        <v>0</v>
      </c>
      <c r="S219" s="328">
        <v>0</v>
      </c>
      <c r="T219" s="329">
        <f>S219*H219</f>
        <v>0</v>
      </c>
      <c r="AR219" s="220" t="s">
        <v>142</v>
      </c>
      <c r="AT219" s="220" t="s">
        <v>137</v>
      </c>
      <c r="AU219" s="220" t="s">
        <v>81</v>
      </c>
      <c r="AY219" s="220" t="s">
        <v>135</v>
      </c>
      <c r="BE219" s="330">
        <f>IF(N219="základní",J219,0)</f>
        <v>0</v>
      </c>
      <c r="BF219" s="330">
        <f>IF(N219="snížená",J219,0)</f>
        <v>0</v>
      </c>
      <c r="BG219" s="330">
        <f>IF(N219="zákl. přenesená",J219,0)</f>
        <v>0</v>
      </c>
      <c r="BH219" s="330">
        <f>IF(N219="sníž. přenesená",J219,0)</f>
        <v>0</v>
      </c>
      <c r="BI219" s="330">
        <f>IF(N219="nulová",J219,0)</f>
        <v>0</v>
      </c>
      <c r="BJ219" s="220" t="s">
        <v>79</v>
      </c>
      <c r="BK219" s="330">
        <f>ROUND(I219*H219,2)</f>
        <v>0</v>
      </c>
      <c r="BL219" s="220" t="s">
        <v>142</v>
      </c>
      <c r="BM219" s="220" t="s">
        <v>349</v>
      </c>
    </row>
    <row r="220" spans="2:65" s="232" customFormat="1" ht="25.5" customHeight="1" x14ac:dyDescent="0.35">
      <c r="B220" s="233"/>
      <c r="C220" s="320" t="s">
        <v>350</v>
      </c>
      <c r="D220" s="320" t="s">
        <v>137</v>
      </c>
      <c r="E220" s="321" t="s">
        <v>351</v>
      </c>
      <c r="F220" s="322" t="s">
        <v>352</v>
      </c>
      <c r="G220" s="323" t="s">
        <v>168</v>
      </c>
      <c r="H220" s="324">
        <v>750</v>
      </c>
      <c r="I220" s="88"/>
      <c r="J220" s="325">
        <f>ROUND(I220*H220,2)</f>
        <v>0</v>
      </c>
      <c r="K220" s="322" t="s">
        <v>141</v>
      </c>
      <c r="L220" s="233"/>
      <c r="M220" s="326" t="s">
        <v>5</v>
      </c>
      <c r="N220" s="327" t="s">
        <v>42</v>
      </c>
      <c r="O220" s="234"/>
      <c r="P220" s="328">
        <f>O220*H220</f>
        <v>0</v>
      </c>
      <c r="Q220" s="328">
        <v>1.2999999999999999E-4</v>
      </c>
      <c r="R220" s="328">
        <f>Q220*H220</f>
        <v>9.7499999999999989E-2</v>
      </c>
      <c r="S220" s="328">
        <v>0</v>
      </c>
      <c r="T220" s="329">
        <f>S220*H220</f>
        <v>0</v>
      </c>
      <c r="AR220" s="220" t="s">
        <v>142</v>
      </c>
      <c r="AT220" s="220" t="s">
        <v>137</v>
      </c>
      <c r="AU220" s="220" t="s">
        <v>81</v>
      </c>
      <c r="AY220" s="220" t="s">
        <v>135</v>
      </c>
      <c r="BE220" s="330">
        <f>IF(N220="základní",J220,0)</f>
        <v>0</v>
      </c>
      <c r="BF220" s="330">
        <f>IF(N220="snížená",J220,0)</f>
        <v>0</v>
      </c>
      <c r="BG220" s="330">
        <f>IF(N220="zákl. přenesená",J220,0)</f>
        <v>0</v>
      </c>
      <c r="BH220" s="330">
        <f>IF(N220="sníž. přenesená",J220,0)</f>
        <v>0</v>
      </c>
      <c r="BI220" s="330">
        <f>IF(N220="nulová",J220,0)</f>
        <v>0</v>
      </c>
      <c r="BJ220" s="220" t="s">
        <v>79</v>
      </c>
      <c r="BK220" s="330">
        <f>ROUND(I220*H220,2)</f>
        <v>0</v>
      </c>
      <c r="BL220" s="220" t="s">
        <v>142</v>
      </c>
      <c r="BM220" s="220" t="s">
        <v>353</v>
      </c>
    </row>
    <row r="221" spans="2:65" s="232" customFormat="1" ht="25.5" customHeight="1" x14ac:dyDescent="0.35">
      <c r="B221" s="233"/>
      <c r="C221" s="320" t="s">
        <v>354</v>
      </c>
      <c r="D221" s="320" t="s">
        <v>137</v>
      </c>
      <c r="E221" s="321" t="s">
        <v>355</v>
      </c>
      <c r="F221" s="322" t="s">
        <v>356</v>
      </c>
      <c r="G221" s="323" t="s">
        <v>357</v>
      </c>
      <c r="H221" s="324">
        <v>64</v>
      </c>
      <c r="I221" s="88"/>
      <c r="J221" s="325">
        <f>ROUND(I221*H221,2)</f>
        <v>0</v>
      </c>
      <c r="K221" s="322" t="s">
        <v>141</v>
      </c>
      <c r="L221" s="233"/>
      <c r="M221" s="326" t="s">
        <v>5</v>
      </c>
      <c r="N221" s="327" t="s">
        <v>42</v>
      </c>
      <c r="O221" s="234"/>
      <c r="P221" s="328">
        <f>O221*H221</f>
        <v>0</v>
      </c>
      <c r="Q221" s="328">
        <v>0</v>
      </c>
      <c r="R221" s="328">
        <f>Q221*H221</f>
        <v>0</v>
      </c>
      <c r="S221" s="328">
        <v>0</v>
      </c>
      <c r="T221" s="329">
        <f>S221*H221</f>
        <v>0</v>
      </c>
      <c r="AR221" s="220" t="s">
        <v>142</v>
      </c>
      <c r="AT221" s="220" t="s">
        <v>137</v>
      </c>
      <c r="AU221" s="220" t="s">
        <v>81</v>
      </c>
      <c r="AY221" s="220" t="s">
        <v>135</v>
      </c>
      <c r="BE221" s="330">
        <f>IF(N221="základní",J221,0)</f>
        <v>0</v>
      </c>
      <c r="BF221" s="330">
        <f>IF(N221="snížená",J221,0)</f>
        <v>0</v>
      </c>
      <c r="BG221" s="330">
        <f>IF(N221="zákl. přenesená",J221,0)</f>
        <v>0</v>
      </c>
      <c r="BH221" s="330">
        <f>IF(N221="sníž. přenesená",J221,0)</f>
        <v>0</v>
      </c>
      <c r="BI221" s="330">
        <f>IF(N221="nulová",J221,0)</f>
        <v>0</v>
      </c>
      <c r="BJ221" s="220" t="s">
        <v>79</v>
      </c>
      <c r="BK221" s="330">
        <f>ROUND(I221*H221,2)</f>
        <v>0</v>
      </c>
      <c r="BL221" s="220" t="s">
        <v>142</v>
      </c>
      <c r="BM221" s="220" t="s">
        <v>358</v>
      </c>
    </row>
    <row r="222" spans="2:65" s="232" customFormat="1" ht="25.5" customHeight="1" x14ac:dyDescent="0.35">
      <c r="B222" s="233"/>
      <c r="C222" s="320" t="s">
        <v>359</v>
      </c>
      <c r="D222" s="320" t="s">
        <v>137</v>
      </c>
      <c r="E222" s="321" t="s">
        <v>360</v>
      </c>
      <c r="F222" s="322" t="s">
        <v>361</v>
      </c>
      <c r="G222" s="323" t="s">
        <v>357</v>
      </c>
      <c r="H222" s="324">
        <v>55</v>
      </c>
      <c r="I222" s="88"/>
      <c r="J222" s="325">
        <f>ROUND(I222*H222,2)</f>
        <v>0</v>
      </c>
      <c r="K222" s="322" t="s">
        <v>141</v>
      </c>
      <c r="L222" s="233"/>
      <c r="M222" s="326" t="s">
        <v>5</v>
      </c>
      <c r="N222" s="327" t="s">
        <v>42</v>
      </c>
      <c r="O222" s="234"/>
      <c r="P222" s="328">
        <f>O222*H222</f>
        <v>0</v>
      </c>
      <c r="Q222" s="328">
        <v>0</v>
      </c>
      <c r="R222" s="328">
        <f>Q222*H222</f>
        <v>0</v>
      </c>
      <c r="S222" s="328">
        <v>0</v>
      </c>
      <c r="T222" s="329">
        <f>S222*H222</f>
        <v>0</v>
      </c>
      <c r="AR222" s="220" t="s">
        <v>142</v>
      </c>
      <c r="AT222" s="220" t="s">
        <v>137</v>
      </c>
      <c r="AU222" s="220" t="s">
        <v>81</v>
      </c>
      <c r="AY222" s="220" t="s">
        <v>135</v>
      </c>
      <c r="BE222" s="330">
        <f>IF(N222="základní",J222,0)</f>
        <v>0</v>
      </c>
      <c r="BF222" s="330">
        <f>IF(N222="snížená",J222,0)</f>
        <v>0</v>
      </c>
      <c r="BG222" s="330">
        <f>IF(N222="zákl. přenesená",J222,0)</f>
        <v>0</v>
      </c>
      <c r="BH222" s="330">
        <f>IF(N222="sníž. přenesená",J222,0)</f>
        <v>0</v>
      </c>
      <c r="BI222" s="330">
        <f>IF(N222="nulová",J222,0)</f>
        <v>0</v>
      </c>
      <c r="BJ222" s="220" t="s">
        <v>79</v>
      </c>
      <c r="BK222" s="330">
        <f>ROUND(I222*H222,2)</f>
        <v>0</v>
      </c>
      <c r="BL222" s="220" t="s">
        <v>142</v>
      </c>
      <c r="BM222" s="220" t="s">
        <v>362</v>
      </c>
    </row>
    <row r="223" spans="2:65" s="232" customFormat="1" ht="25.5" customHeight="1" x14ac:dyDescent="0.35">
      <c r="B223" s="233"/>
      <c r="C223" s="320" t="s">
        <v>363</v>
      </c>
      <c r="D223" s="320" t="s">
        <v>137</v>
      </c>
      <c r="E223" s="321" t="s">
        <v>364</v>
      </c>
      <c r="F223" s="322" t="s">
        <v>365</v>
      </c>
      <c r="G223" s="323" t="s">
        <v>168</v>
      </c>
      <c r="H223" s="324">
        <v>818.27</v>
      </c>
      <c r="I223" s="88"/>
      <c r="J223" s="325">
        <f>ROUND(I223*H223,2)</f>
        <v>0</v>
      </c>
      <c r="K223" s="322" t="s">
        <v>141</v>
      </c>
      <c r="L223" s="233"/>
      <c r="M223" s="326" t="s">
        <v>5</v>
      </c>
      <c r="N223" s="327" t="s">
        <v>42</v>
      </c>
      <c r="O223" s="234"/>
      <c r="P223" s="328">
        <f>O223*H223</f>
        <v>0</v>
      </c>
      <c r="Q223" s="328">
        <v>4.0000000000000003E-5</v>
      </c>
      <c r="R223" s="328">
        <f>Q223*H223</f>
        <v>3.2730800000000004E-2</v>
      </c>
      <c r="S223" s="328">
        <v>0</v>
      </c>
      <c r="T223" s="329">
        <f>S223*H223</f>
        <v>0</v>
      </c>
      <c r="AR223" s="220" t="s">
        <v>142</v>
      </c>
      <c r="AT223" s="220" t="s">
        <v>137</v>
      </c>
      <c r="AU223" s="220" t="s">
        <v>81</v>
      </c>
      <c r="AY223" s="220" t="s">
        <v>135</v>
      </c>
      <c r="BE223" s="330">
        <f>IF(N223="základní",J223,0)</f>
        <v>0</v>
      </c>
      <c r="BF223" s="330">
        <f>IF(N223="snížená",J223,0)</f>
        <v>0</v>
      </c>
      <c r="BG223" s="330">
        <f>IF(N223="zákl. přenesená",J223,0)</f>
        <v>0</v>
      </c>
      <c r="BH223" s="330">
        <f>IF(N223="sníž. přenesená",J223,0)</f>
        <v>0</v>
      </c>
      <c r="BI223" s="330">
        <f>IF(N223="nulová",J223,0)</f>
        <v>0</v>
      </c>
      <c r="BJ223" s="220" t="s">
        <v>79</v>
      </c>
      <c r="BK223" s="330">
        <f>ROUND(I223*H223,2)</f>
        <v>0</v>
      </c>
      <c r="BL223" s="220" t="s">
        <v>142</v>
      </c>
      <c r="BM223" s="220" t="s">
        <v>366</v>
      </c>
    </row>
    <row r="224" spans="2:65" s="232" customFormat="1" ht="171" x14ac:dyDescent="0.35">
      <c r="B224" s="233"/>
      <c r="D224" s="331" t="s">
        <v>144</v>
      </c>
      <c r="F224" s="332" t="s">
        <v>367</v>
      </c>
      <c r="L224" s="233"/>
      <c r="M224" s="333"/>
      <c r="N224" s="234"/>
      <c r="O224" s="234"/>
      <c r="P224" s="234"/>
      <c r="Q224" s="234"/>
      <c r="R224" s="234"/>
      <c r="S224" s="234"/>
      <c r="T224" s="334"/>
      <c r="AT224" s="220" t="s">
        <v>144</v>
      </c>
      <c r="AU224" s="220" t="s">
        <v>81</v>
      </c>
    </row>
    <row r="225" spans="2:65" s="232" customFormat="1" ht="16.5" customHeight="1" x14ac:dyDescent="0.35">
      <c r="B225" s="233"/>
      <c r="C225" s="320" t="s">
        <v>368</v>
      </c>
      <c r="D225" s="320" t="s">
        <v>137</v>
      </c>
      <c r="E225" s="321" t="s">
        <v>369</v>
      </c>
      <c r="F225" s="322" t="s">
        <v>370</v>
      </c>
      <c r="G225" s="323" t="s">
        <v>140</v>
      </c>
      <c r="H225" s="324">
        <v>21.364000000000001</v>
      </c>
      <c r="I225" s="88"/>
      <c r="J225" s="325">
        <f>ROUND(I225*H225,2)</f>
        <v>0</v>
      </c>
      <c r="K225" s="322" t="s">
        <v>141</v>
      </c>
      <c r="L225" s="233"/>
      <c r="M225" s="326" t="s">
        <v>5</v>
      </c>
      <c r="N225" s="327" t="s">
        <v>42</v>
      </c>
      <c r="O225" s="234"/>
      <c r="P225" s="328">
        <f>O225*H225</f>
        <v>0</v>
      </c>
      <c r="Q225" s="328">
        <v>0</v>
      </c>
      <c r="R225" s="328">
        <f>Q225*H225</f>
        <v>0</v>
      </c>
      <c r="S225" s="328">
        <v>2</v>
      </c>
      <c r="T225" s="329">
        <f>S225*H225</f>
        <v>42.728000000000002</v>
      </c>
      <c r="AR225" s="220" t="s">
        <v>142</v>
      </c>
      <c r="AT225" s="220" t="s">
        <v>137</v>
      </c>
      <c r="AU225" s="220" t="s">
        <v>81</v>
      </c>
      <c r="AY225" s="220" t="s">
        <v>135</v>
      </c>
      <c r="BE225" s="330">
        <f>IF(N225="základní",J225,0)</f>
        <v>0</v>
      </c>
      <c r="BF225" s="330">
        <f>IF(N225="snížená",J225,0)</f>
        <v>0</v>
      </c>
      <c r="BG225" s="330">
        <f>IF(N225="zákl. přenesená",J225,0)</f>
        <v>0</v>
      </c>
      <c r="BH225" s="330">
        <f>IF(N225="sníž. přenesená",J225,0)</f>
        <v>0</v>
      </c>
      <c r="BI225" s="330">
        <f>IF(N225="nulová",J225,0)</f>
        <v>0</v>
      </c>
      <c r="BJ225" s="220" t="s">
        <v>79</v>
      </c>
      <c r="BK225" s="330">
        <f>ROUND(I225*H225,2)</f>
        <v>0</v>
      </c>
      <c r="BL225" s="220" t="s">
        <v>142</v>
      </c>
      <c r="BM225" s="220" t="s">
        <v>371</v>
      </c>
    </row>
    <row r="226" spans="2:65" s="361" customFormat="1" ht="12" x14ac:dyDescent="0.35">
      <c r="B226" s="360"/>
      <c r="D226" s="331" t="s">
        <v>146</v>
      </c>
      <c r="E226" s="362" t="s">
        <v>5</v>
      </c>
      <c r="F226" s="363" t="s">
        <v>372</v>
      </c>
      <c r="H226" s="362" t="s">
        <v>5</v>
      </c>
      <c r="L226" s="360"/>
      <c r="M226" s="364"/>
      <c r="N226" s="365"/>
      <c r="O226" s="365"/>
      <c r="P226" s="365"/>
      <c r="Q226" s="365"/>
      <c r="R226" s="365"/>
      <c r="S226" s="365"/>
      <c r="T226" s="366"/>
      <c r="AT226" s="362" t="s">
        <v>146</v>
      </c>
      <c r="AU226" s="362" t="s">
        <v>81</v>
      </c>
      <c r="AV226" s="361" t="s">
        <v>79</v>
      </c>
      <c r="AW226" s="361" t="s">
        <v>35</v>
      </c>
      <c r="AX226" s="361" t="s">
        <v>71</v>
      </c>
      <c r="AY226" s="362" t="s">
        <v>135</v>
      </c>
    </row>
    <row r="227" spans="2:65" s="336" customFormat="1" ht="12" x14ac:dyDescent="0.35">
      <c r="B227" s="335"/>
      <c r="D227" s="331" t="s">
        <v>146</v>
      </c>
      <c r="E227" s="337" t="s">
        <v>5</v>
      </c>
      <c r="F227" s="338" t="s">
        <v>373</v>
      </c>
      <c r="H227" s="339">
        <v>10.215999999999999</v>
      </c>
      <c r="L227" s="335"/>
      <c r="M227" s="340"/>
      <c r="N227" s="341"/>
      <c r="O227" s="341"/>
      <c r="P227" s="341"/>
      <c r="Q227" s="341"/>
      <c r="R227" s="341"/>
      <c r="S227" s="341"/>
      <c r="T227" s="342"/>
      <c r="AT227" s="337" t="s">
        <v>146</v>
      </c>
      <c r="AU227" s="337" t="s">
        <v>81</v>
      </c>
      <c r="AV227" s="336" t="s">
        <v>81</v>
      </c>
      <c r="AW227" s="336" t="s">
        <v>35</v>
      </c>
      <c r="AX227" s="336" t="s">
        <v>71</v>
      </c>
      <c r="AY227" s="337" t="s">
        <v>135</v>
      </c>
    </row>
    <row r="228" spans="2:65" s="336" customFormat="1" ht="12" x14ac:dyDescent="0.35">
      <c r="B228" s="335"/>
      <c r="D228" s="331" t="s">
        <v>146</v>
      </c>
      <c r="E228" s="337" t="s">
        <v>5</v>
      </c>
      <c r="F228" s="338" t="s">
        <v>374</v>
      </c>
      <c r="H228" s="339">
        <v>4.42</v>
      </c>
      <c r="L228" s="335"/>
      <c r="M228" s="340"/>
      <c r="N228" s="341"/>
      <c r="O228" s="341"/>
      <c r="P228" s="341"/>
      <c r="Q228" s="341"/>
      <c r="R228" s="341"/>
      <c r="S228" s="341"/>
      <c r="T228" s="342"/>
      <c r="AT228" s="337" t="s">
        <v>146</v>
      </c>
      <c r="AU228" s="337" t="s">
        <v>81</v>
      </c>
      <c r="AV228" s="336" t="s">
        <v>81</v>
      </c>
      <c r="AW228" s="336" t="s">
        <v>35</v>
      </c>
      <c r="AX228" s="336" t="s">
        <v>71</v>
      </c>
      <c r="AY228" s="337" t="s">
        <v>135</v>
      </c>
    </row>
    <row r="229" spans="2:65" s="336" customFormat="1" ht="12" x14ac:dyDescent="0.35">
      <c r="B229" s="335"/>
      <c r="D229" s="331" t="s">
        <v>146</v>
      </c>
      <c r="E229" s="337" t="s">
        <v>5</v>
      </c>
      <c r="F229" s="338" t="s">
        <v>375</v>
      </c>
      <c r="H229" s="339">
        <v>3.08</v>
      </c>
      <c r="L229" s="335"/>
      <c r="M229" s="340"/>
      <c r="N229" s="341"/>
      <c r="O229" s="341"/>
      <c r="P229" s="341"/>
      <c r="Q229" s="341"/>
      <c r="R229" s="341"/>
      <c r="S229" s="341"/>
      <c r="T229" s="342"/>
      <c r="AT229" s="337" t="s">
        <v>146</v>
      </c>
      <c r="AU229" s="337" t="s">
        <v>81</v>
      </c>
      <c r="AV229" s="336" t="s">
        <v>81</v>
      </c>
      <c r="AW229" s="336" t="s">
        <v>35</v>
      </c>
      <c r="AX229" s="336" t="s">
        <v>71</v>
      </c>
      <c r="AY229" s="337" t="s">
        <v>135</v>
      </c>
    </row>
    <row r="230" spans="2:65" s="336" customFormat="1" ht="12" x14ac:dyDescent="0.35">
      <c r="B230" s="335"/>
      <c r="D230" s="331" t="s">
        <v>146</v>
      </c>
      <c r="E230" s="337" t="s">
        <v>5</v>
      </c>
      <c r="F230" s="338" t="s">
        <v>376</v>
      </c>
      <c r="H230" s="339">
        <v>3.6480000000000001</v>
      </c>
      <c r="L230" s="335"/>
      <c r="M230" s="340"/>
      <c r="N230" s="341"/>
      <c r="O230" s="341"/>
      <c r="P230" s="341"/>
      <c r="Q230" s="341"/>
      <c r="R230" s="341"/>
      <c r="S230" s="341"/>
      <c r="T230" s="342"/>
      <c r="AT230" s="337" t="s">
        <v>146</v>
      </c>
      <c r="AU230" s="337" t="s">
        <v>81</v>
      </c>
      <c r="AV230" s="336" t="s">
        <v>81</v>
      </c>
      <c r="AW230" s="336" t="s">
        <v>35</v>
      </c>
      <c r="AX230" s="336" t="s">
        <v>71</v>
      </c>
      <c r="AY230" s="337" t="s">
        <v>135</v>
      </c>
    </row>
    <row r="231" spans="2:65" s="344" customFormat="1" ht="12" x14ac:dyDescent="0.35">
      <c r="B231" s="343"/>
      <c r="D231" s="331" t="s">
        <v>146</v>
      </c>
      <c r="E231" s="345" t="s">
        <v>5</v>
      </c>
      <c r="F231" s="346" t="s">
        <v>148</v>
      </c>
      <c r="H231" s="347">
        <v>21.364000000000001</v>
      </c>
      <c r="L231" s="343"/>
      <c r="M231" s="348"/>
      <c r="N231" s="349"/>
      <c r="O231" s="349"/>
      <c r="P231" s="349"/>
      <c r="Q231" s="349"/>
      <c r="R231" s="349"/>
      <c r="S231" s="349"/>
      <c r="T231" s="350"/>
      <c r="AT231" s="345" t="s">
        <v>146</v>
      </c>
      <c r="AU231" s="345" t="s">
        <v>81</v>
      </c>
      <c r="AV231" s="344" t="s">
        <v>142</v>
      </c>
      <c r="AW231" s="344" t="s">
        <v>35</v>
      </c>
      <c r="AX231" s="344" t="s">
        <v>79</v>
      </c>
      <c r="AY231" s="345" t="s">
        <v>135</v>
      </c>
    </row>
    <row r="232" spans="2:65" s="232" customFormat="1" ht="25.5" customHeight="1" x14ac:dyDescent="0.35">
      <c r="B232" s="233"/>
      <c r="C232" s="320" t="s">
        <v>377</v>
      </c>
      <c r="D232" s="320" t="s">
        <v>137</v>
      </c>
      <c r="E232" s="321" t="s">
        <v>378</v>
      </c>
      <c r="F232" s="322" t="s">
        <v>379</v>
      </c>
      <c r="G232" s="323" t="s">
        <v>168</v>
      </c>
      <c r="H232" s="324">
        <v>184.75</v>
      </c>
      <c r="I232" s="88"/>
      <c r="J232" s="325">
        <f>ROUND(I232*H232,2)</f>
        <v>0</v>
      </c>
      <c r="K232" s="322" t="s">
        <v>141</v>
      </c>
      <c r="L232" s="233"/>
      <c r="M232" s="326" t="s">
        <v>5</v>
      </c>
      <c r="N232" s="327" t="s">
        <v>42</v>
      </c>
      <c r="O232" s="234"/>
      <c r="P232" s="328">
        <f>O232*H232</f>
        <v>0</v>
      </c>
      <c r="Q232" s="328">
        <v>0</v>
      </c>
      <c r="R232" s="328">
        <f>Q232*H232</f>
        <v>0</v>
      </c>
      <c r="S232" s="328">
        <v>0.26100000000000001</v>
      </c>
      <c r="T232" s="329">
        <f>S232*H232</f>
        <v>48.219750000000005</v>
      </c>
      <c r="AR232" s="220" t="s">
        <v>142</v>
      </c>
      <c r="AT232" s="220" t="s">
        <v>137</v>
      </c>
      <c r="AU232" s="220" t="s">
        <v>81</v>
      </c>
      <c r="AY232" s="220" t="s">
        <v>135</v>
      </c>
      <c r="BE232" s="330">
        <f>IF(N232="základní",J232,0)</f>
        <v>0</v>
      </c>
      <c r="BF232" s="330">
        <f>IF(N232="snížená",J232,0)</f>
        <v>0</v>
      </c>
      <c r="BG232" s="330">
        <f>IF(N232="zákl. přenesená",J232,0)</f>
        <v>0</v>
      </c>
      <c r="BH232" s="330">
        <f>IF(N232="sníž. přenesená",J232,0)</f>
        <v>0</v>
      </c>
      <c r="BI232" s="330">
        <f>IF(N232="nulová",J232,0)</f>
        <v>0</v>
      </c>
      <c r="BJ232" s="220" t="s">
        <v>79</v>
      </c>
      <c r="BK232" s="330">
        <f>ROUND(I232*H232,2)</f>
        <v>0</v>
      </c>
      <c r="BL232" s="220" t="s">
        <v>142</v>
      </c>
      <c r="BM232" s="220" t="s">
        <v>380</v>
      </c>
    </row>
    <row r="233" spans="2:65" s="361" customFormat="1" ht="12" x14ac:dyDescent="0.35">
      <c r="B233" s="360"/>
      <c r="D233" s="331" t="s">
        <v>146</v>
      </c>
      <c r="E233" s="362" t="s">
        <v>5</v>
      </c>
      <c r="F233" s="363" t="s">
        <v>381</v>
      </c>
      <c r="H233" s="362" t="s">
        <v>5</v>
      </c>
      <c r="L233" s="360"/>
      <c r="M233" s="364"/>
      <c r="N233" s="365"/>
      <c r="O233" s="365"/>
      <c r="P233" s="365"/>
      <c r="Q233" s="365"/>
      <c r="R233" s="365"/>
      <c r="S233" s="365"/>
      <c r="T233" s="366"/>
      <c r="AT233" s="362" t="s">
        <v>146</v>
      </c>
      <c r="AU233" s="362" t="s">
        <v>81</v>
      </c>
      <c r="AV233" s="361" t="s">
        <v>79</v>
      </c>
      <c r="AW233" s="361" t="s">
        <v>35</v>
      </c>
      <c r="AX233" s="361" t="s">
        <v>71</v>
      </c>
      <c r="AY233" s="362" t="s">
        <v>135</v>
      </c>
    </row>
    <row r="234" spans="2:65" s="336" customFormat="1" ht="12" x14ac:dyDescent="0.35">
      <c r="B234" s="335"/>
      <c r="D234" s="331" t="s">
        <v>146</v>
      </c>
      <c r="E234" s="337" t="s">
        <v>5</v>
      </c>
      <c r="F234" s="338" t="s">
        <v>382</v>
      </c>
      <c r="H234" s="339">
        <v>184.75</v>
      </c>
      <c r="L234" s="335"/>
      <c r="M234" s="340"/>
      <c r="N234" s="341"/>
      <c r="O234" s="341"/>
      <c r="P234" s="341"/>
      <c r="Q234" s="341"/>
      <c r="R234" s="341"/>
      <c r="S234" s="341"/>
      <c r="T234" s="342"/>
      <c r="AT234" s="337" t="s">
        <v>146</v>
      </c>
      <c r="AU234" s="337" t="s">
        <v>81</v>
      </c>
      <c r="AV234" s="336" t="s">
        <v>81</v>
      </c>
      <c r="AW234" s="336" t="s">
        <v>35</v>
      </c>
      <c r="AX234" s="336" t="s">
        <v>71</v>
      </c>
      <c r="AY234" s="337" t="s">
        <v>135</v>
      </c>
    </row>
    <row r="235" spans="2:65" s="344" customFormat="1" ht="12" x14ac:dyDescent="0.35">
      <c r="B235" s="343"/>
      <c r="D235" s="331" t="s">
        <v>146</v>
      </c>
      <c r="E235" s="345" t="s">
        <v>5</v>
      </c>
      <c r="F235" s="346" t="s">
        <v>148</v>
      </c>
      <c r="H235" s="347">
        <v>184.75</v>
      </c>
      <c r="L235" s="343"/>
      <c r="M235" s="348"/>
      <c r="N235" s="349"/>
      <c r="O235" s="349"/>
      <c r="P235" s="349"/>
      <c r="Q235" s="349"/>
      <c r="R235" s="349"/>
      <c r="S235" s="349"/>
      <c r="T235" s="350"/>
      <c r="AT235" s="345" t="s">
        <v>146</v>
      </c>
      <c r="AU235" s="345" t="s">
        <v>81</v>
      </c>
      <c r="AV235" s="344" t="s">
        <v>142</v>
      </c>
      <c r="AW235" s="344" t="s">
        <v>35</v>
      </c>
      <c r="AX235" s="344" t="s">
        <v>79</v>
      </c>
      <c r="AY235" s="345" t="s">
        <v>135</v>
      </c>
    </row>
    <row r="236" spans="2:65" s="232" customFormat="1" ht="25.5" customHeight="1" x14ac:dyDescent="0.35">
      <c r="B236" s="233"/>
      <c r="C236" s="320" t="s">
        <v>383</v>
      </c>
      <c r="D236" s="320" t="s">
        <v>137</v>
      </c>
      <c r="E236" s="321" t="s">
        <v>384</v>
      </c>
      <c r="F236" s="322" t="s">
        <v>385</v>
      </c>
      <c r="G236" s="323" t="s">
        <v>140</v>
      </c>
      <c r="H236" s="324">
        <v>55.75</v>
      </c>
      <c r="I236" s="88"/>
      <c r="J236" s="325">
        <f>ROUND(I236*H236,2)</f>
        <v>0</v>
      </c>
      <c r="K236" s="322" t="s">
        <v>141</v>
      </c>
      <c r="L236" s="233"/>
      <c r="M236" s="326" t="s">
        <v>5</v>
      </c>
      <c r="N236" s="327" t="s">
        <v>42</v>
      </c>
      <c r="O236" s="234"/>
      <c r="P236" s="328">
        <f>O236*H236</f>
        <v>0</v>
      </c>
      <c r="Q236" s="328">
        <v>0</v>
      </c>
      <c r="R236" s="328">
        <f>Q236*H236</f>
        <v>0</v>
      </c>
      <c r="S236" s="328">
        <v>1.95</v>
      </c>
      <c r="T236" s="329">
        <f>S236*H236</f>
        <v>108.71249999999999</v>
      </c>
      <c r="AR236" s="220" t="s">
        <v>142</v>
      </c>
      <c r="AT236" s="220" t="s">
        <v>137</v>
      </c>
      <c r="AU236" s="220" t="s">
        <v>81</v>
      </c>
      <c r="AY236" s="220" t="s">
        <v>135</v>
      </c>
      <c r="BE236" s="330">
        <f>IF(N236="základní",J236,0)</f>
        <v>0</v>
      </c>
      <c r="BF236" s="330">
        <f>IF(N236="snížená",J236,0)</f>
        <v>0</v>
      </c>
      <c r="BG236" s="330">
        <f>IF(N236="zákl. přenesená",J236,0)</f>
        <v>0</v>
      </c>
      <c r="BH236" s="330">
        <f>IF(N236="sníž. přenesená",J236,0)</f>
        <v>0</v>
      </c>
      <c r="BI236" s="330">
        <f>IF(N236="nulová",J236,0)</f>
        <v>0</v>
      </c>
      <c r="BJ236" s="220" t="s">
        <v>79</v>
      </c>
      <c r="BK236" s="330">
        <f>ROUND(I236*H236,2)</f>
        <v>0</v>
      </c>
      <c r="BL236" s="220" t="s">
        <v>142</v>
      </c>
      <c r="BM236" s="220" t="s">
        <v>386</v>
      </c>
    </row>
    <row r="237" spans="2:65" s="232" customFormat="1" ht="28.5" x14ac:dyDescent="0.35">
      <c r="B237" s="233"/>
      <c r="D237" s="331" t="s">
        <v>144</v>
      </c>
      <c r="F237" s="332" t="s">
        <v>387</v>
      </c>
      <c r="L237" s="233"/>
      <c r="M237" s="333"/>
      <c r="N237" s="234"/>
      <c r="O237" s="234"/>
      <c r="P237" s="234"/>
      <c r="Q237" s="234"/>
      <c r="R237" s="234"/>
      <c r="S237" s="234"/>
      <c r="T237" s="334"/>
      <c r="AT237" s="220" t="s">
        <v>144</v>
      </c>
      <c r="AU237" s="220" t="s">
        <v>81</v>
      </c>
    </row>
    <row r="238" spans="2:65" s="361" customFormat="1" ht="12" x14ac:dyDescent="0.35">
      <c r="B238" s="360"/>
      <c r="D238" s="331" t="s">
        <v>146</v>
      </c>
      <c r="E238" s="362" t="s">
        <v>5</v>
      </c>
      <c r="F238" s="363" t="s">
        <v>388</v>
      </c>
      <c r="H238" s="362" t="s">
        <v>5</v>
      </c>
      <c r="L238" s="360"/>
      <c r="M238" s="364"/>
      <c r="N238" s="365"/>
      <c r="O238" s="365"/>
      <c r="P238" s="365"/>
      <c r="Q238" s="365"/>
      <c r="R238" s="365"/>
      <c r="S238" s="365"/>
      <c r="T238" s="366"/>
      <c r="AT238" s="362" t="s">
        <v>146</v>
      </c>
      <c r="AU238" s="362" t="s">
        <v>81</v>
      </c>
      <c r="AV238" s="361" t="s">
        <v>79</v>
      </c>
      <c r="AW238" s="361" t="s">
        <v>35</v>
      </c>
      <c r="AX238" s="361" t="s">
        <v>71</v>
      </c>
      <c r="AY238" s="362" t="s">
        <v>135</v>
      </c>
    </row>
    <row r="239" spans="2:65" s="336" customFormat="1" ht="12" x14ac:dyDescent="0.35">
      <c r="B239" s="335"/>
      <c r="D239" s="331" t="s">
        <v>146</v>
      </c>
      <c r="E239" s="337" t="s">
        <v>5</v>
      </c>
      <c r="F239" s="338" t="s">
        <v>389</v>
      </c>
      <c r="H239" s="339">
        <v>55.75</v>
      </c>
      <c r="L239" s="335"/>
      <c r="M239" s="340"/>
      <c r="N239" s="341"/>
      <c r="O239" s="341"/>
      <c r="P239" s="341"/>
      <c r="Q239" s="341"/>
      <c r="R239" s="341"/>
      <c r="S239" s="341"/>
      <c r="T239" s="342"/>
      <c r="AT239" s="337" t="s">
        <v>146</v>
      </c>
      <c r="AU239" s="337" t="s">
        <v>81</v>
      </c>
      <c r="AV239" s="336" t="s">
        <v>81</v>
      </c>
      <c r="AW239" s="336" t="s">
        <v>35</v>
      </c>
      <c r="AX239" s="336" t="s">
        <v>71</v>
      </c>
      <c r="AY239" s="337" t="s">
        <v>135</v>
      </c>
    </row>
    <row r="240" spans="2:65" s="344" customFormat="1" ht="12" x14ac:dyDescent="0.35">
      <c r="B240" s="343"/>
      <c r="D240" s="331" t="s">
        <v>146</v>
      </c>
      <c r="E240" s="345" t="s">
        <v>5</v>
      </c>
      <c r="F240" s="346" t="s">
        <v>148</v>
      </c>
      <c r="H240" s="347">
        <v>55.75</v>
      </c>
      <c r="L240" s="343"/>
      <c r="M240" s="348"/>
      <c r="N240" s="349"/>
      <c r="O240" s="349"/>
      <c r="P240" s="349"/>
      <c r="Q240" s="349"/>
      <c r="R240" s="349"/>
      <c r="S240" s="349"/>
      <c r="T240" s="350"/>
      <c r="AT240" s="345" t="s">
        <v>146</v>
      </c>
      <c r="AU240" s="345" t="s">
        <v>81</v>
      </c>
      <c r="AV240" s="344" t="s">
        <v>142</v>
      </c>
      <c r="AW240" s="344" t="s">
        <v>35</v>
      </c>
      <c r="AX240" s="344" t="s">
        <v>79</v>
      </c>
      <c r="AY240" s="345" t="s">
        <v>135</v>
      </c>
    </row>
    <row r="241" spans="2:65" s="232" customFormat="1" ht="25.5" customHeight="1" x14ac:dyDescent="0.35">
      <c r="B241" s="233"/>
      <c r="C241" s="320" t="s">
        <v>390</v>
      </c>
      <c r="D241" s="320" t="s">
        <v>137</v>
      </c>
      <c r="E241" s="321" t="s">
        <v>391</v>
      </c>
      <c r="F241" s="322" t="s">
        <v>392</v>
      </c>
      <c r="G241" s="323" t="s">
        <v>168</v>
      </c>
      <c r="H241" s="324">
        <v>68.228999999999999</v>
      </c>
      <c r="I241" s="88"/>
      <c r="J241" s="325">
        <f>ROUND(I241*H241,2)</f>
        <v>0</v>
      </c>
      <c r="K241" s="322" t="s">
        <v>141</v>
      </c>
      <c r="L241" s="233"/>
      <c r="M241" s="326" t="s">
        <v>5</v>
      </c>
      <c r="N241" s="327" t="s">
        <v>42</v>
      </c>
      <c r="O241" s="234"/>
      <c r="P241" s="328">
        <f>O241*H241</f>
        <v>0</v>
      </c>
      <c r="Q241" s="328">
        <v>0</v>
      </c>
      <c r="R241" s="328">
        <f>Q241*H241</f>
        <v>0</v>
      </c>
      <c r="S241" s="328">
        <v>1.4999999999999999E-2</v>
      </c>
      <c r="T241" s="329">
        <f>S241*H241</f>
        <v>1.0234349999999999</v>
      </c>
      <c r="AR241" s="220" t="s">
        <v>142</v>
      </c>
      <c r="AT241" s="220" t="s">
        <v>137</v>
      </c>
      <c r="AU241" s="220" t="s">
        <v>81</v>
      </c>
      <c r="AY241" s="220" t="s">
        <v>135</v>
      </c>
      <c r="BE241" s="330">
        <f>IF(N241="základní",J241,0)</f>
        <v>0</v>
      </c>
      <c r="BF241" s="330">
        <f>IF(N241="snížená",J241,0)</f>
        <v>0</v>
      </c>
      <c r="BG241" s="330">
        <f>IF(N241="zákl. přenesená",J241,0)</f>
        <v>0</v>
      </c>
      <c r="BH241" s="330">
        <f>IF(N241="sníž. přenesená",J241,0)</f>
        <v>0</v>
      </c>
      <c r="BI241" s="330">
        <f>IF(N241="nulová",J241,0)</f>
        <v>0</v>
      </c>
      <c r="BJ241" s="220" t="s">
        <v>79</v>
      </c>
      <c r="BK241" s="330">
        <f>ROUND(I241*H241,2)</f>
        <v>0</v>
      </c>
      <c r="BL241" s="220" t="s">
        <v>142</v>
      </c>
      <c r="BM241" s="220" t="s">
        <v>393</v>
      </c>
    </row>
    <row r="242" spans="2:65" s="336" customFormat="1" ht="12" x14ac:dyDescent="0.35">
      <c r="B242" s="335"/>
      <c r="D242" s="331" t="s">
        <v>146</v>
      </c>
      <c r="E242" s="337" t="s">
        <v>5</v>
      </c>
      <c r="F242" s="338" t="s">
        <v>394</v>
      </c>
      <c r="H242" s="339">
        <v>28.215</v>
      </c>
      <c r="L242" s="335"/>
      <c r="M242" s="340"/>
      <c r="N242" s="341"/>
      <c r="O242" s="341"/>
      <c r="P242" s="341"/>
      <c r="Q242" s="341"/>
      <c r="R242" s="341"/>
      <c r="S242" s="341"/>
      <c r="T242" s="342"/>
      <c r="AT242" s="337" t="s">
        <v>146</v>
      </c>
      <c r="AU242" s="337" t="s">
        <v>81</v>
      </c>
      <c r="AV242" s="336" t="s">
        <v>81</v>
      </c>
      <c r="AW242" s="336" t="s">
        <v>35</v>
      </c>
      <c r="AX242" s="336" t="s">
        <v>71</v>
      </c>
      <c r="AY242" s="337" t="s">
        <v>135</v>
      </c>
    </row>
    <row r="243" spans="2:65" s="336" customFormat="1" ht="12" x14ac:dyDescent="0.35">
      <c r="B243" s="335"/>
      <c r="D243" s="331" t="s">
        <v>146</v>
      </c>
      <c r="E243" s="337" t="s">
        <v>5</v>
      </c>
      <c r="F243" s="338" t="s">
        <v>395</v>
      </c>
      <c r="H243" s="339">
        <v>40.014000000000003</v>
      </c>
      <c r="L243" s="335"/>
      <c r="M243" s="340"/>
      <c r="N243" s="341"/>
      <c r="O243" s="341"/>
      <c r="P243" s="341"/>
      <c r="Q243" s="341"/>
      <c r="R243" s="341"/>
      <c r="S243" s="341"/>
      <c r="T243" s="342"/>
      <c r="AT243" s="337" t="s">
        <v>146</v>
      </c>
      <c r="AU243" s="337" t="s">
        <v>81</v>
      </c>
      <c r="AV243" s="336" t="s">
        <v>81</v>
      </c>
      <c r="AW243" s="336" t="s">
        <v>35</v>
      </c>
      <c r="AX243" s="336" t="s">
        <v>71</v>
      </c>
      <c r="AY243" s="337" t="s">
        <v>135</v>
      </c>
    </row>
    <row r="244" spans="2:65" s="344" customFormat="1" ht="12" x14ac:dyDescent="0.35">
      <c r="B244" s="343"/>
      <c r="D244" s="331" t="s">
        <v>146</v>
      </c>
      <c r="E244" s="345" t="s">
        <v>5</v>
      </c>
      <c r="F244" s="346" t="s">
        <v>148</v>
      </c>
      <c r="H244" s="347">
        <v>68.228999999999999</v>
      </c>
      <c r="L244" s="343"/>
      <c r="M244" s="348"/>
      <c r="N244" s="349"/>
      <c r="O244" s="349"/>
      <c r="P244" s="349"/>
      <c r="Q244" s="349"/>
      <c r="R244" s="349"/>
      <c r="S244" s="349"/>
      <c r="T244" s="350"/>
      <c r="AT244" s="345" t="s">
        <v>146</v>
      </c>
      <c r="AU244" s="345" t="s">
        <v>81</v>
      </c>
      <c r="AV244" s="344" t="s">
        <v>142</v>
      </c>
      <c r="AW244" s="344" t="s">
        <v>35</v>
      </c>
      <c r="AX244" s="344" t="s">
        <v>79</v>
      </c>
      <c r="AY244" s="345" t="s">
        <v>135</v>
      </c>
    </row>
    <row r="245" spans="2:65" s="232" customFormat="1" ht="38.25" customHeight="1" x14ac:dyDescent="0.35">
      <c r="B245" s="233"/>
      <c r="C245" s="320" t="s">
        <v>396</v>
      </c>
      <c r="D245" s="320" t="s">
        <v>137</v>
      </c>
      <c r="E245" s="321" t="s">
        <v>397</v>
      </c>
      <c r="F245" s="322" t="s">
        <v>398</v>
      </c>
      <c r="G245" s="323" t="s">
        <v>168</v>
      </c>
      <c r="H245" s="324">
        <v>12.862</v>
      </c>
      <c r="I245" s="88"/>
      <c r="J245" s="325">
        <f>ROUND(I245*H245,2)</f>
        <v>0</v>
      </c>
      <c r="K245" s="322" t="s">
        <v>141</v>
      </c>
      <c r="L245" s="233"/>
      <c r="M245" s="326" t="s">
        <v>5</v>
      </c>
      <c r="N245" s="327" t="s">
        <v>42</v>
      </c>
      <c r="O245" s="234"/>
      <c r="P245" s="328">
        <f>O245*H245</f>
        <v>0</v>
      </c>
      <c r="Q245" s="328">
        <v>0</v>
      </c>
      <c r="R245" s="328">
        <f>Q245*H245</f>
        <v>0</v>
      </c>
      <c r="S245" s="328">
        <v>0.27</v>
      </c>
      <c r="T245" s="329">
        <f>S245*H245</f>
        <v>3.4727400000000004</v>
      </c>
      <c r="AR245" s="220" t="s">
        <v>142</v>
      </c>
      <c r="AT245" s="220" t="s">
        <v>137</v>
      </c>
      <c r="AU245" s="220" t="s">
        <v>81</v>
      </c>
      <c r="AY245" s="220" t="s">
        <v>135</v>
      </c>
      <c r="BE245" s="330">
        <f>IF(N245="základní",J245,0)</f>
        <v>0</v>
      </c>
      <c r="BF245" s="330">
        <f>IF(N245="snížená",J245,0)</f>
        <v>0</v>
      </c>
      <c r="BG245" s="330">
        <f>IF(N245="zákl. přenesená",J245,0)</f>
        <v>0</v>
      </c>
      <c r="BH245" s="330">
        <f>IF(N245="sníž. přenesená",J245,0)</f>
        <v>0</v>
      </c>
      <c r="BI245" s="330">
        <f>IF(N245="nulová",J245,0)</f>
        <v>0</v>
      </c>
      <c r="BJ245" s="220" t="s">
        <v>79</v>
      </c>
      <c r="BK245" s="330">
        <f>ROUND(I245*H245,2)</f>
        <v>0</v>
      </c>
      <c r="BL245" s="220" t="s">
        <v>142</v>
      </c>
      <c r="BM245" s="220" t="s">
        <v>399</v>
      </c>
    </row>
    <row r="246" spans="2:65" s="361" customFormat="1" ht="12" x14ac:dyDescent="0.35">
      <c r="B246" s="360"/>
      <c r="D246" s="331" t="s">
        <v>146</v>
      </c>
      <c r="E246" s="362" t="s">
        <v>5</v>
      </c>
      <c r="F246" s="363" t="s">
        <v>400</v>
      </c>
      <c r="H246" s="362" t="s">
        <v>5</v>
      </c>
      <c r="L246" s="360"/>
      <c r="M246" s="364"/>
      <c r="N246" s="365"/>
      <c r="O246" s="365"/>
      <c r="P246" s="365"/>
      <c r="Q246" s="365"/>
      <c r="R246" s="365"/>
      <c r="S246" s="365"/>
      <c r="T246" s="366"/>
      <c r="AT246" s="362" t="s">
        <v>146</v>
      </c>
      <c r="AU246" s="362" t="s">
        <v>81</v>
      </c>
      <c r="AV246" s="361" t="s">
        <v>79</v>
      </c>
      <c r="AW246" s="361" t="s">
        <v>35</v>
      </c>
      <c r="AX246" s="361" t="s">
        <v>71</v>
      </c>
      <c r="AY246" s="362" t="s">
        <v>135</v>
      </c>
    </row>
    <row r="247" spans="2:65" s="336" customFormat="1" ht="12" x14ac:dyDescent="0.35">
      <c r="B247" s="335"/>
      <c r="D247" s="331" t="s">
        <v>146</v>
      </c>
      <c r="E247" s="337" t="s">
        <v>5</v>
      </c>
      <c r="F247" s="338" t="s">
        <v>401</v>
      </c>
      <c r="H247" s="339">
        <v>5.4539999999999997</v>
      </c>
      <c r="L247" s="335"/>
      <c r="M247" s="340"/>
      <c r="N247" s="341"/>
      <c r="O247" s="341"/>
      <c r="P247" s="341"/>
      <c r="Q247" s="341"/>
      <c r="R247" s="341"/>
      <c r="S247" s="341"/>
      <c r="T247" s="342"/>
      <c r="AT247" s="337" t="s">
        <v>146</v>
      </c>
      <c r="AU247" s="337" t="s">
        <v>81</v>
      </c>
      <c r="AV247" s="336" t="s">
        <v>81</v>
      </c>
      <c r="AW247" s="336" t="s">
        <v>35</v>
      </c>
      <c r="AX247" s="336" t="s">
        <v>71</v>
      </c>
      <c r="AY247" s="337" t="s">
        <v>135</v>
      </c>
    </row>
    <row r="248" spans="2:65" s="336" customFormat="1" ht="12" x14ac:dyDescent="0.35">
      <c r="B248" s="335"/>
      <c r="D248" s="331" t="s">
        <v>146</v>
      </c>
      <c r="E248" s="337" t="s">
        <v>5</v>
      </c>
      <c r="F248" s="338" t="s">
        <v>402</v>
      </c>
      <c r="H248" s="339">
        <v>4.8479999999999999</v>
      </c>
      <c r="L248" s="335"/>
      <c r="M248" s="340"/>
      <c r="N248" s="341"/>
      <c r="O248" s="341"/>
      <c r="P248" s="341"/>
      <c r="Q248" s="341"/>
      <c r="R248" s="341"/>
      <c r="S248" s="341"/>
      <c r="T248" s="342"/>
      <c r="AT248" s="337" t="s">
        <v>146</v>
      </c>
      <c r="AU248" s="337" t="s">
        <v>81</v>
      </c>
      <c r="AV248" s="336" t="s">
        <v>81</v>
      </c>
      <c r="AW248" s="336" t="s">
        <v>35</v>
      </c>
      <c r="AX248" s="336" t="s">
        <v>71</v>
      </c>
      <c r="AY248" s="337" t="s">
        <v>135</v>
      </c>
    </row>
    <row r="249" spans="2:65" s="336" customFormat="1" ht="12" x14ac:dyDescent="0.35">
      <c r="B249" s="335"/>
      <c r="D249" s="331" t="s">
        <v>146</v>
      </c>
      <c r="E249" s="337" t="s">
        <v>5</v>
      </c>
      <c r="F249" s="338" t="s">
        <v>403</v>
      </c>
      <c r="H249" s="339">
        <v>2.56</v>
      </c>
      <c r="L249" s="335"/>
      <c r="M249" s="340"/>
      <c r="N249" s="341"/>
      <c r="O249" s="341"/>
      <c r="P249" s="341"/>
      <c r="Q249" s="341"/>
      <c r="R249" s="341"/>
      <c r="S249" s="341"/>
      <c r="T249" s="342"/>
      <c r="AT249" s="337" t="s">
        <v>146</v>
      </c>
      <c r="AU249" s="337" t="s">
        <v>81</v>
      </c>
      <c r="AV249" s="336" t="s">
        <v>81</v>
      </c>
      <c r="AW249" s="336" t="s">
        <v>35</v>
      </c>
      <c r="AX249" s="336" t="s">
        <v>71</v>
      </c>
      <c r="AY249" s="337" t="s">
        <v>135</v>
      </c>
    </row>
    <row r="250" spans="2:65" s="344" customFormat="1" ht="12" x14ac:dyDescent="0.35">
      <c r="B250" s="343"/>
      <c r="D250" s="331" t="s">
        <v>146</v>
      </c>
      <c r="E250" s="345" t="s">
        <v>5</v>
      </c>
      <c r="F250" s="346" t="s">
        <v>148</v>
      </c>
      <c r="H250" s="347">
        <v>12.862</v>
      </c>
      <c r="L250" s="343"/>
      <c r="M250" s="348"/>
      <c r="N250" s="349"/>
      <c r="O250" s="349"/>
      <c r="P250" s="349"/>
      <c r="Q250" s="349"/>
      <c r="R250" s="349"/>
      <c r="S250" s="349"/>
      <c r="T250" s="350"/>
      <c r="AT250" s="345" t="s">
        <v>146</v>
      </c>
      <c r="AU250" s="345" t="s">
        <v>81</v>
      </c>
      <c r="AV250" s="344" t="s">
        <v>142</v>
      </c>
      <c r="AW250" s="344" t="s">
        <v>35</v>
      </c>
      <c r="AX250" s="344" t="s">
        <v>79</v>
      </c>
      <c r="AY250" s="345" t="s">
        <v>135</v>
      </c>
    </row>
    <row r="251" spans="2:65" s="232" customFormat="1" ht="25.5" customHeight="1" x14ac:dyDescent="0.35">
      <c r="B251" s="233"/>
      <c r="C251" s="320" t="s">
        <v>404</v>
      </c>
      <c r="D251" s="320" t="s">
        <v>137</v>
      </c>
      <c r="E251" s="321" t="s">
        <v>405</v>
      </c>
      <c r="F251" s="322" t="s">
        <v>406</v>
      </c>
      <c r="G251" s="323" t="s">
        <v>168</v>
      </c>
      <c r="H251" s="324">
        <v>984</v>
      </c>
      <c r="I251" s="88"/>
      <c r="J251" s="325">
        <f>ROUND(I251*H251,2)</f>
        <v>0</v>
      </c>
      <c r="K251" s="322" t="s">
        <v>141</v>
      </c>
      <c r="L251" s="233"/>
      <c r="M251" s="326" t="s">
        <v>5</v>
      </c>
      <c r="N251" s="327" t="s">
        <v>42</v>
      </c>
      <c r="O251" s="234"/>
      <c r="P251" s="328">
        <f>O251*H251</f>
        <v>0</v>
      </c>
      <c r="Q251" s="328">
        <v>0</v>
      </c>
      <c r="R251" s="328">
        <f>Q251*H251</f>
        <v>0</v>
      </c>
      <c r="S251" s="328">
        <v>0.01</v>
      </c>
      <c r="T251" s="329">
        <f>S251*H251</f>
        <v>9.84</v>
      </c>
      <c r="AR251" s="220" t="s">
        <v>142</v>
      </c>
      <c r="AT251" s="220" t="s">
        <v>137</v>
      </c>
      <c r="AU251" s="220" t="s">
        <v>81</v>
      </c>
      <c r="AY251" s="220" t="s">
        <v>135</v>
      </c>
      <c r="BE251" s="330">
        <f>IF(N251="základní",J251,0)</f>
        <v>0</v>
      </c>
      <c r="BF251" s="330">
        <f>IF(N251="snížená",J251,0)</f>
        <v>0</v>
      </c>
      <c r="BG251" s="330">
        <f>IF(N251="zákl. přenesená",J251,0)</f>
        <v>0</v>
      </c>
      <c r="BH251" s="330">
        <f>IF(N251="sníž. přenesená",J251,0)</f>
        <v>0</v>
      </c>
      <c r="BI251" s="330">
        <f>IF(N251="nulová",J251,0)</f>
        <v>0</v>
      </c>
      <c r="BJ251" s="220" t="s">
        <v>79</v>
      </c>
      <c r="BK251" s="330">
        <f>ROUND(I251*H251,2)</f>
        <v>0</v>
      </c>
      <c r="BL251" s="220" t="s">
        <v>142</v>
      </c>
      <c r="BM251" s="220" t="s">
        <v>407</v>
      </c>
    </row>
    <row r="252" spans="2:65" s="232" customFormat="1" ht="19" x14ac:dyDescent="0.35">
      <c r="B252" s="233"/>
      <c r="D252" s="331" t="s">
        <v>144</v>
      </c>
      <c r="F252" s="332" t="s">
        <v>408</v>
      </c>
      <c r="L252" s="233"/>
      <c r="M252" s="333"/>
      <c r="N252" s="234"/>
      <c r="O252" s="234"/>
      <c r="P252" s="234"/>
      <c r="Q252" s="234"/>
      <c r="R252" s="234"/>
      <c r="S252" s="234"/>
      <c r="T252" s="334"/>
      <c r="AT252" s="220" t="s">
        <v>144</v>
      </c>
      <c r="AU252" s="220" t="s">
        <v>81</v>
      </c>
    </row>
    <row r="253" spans="2:65" s="336" customFormat="1" ht="12" x14ac:dyDescent="0.35">
      <c r="B253" s="335"/>
      <c r="D253" s="331" t="s">
        <v>146</v>
      </c>
      <c r="E253" s="337" t="s">
        <v>5</v>
      </c>
      <c r="F253" s="338" t="s">
        <v>409</v>
      </c>
      <c r="H253" s="339">
        <v>984</v>
      </c>
      <c r="L253" s="335"/>
      <c r="M253" s="340"/>
      <c r="N253" s="341"/>
      <c r="O253" s="341"/>
      <c r="P253" s="341"/>
      <c r="Q253" s="341"/>
      <c r="R253" s="341"/>
      <c r="S253" s="341"/>
      <c r="T253" s="342"/>
      <c r="AT253" s="337" t="s">
        <v>146</v>
      </c>
      <c r="AU253" s="337" t="s">
        <v>81</v>
      </c>
      <c r="AV253" s="336" t="s">
        <v>81</v>
      </c>
      <c r="AW253" s="336" t="s">
        <v>35</v>
      </c>
      <c r="AX253" s="336" t="s">
        <v>71</v>
      </c>
      <c r="AY253" s="337" t="s">
        <v>135</v>
      </c>
    </row>
    <row r="254" spans="2:65" s="344" customFormat="1" ht="12" x14ac:dyDescent="0.35">
      <c r="B254" s="343"/>
      <c r="D254" s="331" t="s">
        <v>146</v>
      </c>
      <c r="E254" s="345" t="s">
        <v>5</v>
      </c>
      <c r="F254" s="346" t="s">
        <v>148</v>
      </c>
      <c r="H254" s="347">
        <v>984</v>
      </c>
      <c r="L254" s="343"/>
      <c r="M254" s="348"/>
      <c r="N254" s="349"/>
      <c r="O254" s="349"/>
      <c r="P254" s="349"/>
      <c r="Q254" s="349"/>
      <c r="R254" s="349"/>
      <c r="S254" s="349"/>
      <c r="T254" s="350"/>
      <c r="AT254" s="345" t="s">
        <v>146</v>
      </c>
      <c r="AU254" s="345" t="s">
        <v>81</v>
      </c>
      <c r="AV254" s="344" t="s">
        <v>142</v>
      </c>
      <c r="AW254" s="344" t="s">
        <v>35</v>
      </c>
      <c r="AX254" s="344" t="s">
        <v>79</v>
      </c>
      <c r="AY254" s="345" t="s">
        <v>135</v>
      </c>
    </row>
    <row r="255" spans="2:65" s="232" customFormat="1" ht="25.5" customHeight="1" x14ac:dyDescent="0.35">
      <c r="B255" s="233"/>
      <c r="C255" s="320" t="s">
        <v>410</v>
      </c>
      <c r="D255" s="320" t="s">
        <v>137</v>
      </c>
      <c r="E255" s="321" t="s">
        <v>411</v>
      </c>
      <c r="F255" s="322" t="s">
        <v>412</v>
      </c>
      <c r="G255" s="323" t="s">
        <v>140</v>
      </c>
      <c r="H255" s="324">
        <v>764.572</v>
      </c>
      <c r="I255" s="88"/>
      <c r="J255" s="325">
        <f>ROUND(I255*H255,2)</f>
        <v>0</v>
      </c>
      <c r="K255" s="322" t="s">
        <v>141</v>
      </c>
      <c r="L255" s="233"/>
      <c r="M255" s="326" t="s">
        <v>5</v>
      </c>
      <c r="N255" s="327" t="s">
        <v>42</v>
      </c>
      <c r="O255" s="234"/>
      <c r="P255" s="328">
        <f>O255*H255</f>
        <v>0</v>
      </c>
      <c r="Q255" s="328">
        <v>0</v>
      </c>
      <c r="R255" s="328">
        <f>Q255*H255</f>
        <v>0</v>
      </c>
      <c r="S255" s="328">
        <v>0.47</v>
      </c>
      <c r="T255" s="329">
        <f>S255*H255</f>
        <v>359.34884</v>
      </c>
      <c r="AR255" s="220" t="s">
        <v>142</v>
      </c>
      <c r="AT255" s="220" t="s">
        <v>137</v>
      </c>
      <c r="AU255" s="220" t="s">
        <v>81</v>
      </c>
      <c r="AY255" s="220" t="s">
        <v>135</v>
      </c>
      <c r="BE255" s="330">
        <f>IF(N255="základní",J255,0)</f>
        <v>0</v>
      </c>
      <c r="BF255" s="330">
        <f>IF(N255="snížená",J255,0)</f>
        <v>0</v>
      </c>
      <c r="BG255" s="330">
        <f>IF(N255="zákl. přenesená",J255,0)</f>
        <v>0</v>
      </c>
      <c r="BH255" s="330">
        <f>IF(N255="sníž. přenesená",J255,0)</f>
        <v>0</v>
      </c>
      <c r="BI255" s="330">
        <f>IF(N255="nulová",J255,0)</f>
        <v>0</v>
      </c>
      <c r="BJ255" s="220" t="s">
        <v>79</v>
      </c>
      <c r="BK255" s="330">
        <f>ROUND(I255*H255,2)</f>
        <v>0</v>
      </c>
      <c r="BL255" s="220" t="s">
        <v>142</v>
      </c>
      <c r="BM255" s="220" t="s">
        <v>413</v>
      </c>
    </row>
    <row r="256" spans="2:65" s="361" customFormat="1" ht="12" x14ac:dyDescent="0.35">
      <c r="B256" s="360"/>
      <c r="D256" s="331" t="s">
        <v>146</v>
      </c>
      <c r="E256" s="362" t="s">
        <v>5</v>
      </c>
      <c r="F256" s="363" t="s">
        <v>414</v>
      </c>
      <c r="H256" s="362" t="s">
        <v>5</v>
      </c>
      <c r="L256" s="360"/>
      <c r="M256" s="364"/>
      <c r="N256" s="365"/>
      <c r="O256" s="365"/>
      <c r="P256" s="365"/>
      <c r="Q256" s="365"/>
      <c r="R256" s="365"/>
      <c r="S256" s="365"/>
      <c r="T256" s="366"/>
      <c r="AT256" s="362" t="s">
        <v>146</v>
      </c>
      <c r="AU256" s="362" t="s">
        <v>81</v>
      </c>
      <c r="AV256" s="361" t="s">
        <v>79</v>
      </c>
      <c r="AW256" s="361" t="s">
        <v>35</v>
      </c>
      <c r="AX256" s="361" t="s">
        <v>71</v>
      </c>
      <c r="AY256" s="362" t="s">
        <v>135</v>
      </c>
    </row>
    <row r="257" spans="2:65" s="336" customFormat="1" ht="12" x14ac:dyDescent="0.35">
      <c r="B257" s="335"/>
      <c r="D257" s="331" t="s">
        <v>146</v>
      </c>
      <c r="E257" s="337" t="s">
        <v>5</v>
      </c>
      <c r="F257" s="338" t="s">
        <v>415</v>
      </c>
      <c r="H257" s="339">
        <v>200.13800000000001</v>
      </c>
      <c r="L257" s="335"/>
      <c r="M257" s="340"/>
      <c r="N257" s="341"/>
      <c r="O257" s="341"/>
      <c r="P257" s="341"/>
      <c r="Q257" s="341"/>
      <c r="R257" s="341"/>
      <c r="S257" s="341"/>
      <c r="T257" s="342"/>
      <c r="AT257" s="337" t="s">
        <v>146</v>
      </c>
      <c r="AU257" s="337" t="s">
        <v>81</v>
      </c>
      <c r="AV257" s="336" t="s">
        <v>81</v>
      </c>
      <c r="AW257" s="336" t="s">
        <v>35</v>
      </c>
      <c r="AX257" s="336" t="s">
        <v>71</v>
      </c>
      <c r="AY257" s="337" t="s">
        <v>135</v>
      </c>
    </row>
    <row r="258" spans="2:65" s="361" customFormat="1" ht="12" x14ac:dyDescent="0.35">
      <c r="B258" s="360"/>
      <c r="D258" s="331" t="s">
        <v>146</v>
      </c>
      <c r="E258" s="362" t="s">
        <v>5</v>
      </c>
      <c r="F258" s="363" t="s">
        <v>416</v>
      </c>
      <c r="H258" s="362" t="s">
        <v>5</v>
      </c>
      <c r="L258" s="360"/>
      <c r="M258" s="364"/>
      <c r="N258" s="365"/>
      <c r="O258" s="365"/>
      <c r="P258" s="365"/>
      <c r="Q258" s="365"/>
      <c r="R258" s="365"/>
      <c r="S258" s="365"/>
      <c r="T258" s="366"/>
      <c r="AT258" s="362" t="s">
        <v>146</v>
      </c>
      <c r="AU258" s="362" t="s">
        <v>81</v>
      </c>
      <c r="AV258" s="361" t="s">
        <v>79</v>
      </c>
      <c r="AW258" s="361" t="s">
        <v>35</v>
      </c>
      <c r="AX258" s="361" t="s">
        <v>71</v>
      </c>
      <c r="AY258" s="362" t="s">
        <v>135</v>
      </c>
    </row>
    <row r="259" spans="2:65" s="336" customFormat="1" ht="12" x14ac:dyDescent="0.35">
      <c r="B259" s="335"/>
      <c r="D259" s="331" t="s">
        <v>146</v>
      </c>
      <c r="E259" s="337" t="s">
        <v>5</v>
      </c>
      <c r="F259" s="338" t="s">
        <v>417</v>
      </c>
      <c r="H259" s="339">
        <v>564.43399999999997</v>
      </c>
      <c r="L259" s="335"/>
      <c r="M259" s="340"/>
      <c r="N259" s="341"/>
      <c r="O259" s="341"/>
      <c r="P259" s="341"/>
      <c r="Q259" s="341"/>
      <c r="R259" s="341"/>
      <c r="S259" s="341"/>
      <c r="T259" s="342"/>
      <c r="AT259" s="337" t="s">
        <v>146</v>
      </c>
      <c r="AU259" s="337" t="s">
        <v>81</v>
      </c>
      <c r="AV259" s="336" t="s">
        <v>81</v>
      </c>
      <c r="AW259" s="336" t="s">
        <v>35</v>
      </c>
      <c r="AX259" s="336" t="s">
        <v>71</v>
      </c>
      <c r="AY259" s="337" t="s">
        <v>135</v>
      </c>
    </row>
    <row r="260" spans="2:65" s="344" customFormat="1" ht="12" x14ac:dyDescent="0.35">
      <c r="B260" s="343"/>
      <c r="D260" s="331" t="s">
        <v>146</v>
      </c>
      <c r="E260" s="345" t="s">
        <v>5</v>
      </c>
      <c r="F260" s="346" t="s">
        <v>148</v>
      </c>
      <c r="H260" s="347">
        <v>764.572</v>
      </c>
      <c r="L260" s="343"/>
      <c r="M260" s="348"/>
      <c r="N260" s="349"/>
      <c r="O260" s="349"/>
      <c r="P260" s="349"/>
      <c r="Q260" s="349"/>
      <c r="R260" s="349"/>
      <c r="S260" s="349"/>
      <c r="T260" s="350"/>
      <c r="AT260" s="345" t="s">
        <v>146</v>
      </c>
      <c r="AU260" s="345" t="s">
        <v>81</v>
      </c>
      <c r="AV260" s="344" t="s">
        <v>142</v>
      </c>
      <c r="AW260" s="344" t="s">
        <v>35</v>
      </c>
      <c r="AX260" s="344" t="s">
        <v>79</v>
      </c>
      <c r="AY260" s="345" t="s">
        <v>135</v>
      </c>
    </row>
    <row r="261" spans="2:65" s="308" customFormat="1" ht="29.9" customHeight="1" x14ac:dyDescent="0.35">
      <c r="B261" s="307"/>
      <c r="D261" s="309" t="s">
        <v>70</v>
      </c>
      <c r="E261" s="318" t="s">
        <v>418</v>
      </c>
      <c r="F261" s="318" t="s">
        <v>419</v>
      </c>
      <c r="J261" s="319">
        <f>BK261</f>
        <v>0</v>
      </c>
      <c r="L261" s="307"/>
      <c r="M261" s="312"/>
      <c r="N261" s="313"/>
      <c r="O261" s="313"/>
      <c r="P261" s="314">
        <f>SUM(P262:P267)</f>
        <v>0</v>
      </c>
      <c r="Q261" s="313"/>
      <c r="R261" s="314">
        <f>SUM(R262:R267)</f>
        <v>0</v>
      </c>
      <c r="S261" s="313"/>
      <c r="T261" s="315">
        <f>SUM(T262:T267)</f>
        <v>0</v>
      </c>
      <c r="AR261" s="309" t="s">
        <v>79</v>
      </c>
      <c r="AT261" s="316" t="s">
        <v>70</v>
      </c>
      <c r="AU261" s="316" t="s">
        <v>79</v>
      </c>
      <c r="AY261" s="309" t="s">
        <v>135</v>
      </c>
      <c r="BK261" s="317">
        <f>SUM(BK262:BK267)</f>
        <v>0</v>
      </c>
    </row>
    <row r="262" spans="2:65" s="232" customFormat="1" ht="25.5" customHeight="1" x14ac:dyDescent="0.35">
      <c r="B262" s="233"/>
      <c r="C262" s="320" t="s">
        <v>420</v>
      </c>
      <c r="D262" s="320" t="s">
        <v>137</v>
      </c>
      <c r="E262" s="321" t="s">
        <v>421</v>
      </c>
      <c r="F262" s="322" t="s">
        <v>422</v>
      </c>
      <c r="G262" s="323" t="s">
        <v>423</v>
      </c>
      <c r="H262" s="324">
        <v>575.76599999999996</v>
      </c>
      <c r="I262" s="88"/>
      <c r="J262" s="325">
        <f>ROUND(I262*H262,2)</f>
        <v>0</v>
      </c>
      <c r="K262" s="322" t="s">
        <v>141</v>
      </c>
      <c r="L262" s="233"/>
      <c r="M262" s="326" t="s">
        <v>5</v>
      </c>
      <c r="N262" s="327" t="s">
        <v>42</v>
      </c>
      <c r="O262" s="234"/>
      <c r="P262" s="328">
        <f>O262*H262</f>
        <v>0</v>
      </c>
      <c r="Q262" s="328">
        <v>0</v>
      </c>
      <c r="R262" s="328">
        <f>Q262*H262</f>
        <v>0</v>
      </c>
      <c r="S262" s="328">
        <v>0</v>
      </c>
      <c r="T262" s="329">
        <f>S262*H262</f>
        <v>0</v>
      </c>
      <c r="AR262" s="220" t="s">
        <v>142</v>
      </c>
      <c r="AT262" s="220" t="s">
        <v>137</v>
      </c>
      <c r="AU262" s="220" t="s">
        <v>81</v>
      </c>
      <c r="AY262" s="220" t="s">
        <v>135</v>
      </c>
      <c r="BE262" s="330">
        <f>IF(N262="základní",J262,0)</f>
        <v>0</v>
      </c>
      <c r="BF262" s="330">
        <f>IF(N262="snížená",J262,0)</f>
        <v>0</v>
      </c>
      <c r="BG262" s="330">
        <f>IF(N262="zákl. přenesená",J262,0)</f>
        <v>0</v>
      </c>
      <c r="BH262" s="330">
        <f>IF(N262="sníž. přenesená",J262,0)</f>
        <v>0</v>
      </c>
      <c r="BI262" s="330">
        <f>IF(N262="nulová",J262,0)</f>
        <v>0</v>
      </c>
      <c r="BJ262" s="220" t="s">
        <v>79</v>
      </c>
      <c r="BK262" s="330">
        <f>ROUND(I262*H262,2)</f>
        <v>0</v>
      </c>
      <c r="BL262" s="220" t="s">
        <v>142</v>
      </c>
      <c r="BM262" s="220" t="s">
        <v>424</v>
      </c>
    </row>
    <row r="263" spans="2:65" s="232" customFormat="1" ht="25.5" customHeight="1" x14ac:dyDescent="0.35">
      <c r="B263" s="233"/>
      <c r="C263" s="320" t="s">
        <v>425</v>
      </c>
      <c r="D263" s="320" t="s">
        <v>137</v>
      </c>
      <c r="E263" s="321" t="s">
        <v>426</v>
      </c>
      <c r="F263" s="322" t="s">
        <v>427</v>
      </c>
      <c r="G263" s="323" t="s">
        <v>423</v>
      </c>
      <c r="H263" s="324">
        <v>11515.32</v>
      </c>
      <c r="I263" s="88"/>
      <c r="J263" s="325">
        <f>ROUND(I263*H263,2)</f>
        <v>0</v>
      </c>
      <c r="K263" s="322" t="s">
        <v>141</v>
      </c>
      <c r="L263" s="233"/>
      <c r="M263" s="326" t="s">
        <v>5</v>
      </c>
      <c r="N263" s="327" t="s">
        <v>42</v>
      </c>
      <c r="O263" s="234"/>
      <c r="P263" s="328">
        <f>O263*H263</f>
        <v>0</v>
      </c>
      <c r="Q263" s="328">
        <v>0</v>
      </c>
      <c r="R263" s="328">
        <f>Q263*H263</f>
        <v>0</v>
      </c>
      <c r="S263" s="328">
        <v>0</v>
      </c>
      <c r="T263" s="329">
        <f>S263*H263</f>
        <v>0</v>
      </c>
      <c r="AR263" s="220" t="s">
        <v>142</v>
      </c>
      <c r="AT263" s="220" t="s">
        <v>137</v>
      </c>
      <c r="AU263" s="220" t="s">
        <v>81</v>
      </c>
      <c r="AY263" s="220" t="s">
        <v>135</v>
      </c>
      <c r="BE263" s="330">
        <f>IF(N263="základní",J263,0)</f>
        <v>0</v>
      </c>
      <c r="BF263" s="330">
        <f>IF(N263="snížená",J263,0)</f>
        <v>0</v>
      </c>
      <c r="BG263" s="330">
        <f>IF(N263="zákl. přenesená",J263,0)</f>
        <v>0</v>
      </c>
      <c r="BH263" s="330">
        <f>IF(N263="sníž. přenesená",J263,0)</f>
        <v>0</v>
      </c>
      <c r="BI263" s="330">
        <f>IF(N263="nulová",J263,0)</f>
        <v>0</v>
      </c>
      <c r="BJ263" s="220" t="s">
        <v>79</v>
      </c>
      <c r="BK263" s="330">
        <f>ROUND(I263*H263,2)</f>
        <v>0</v>
      </c>
      <c r="BL263" s="220" t="s">
        <v>142</v>
      </c>
      <c r="BM263" s="220" t="s">
        <v>428</v>
      </c>
    </row>
    <row r="264" spans="2:65" s="336" customFormat="1" ht="12" x14ac:dyDescent="0.35">
      <c r="B264" s="335"/>
      <c r="D264" s="331" t="s">
        <v>146</v>
      </c>
      <c r="F264" s="338" t="s">
        <v>429</v>
      </c>
      <c r="H264" s="339">
        <v>11515.32</v>
      </c>
      <c r="L264" s="335"/>
      <c r="M264" s="340"/>
      <c r="N264" s="341"/>
      <c r="O264" s="341"/>
      <c r="P264" s="341"/>
      <c r="Q264" s="341"/>
      <c r="R264" s="341"/>
      <c r="S264" s="341"/>
      <c r="T264" s="342"/>
      <c r="AT264" s="337" t="s">
        <v>146</v>
      </c>
      <c r="AU264" s="337" t="s">
        <v>81</v>
      </c>
      <c r="AV264" s="336" t="s">
        <v>81</v>
      </c>
      <c r="AW264" s="336" t="s">
        <v>6</v>
      </c>
      <c r="AX264" s="336" t="s">
        <v>79</v>
      </c>
      <c r="AY264" s="337" t="s">
        <v>135</v>
      </c>
    </row>
    <row r="265" spans="2:65" s="232" customFormat="1" ht="25.5" customHeight="1" x14ac:dyDescent="0.35">
      <c r="B265" s="233"/>
      <c r="C265" s="320" t="s">
        <v>430</v>
      </c>
      <c r="D265" s="320" t="s">
        <v>137</v>
      </c>
      <c r="E265" s="321" t="s">
        <v>431</v>
      </c>
      <c r="F265" s="322" t="s">
        <v>432</v>
      </c>
      <c r="G265" s="323" t="s">
        <v>423</v>
      </c>
      <c r="H265" s="324">
        <v>575.76599999999996</v>
      </c>
      <c r="I265" s="88"/>
      <c r="J265" s="325">
        <f>ROUND(I265*H265,2)</f>
        <v>0</v>
      </c>
      <c r="K265" s="322" t="s">
        <v>141</v>
      </c>
      <c r="L265" s="233"/>
      <c r="M265" s="326" t="s">
        <v>5</v>
      </c>
      <c r="N265" s="327" t="s">
        <v>42</v>
      </c>
      <c r="O265" s="234"/>
      <c r="P265" s="328">
        <f>O265*H265</f>
        <v>0</v>
      </c>
      <c r="Q265" s="328">
        <v>0</v>
      </c>
      <c r="R265" s="328">
        <f>Q265*H265</f>
        <v>0</v>
      </c>
      <c r="S265" s="328">
        <v>0</v>
      </c>
      <c r="T265" s="329">
        <f>S265*H265</f>
        <v>0</v>
      </c>
      <c r="AR265" s="220" t="s">
        <v>142</v>
      </c>
      <c r="AT265" s="220" t="s">
        <v>137</v>
      </c>
      <c r="AU265" s="220" t="s">
        <v>81</v>
      </c>
      <c r="AY265" s="220" t="s">
        <v>135</v>
      </c>
      <c r="BE265" s="330">
        <f>IF(N265="základní",J265,0)</f>
        <v>0</v>
      </c>
      <c r="BF265" s="330">
        <f>IF(N265="snížená",J265,0)</f>
        <v>0</v>
      </c>
      <c r="BG265" s="330">
        <f>IF(N265="zákl. přenesená",J265,0)</f>
        <v>0</v>
      </c>
      <c r="BH265" s="330">
        <f>IF(N265="sníž. přenesená",J265,0)</f>
        <v>0</v>
      </c>
      <c r="BI265" s="330">
        <f>IF(N265="nulová",J265,0)</f>
        <v>0</v>
      </c>
      <c r="BJ265" s="220" t="s">
        <v>79</v>
      </c>
      <c r="BK265" s="330">
        <f>ROUND(I265*H265,2)</f>
        <v>0</v>
      </c>
      <c r="BL265" s="220" t="s">
        <v>142</v>
      </c>
      <c r="BM265" s="220" t="s">
        <v>433</v>
      </c>
    </row>
    <row r="266" spans="2:65" s="232" customFormat="1" ht="38.25" customHeight="1" x14ac:dyDescent="0.35">
      <c r="B266" s="233"/>
      <c r="C266" s="320" t="s">
        <v>434</v>
      </c>
      <c r="D266" s="320" t="s">
        <v>137</v>
      </c>
      <c r="E266" s="321" t="s">
        <v>435</v>
      </c>
      <c r="F266" s="322" t="s">
        <v>436</v>
      </c>
      <c r="G266" s="323" t="s">
        <v>423</v>
      </c>
      <c r="H266" s="324">
        <v>575.76599999999996</v>
      </c>
      <c r="I266" s="88"/>
      <c r="J266" s="325">
        <f>ROUND(I266*H266,2)</f>
        <v>0</v>
      </c>
      <c r="K266" s="322" t="s">
        <v>141</v>
      </c>
      <c r="L266" s="233"/>
      <c r="M266" s="326" t="s">
        <v>5</v>
      </c>
      <c r="N266" s="327" t="s">
        <v>42</v>
      </c>
      <c r="O266" s="234"/>
      <c r="P266" s="328">
        <f>O266*H266</f>
        <v>0</v>
      </c>
      <c r="Q266" s="328">
        <v>0</v>
      </c>
      <c r="R266" s="328">
        <f>Q266*H266</f>
        <v>0</v>
      </c>
      <c r="S266" s="328">
        <v>0</v>
      </c>
      <c r="T266" s="329">
        <f>S266*H266</f>
        <v>0</v>
      </c>
      <c r="AR266" s="220" t="s">
        <v>142</v>
      </c>
      <c r="AT266" s="220" t="s">
        <v>137</v>
      </c>
      <c r="AU266" s="220" t="s">
        <v>81</v>
      </c>
      <c r="AY266" s="220" t="s">
        <v>135</v>
      </c>
      <c r="BE266" s="330">
        <f>IF(N266="základní",J266,0)</f>
        <v>0</v>
      </c>
      <c r="BF266" s="330">
        <f>IF(N266="snížená",J266,0)</f>
        <v>0</v>
      </c>
      <c r="BG266" s="330">
        <f>IF(N266="zákl. přenesená",J266,0)</f>
        <v>0</v>
      </c>
      <c r="BH266" s="330">
        <f>IF(N266="sníž. přenesená",J266,0)</f>
        <v>0</v>
      </c>
      <c r="BI266" s="330">
        <f>IF(N266="nulová",J266,0)</f>
        <v>0</v>
      </c>
      <c r="BJ266" s="220" t="s">
        <v>79</v>
      </c>
      <c r="BK266" s="330">
        <f>ROUND(I266*H266,2)</f>
        <v>0</v>
      </c>
      <c r="BL266" s="220" t="s">
        <v>142</v>
      </c>
      <c r="BM266" s="220" t="s">
        <v>437</v>
      </c>
    </row>
    <row r="267" spans="2:65" s="232" customFormat="1" ht="57" x14ac:dyDescent="0.35">
      <c r="B267" s="233"/>
      <c r="D267" s="331" t="s">
        <v>144</v>
      </c>
      <c r="F267" s="332" t="s">
        <v>438</v>
      </c>
      <c r="L267" s="233"/>
      <c r="M267" s="333"/>
      <c r="N267" s="234"/>
      <c r="O267" s="234"/>
      <c r="P267" s="234"/>
      <c r="Q267" s="234"/>
      <c r="R267" s="234"/>
      <c r="S267" s="234"/>
      <c r="T267" s="334"/>
      <c r="AT267" s="220" t="s">
        <v>144</v>
      </c>
      <c r="AU267" s="220" t="s">
        <v>81</v>
      </c>
    </row>
    <row r="268" spans="2:65" s="308" customFormat="1" ht="29.9" customHeight="1" x14ac:dyDescent="0.35">
      <c r="B268" s="307"/>
      <c r="D268" s="309" t="s">
        <v>70</v>
      </c>
      <c r="E268" s="318" t="s">
        <v>439</v>
      </c>
      <c r="F268" s="318" t="s">
        <v>440</v>
      </c>
      <c r="J268" s="319">
        <f>BK268</f>
        <v>0</v>
      </c>
      <c r="L268" s="307"/>
      <c r="M268" s="312"/>
      <c r="N268" s="313"/>
      <c r="O268" s="313"/>
      <c r="P268" s="314">
        <f>SUM(P269:P270)</f>
        <v>0</v>
      </c>
      <c r="Q268" s="313"/>
      <c r="R268" s="314">
        <f>SUM(R269:R270)</f>
        <v>0</v>
      </c>
      <c r="S268" s="313"/>
      <c r="T268" s="315">
        <f>SUM(T269:T270)</f>
        <v>0</v>
      </c>
      <c r="AR268" s="309" t="s">
        <v>79</v>
      </c>
      <c r="AT268" s="316" t="s">
        <v>70</v>
      </c>
      <c r="AU268" s="316" t="s">
        <v>79</v>
      </c>
      <c r="AY268" s="309" t="s">
        <v>135</v>
      </c>
      <c r="BK268" s="317">
        <f>SUM(BK269:BK270)</f>
        <v>0</v>
      </c>
    </row>
    <row r="269" spans="2:65" s="232" customFormat="1" ht="38.25" customHeight="1" x14ac:dyDescent="0.35">
      <c r="B269" s="233"/>
      <c r="C269" s="320" t="s">
        <v>441</v>
      </c>
      <c r="D269" s="320" t="s">
        <v>137</v>
      </c>
      <c r="E269" s="321" t="s">
        <v>442</v>
      </c>
      <c r="F269" s="322" t="s">
        <v>443</v>
      </c>
      <c r="G269" s="323" t="s">
        <v>423</v>
      </c>
      <c r="H269" s="324">
        <v>1010.129</v>
      </c>
      <c r="I269" s="88"/>
      <c r="J269" s="325">
        <f>ROUND(I269*H269,2)</f>
        <v>0</v>
      </c>
      <c r="K269" s="322" t="s">
        <v>141</v>
      </c>
      <c r="L269" s="233"/>
      <c r="M269" s="326" t="s">
        <v>5</v>
      </c>
      <c r="N269" s="327" t="s">
        <v>42</v>
      </c>
      <c r="O269" s="234"/>
      <c r="P269" s="328">
        <f>O269*H269</f>
        <v>0</v>
      </c>
      <c r="Q269" s="328">
        <v>0</v>
      </c>
      <c r="R269" s="328">
        <f>Q269*H269</f>
        <v>0</v>
      </c>
      <c r="S269" s="328">
        <v>0</v>
      </c>
      <c r="T269" s="329">
        <f>S269*H269</f>
        <v>0</v>
      </c>
      <c r="AR269" s="220" t="s">
        <v>142</v>
      </c>
      <c r="AT269" s="220" t="s">
        <v>137</v>
      </c>
      <c r="AU269" s="220" t="s">
        <v>81</v>
      </c>
      <c r="AY269" s="220" t="s">
        <v>135</v>
      </c>
      <c r="BE269" s="330">
        <f>IF(N269="základní",J269,0)</f>
        <v>0</v>
      </c>
      <c r="BF269" s="330">
        <f>IF(N269="snížená",J269,0)</f>
        <v>0</v>
      </c>
      <c r="BG269" s="330">
        <f>IF(N269="zákl. přenesená",J269,0)</f>
        <v>0</v>
      </c>
      <c r="BH269" s="330">
        <f>IF(N269="sníž. přenesená",J269,0)</f>
        <v>0</v>
      </c>
      <c r="BI269" s="330">
        <f>IF(N269="nulová",J269,0)</f>
        <v>0</v>
      </c>
      <c r="BJ269" s="220" t="s">
        <v>79</v>
      </c>
      <c r="BK269" s="330">
        <f>ROUND(I269*H269,2)</f>
        <v>0</v>
      </c>
      <c r="BL269" s="220" t="s">
        <v>142</v>
      </c>
      <c r="BM269" s="220" t="s">
        <v>444</v>
      </c>
    </row>
    <row r="270" spans="2:65" s="232" customFormat="1" ht="57" x14ac:dyDescent="0.35">
      <c r="B270" s="233"/>
      <c r="D270" s="331" t="s">
        <v>144</v>
      </c>
      <c r="F270" s="332" t="s">
        <v>445</v>
      </c>
      <c r="L270" s="233"/>
      <c r="M270" s="333"/>
      <c r="N270" s="234"/>
      <c r="O270" s="234"/>
      <c r="P270" s="234"/>
      <c r="Q270" s="234"/>
      <c r="R270" s="234"/>
      <c r="S270" s="234"/>
      <c r="T270" s="334"/>
      <c r="AT270" s="220" t="s">
        <v>144</v>
      </c>
      <c r="AU270" s="220" t="s">
        <v>81</v>
      </c>
    </row>
    <row r="271" spans="2:65" s="308" customFormat="1" ht="37.4" customHeight="1" x14ac:dyDescent="0.35">
      <c r="B271" s="307"/>
      <c r="D271" s="309" t="s">
        <v>70</v>
      </c>
      <c r="E271" s="310" t="s">
        <v>446</v>
      </c>
      <c r="F271" s="310" t="s">
        <v>447</v>
      </c>
      <c r="J271" s="311">
        <f>BK271</f>
        <v>0</v>
      </c>
      <c r="L271" s="307"/>
      <c r="M271" s="312"/>
      <c r="N271" s="313"/>
      <c r="O271" s="313"/>
      <c r="P271" s="314">
        <f>P272+P302+P323+P352+P361+P396+P402+P431+P461+P497+P508</f>
        <v>0</v>
      </c>
      <c r="Q271" s="313"/>
      <c r="R271" s="314">
        <f>R272+R302+R323+R352+R361+R396+R402+R431+R461+R497+R508</f>
        <v>34.033216539999998</v>
      </c>
      <c r="S271" s="313"/>
      <c r="T271" s="315">
        <f>T272+T302+T323+T352+T361+T396+T402+T431+T461+T497+T508</f>
        <v>2.4206193999999996</v>
      </c>
      <c r="AR271" s="309" t="s">
        <v>81</v>
      </c>
      <c r="AT271" s="316" t="s">
        <v>70</v>
      </c>
      <c r="AU271" s="316" t="s">
        <v>71</v>
      </c>
      <c r="AY271" s="309" t="s">
        <v>135</v>
      </c>
      <c r="BK271" s="317">
        <f>BK272+BK302+BK323+BK352+BK361+BK396+BK402+BK431+BK461+BK497+BK508</f>
        <v>0</v>
      </c>
    </row>
    <row r="272" spans="2:65" s="308" customFormat="1" ht="19.899999999999999" customHeight="1" x14ac:dyDescent="0.35">
      <c r="B272" s="307"/>
      <c r="D272" s="309" t="s">
        <v>70</v>
      </c>
      <c r="E272" s="318" t="s">
        <v>448</v>
      </c>
      <c r="F272" s="318" t="s">
        <v>449</v>
      </c>
      <c r="J272" s="319">
        <f>BK272</f>
        <v>0</v>
      </c>
      <c r="L272" s="307"/>
      <c r="M272" s="312"/>
      <c r="N272" s="313"/>
      <c r="O272" s="313"/>
      <c r="P272" s="314">
        <f>SUM(P273:P301)</f>
        <v>0</v>
      </c>
      <c r="Q272" s="313"/>
      <c r="R272" s="314">
        <f>SUM(R273:R301)</f>
        <v>5.0944205199999999</v>
      </c>
      <c r="S272" s="313"/>
      <c r="T272" s="315">
        <f>SUM(T273:T301)</f>
        <v>0</v>
      </c>
      <c r="AR272" s="309" t="s">
        <v>81</v>
      </c>
      <c r="AT272" s="316" t="s">
        <v>70</v>
      </c>
      <c r="AU272" s="316" t="s">
        <v>79</v>
      </c>
      <c r="AY272" s="309" t="s">
        <v>135</v>
      </c>
      <c r="BK272" s="317">
        <f>SUM(BK273:BK301)</f>
        <v>0</v>
      </c>
    </row>
    <row r="273" spans="2:65" s="232" customFormat="1" ht="25.5" customHeight="1" x14ac:dyDescent="0.35">
      <c r="B273" s="233"/>
      <c r="C273" s="320" t="s">
        <v>450</v>
      </c>
      <c r="D273" s="320" t="s">
        <v>137</v>
      </c>
      <c r="E273" s="321" t="s">
        <v>451</v>
      </c>
      <c r="F273" s="322" t="s">
        <v>452</v>
      </c>
      <c r="G273" s="323" t="s">
        <v>168</v>
      </c>
      <c r="H273" s="324">
        <v>482.03800000000001</v>
      </c>
      <c r="I273" s="88"/>
      <c r="J273" s="325">
        <f>ROUND(I273*H273,2)</f>
        <v>0</v>
      </c>
      <c r="K273" s="322" t="s">
        <v>141</v>
      </c>
      <c r="L273" s="233"/>
      <c r="M273" s="326" t="s">
        <v>5</v>
      </c>
      <c r="N273" s="327" t="s">
        <v>42</v>
      </c>
      <c r="O273" s="234"/>
      <c r="P273" s="328">
        <f>O273*H273</f>
        <v>0</v>
      </c>
      <c r="Q273" s="328">
        <v>0</v>
      </c>
      <c r="R273" s="328">
        <f>Q273*H273</f>
        <v>0</v>
      </c>
      <c r="S273" s="328">
        <v>0</v>
      </c>
      <c r="T273" s="329">
        <f>S273*H273</f>
        <v>0</v>
      </c>
      <c r="AR273" s="220" t="s">
        <v>223</v>
      </c>
      <c r="AT273" s="220" t="s">
        <v>137</v>
      </c>
      <c r="AU273" s="220" t="s">
        <v>81</v>
      </c>
      <c r="AY273" s="220" t="s">
        <v>135</v>
      </c>
      <c r="BE273" s="330">
        <f>IF(N273="základní",J273,0)</f>
        <v>0</v>
      </c>
      <c r="BF273" s="330">
        <f>IF(N273="snížená",J273,0)</f>
        <v>0</v>
      </c>
      <c r="BG273" s="330">
        <f>IF(N273="zákl. přenesená",J273,0)</f>
        <v>0</v>
      </c>
      <c r="BH273" s="330">
        <f>IF(N273="sníž. přenesená",J273,0)</f>
        <v>0</v>
      </c>
      <c r="BI273" s="330">
        <f>IF(N273="nulová",J273,0)</f>
        <v>0</v>
      </c>
      <c r="BJ273" s="220" t="s">
        <v>79</v>
      </c>
      <c r="BK273" s="330">
        <f>ROUND(I273*H273,2)</f>
        <v>0</v>
      </c>
      <c r="BL273" s="220" t="s">
        <v>223</v>
      </c>
      <c r="BM273" s="220" t="s">
        <v>453</v>
      </c>
    </row>
    <row r="274" spans="2:65" s="232" customFormat="1" ht="28.5" x14ac:dyDescent="0.35">
      <c r="B274" s="233"/>
      <c r="D274" s="331" t="s">
        <v>144</v>
      </c>
      <c r="F274" s="332" t="s">
        <v>454</v>
      </c>
      <c r="L274" s="233"/>
      <c r="M274" s="333"/>
      <c r="N274" s="234"/>
      <c r="O274" s="234"/>
      <c r="P274" s="234"/>
      <c r="Q274" s="234"/>
      <c r="R274" s="234"/>
      <c r="S274" s="234"/>
      <c r="T274" s="334"/>
      <c r="AT274" s="220" t="s">
        <v>144</v>
      </c>
      <c r="AU274" s="220" t="s">
        <v>81</v>
      </c>
    </row>
    <row r="275" spans="2:65" s="336" customFormat="1" ht="12" x14ac:dyDescent="0.35">
      <c r="B275" s="335"/>
      <c r="D275" s="331" t="s">
        <v>146</v>
      </c>
      <c r="E275" s="337" t="s">
        <v>5</v>
      </c>
      <c r="F275" s="338" t="s">
        <v>253</v>
      </c>
      <c r="H275" s="339">
        <v>52.777999999999999</v>
      </c>
      <c r="L275" s="335"/>
      <c r="M275" s="340"/>
      <c r="N275" s="341"/>
      <c r="O275" s="341"/>
      <c r="P275" s="341"/>
      <c r="Q275" s="341"/>
      <c r="R275" s="341"/>
      <c r="S275" s="341"/>
      <c r="T275" s="342"/>
      <c r="AT275" s="337" t="s">
        <v>146</v>
      </c>
      <c r="AU275" s="337" t="s">
        <v>81</v>
      </c>
      <c r="AV275" s="336" t="s">
        <v>81</v>
      </c>
      <c r="AW275" s="336" t="s">
        <v>35</v>
      </c>
      <c r="AX275" s="336" t="s">
        <v>71</v>
      </c>
      <c r="AY275" s="337" t="s">
        <v>135</v>
      </c>
    </row>
    <row r="276" spans="2:65" s="336" customFormat="1" ht="12" x14ac:dyDescent="0.35">
      <c r="B276" s="335"/>
      <c r="D276" s="331" t="s">
        <v>146</v>
      </c>
      <c r="E276" s="337" t="s">
        <v>5</v>
      </c>
      <c r="F276" s="338" t="s">
        <v>455</v>
      </c>
      <c r="H276" s="339">
        <v>429.26</v>
      </c>
      <c r="L276" s="335"/>
      <c r="M276" s="340"/>
      <c r="N276" s="341"/>
      <c r="O276" s="341"/>
      <c r="P276" s="341"/>
      <c r="Q276" s="341"/>
      <c r="R276" s="341"/>
      <c r="S276" s="341"/>
      <c r="T276" s="342"/>
      <c r="AT276" s="337" t="s">
        <v>146</v>
      </c>
      <c r="AU276" s="337" t="s">
        <v>81</v>
      </c>
      <c r="AV276" s="336" t="s">
        <v>81</v>
      </c>
      <c r="AW276" s="336" t="s">
        <v>35</v>
      </c>
      <c r="AX276" s="336" t="s">
        <v>71</v>
      </c>
      <c r="AY276" s="337" t="s">
        <v>135</v>
      </c>
    </row>
    <row r="277" spans="2:65" s="344" customFormat="1" ht="12" x14ac:dyDescent="0.35">
      <c r="B277" s="343"/>
      <c r="D277" s="331" t="s">
        <v>146</v>
      </c>
      <c r="E277" s="345" t="s">
        <v>5</v>
      </c>
      <c r="F277" s="346" t="s">
        <v>148</v>
      </c>
      <c r="H277" s="347">
        <v>482.03800000000001</v>
      </c>
      <c r="L277" s="343"/>
      <c r="M277" s="348"/>
      <c r="N277" s="349"/>
      <c r="O277" s="349"/>
      <c r="P277" s="349"/>
      <c r="Q277" s="349"/>
      <c r="R277" s="349"/>
      <c r="S277" s="349"/>
      <c r="T277" s="350"/>
      <c r="AT277" s="345" t="s">
        <v>146</v>
      </c>
      <c r="AU277" s="345" t="s">
        <v>81</v>
      </c>
      <c r="AV277" s="344" t="s">
        <v>142</v>
      </c>
      <c r="AW277" s="344" t="s">
        <v>35</v>
      </c>
      <c r="AX277" s="344" t="s">
        <v>79</v>
      </c>
      <c r="AY277" s="345" t="s">
        <v>135</v>
      </c>
    </row>
    <row r="278" spans="2:65" s="232" customFormat="1" ht="16.5" customHeight="1" x14ac:dyDescent="0.35">
      <c r="B278" s="233"/>
      <c r="C278" s="351" t="s">
        <v>456</v>
      </c>
      <c r="D278" s="351" t="s">
        <v>185</v>
      </c>
      <c r="E278" s="352" t="s">
        <v>457</v>
      </c>
      <c r="F278" s="353" t="s">
        <v>458</v>
      </c>
      <c r="G278" s="354" t="s">
        <v>423</v>
      </c>
      <c r="H278" s="355">
        <v>0.14499999999999999</v>
      </c>
      <c r="I278" s="89"/>
      <c r="J278" s="356">
        <f>ROUND(I278*H278,2)</f>
        <v>0</v>
      </c>
      <c r="K278" s="353" t="s">
        <v>141</v>
      </c>
      <c r="L278" s="357"/>
      <c r="M278" s="358" t="s">
        <v>5</v>
      </c>
      <c r="N278" s="359" t="s">
        <v>42</v>
      </c>
      <c r="O278" s="234"/>
      <c r="P278" s="328">
        <f>O278*H278</f>
        <v>0</v>
      </c>
      <c r="Q278" s="328">
        <v>1</v>
      </c>
      <c r="R278" s="328">
        <f>Q278*H278</f>
        <v>0.14499999999999999</v>
      </c>
      <c r="S278" s="328">
        <v>0</v>
      </c>
      <c r="T278" s="329">
        <f>S278*H278</f>
        <v>0</v>
      </c>
      <c r="AR278" s="220" t="s">
        <v>309</v>
      </c>
      <c r="AT278" s="220" t="s">
        <v>185</v>
      </c>
      <c r="AU278" s="220" t="s">
        <v>81</v>
      </c>
      <c r="AY278" s="220" t="s">
        <v>135</v>
      </c>
      <c r="BE278" s="330">
        <f>IF(N278="základní",J278,0)</f>
        <v>0</v>
      </c>
      <c r="BF278" s="330">
        <f>IF(N278="snížená",J278,0)</f>
        <v>0</v>
      </c>
      <c r="BG278" s="330">
        <f>IF(N278="zákl. přenesená",J278,0)</f>
        <v>0</v>
      </c>
      <c r="BH278" s="330">
        <f>IF(N278="sníž. přenesená",J278,0)</f>
        <v>0</v>
      </c>
      <c r="BI278" s="330">
        <f>IF(N278="nulová",J278,0)</f>
        <v>0</v>
      </c>
      <c r="BJ278" s="220" t="s">
        <v>79</v>
      </c>
      <c r="BK278" s="330">
        <f>ROUND(I278*H278,2)</f>
        <v>0</v>
      </c>
      <c r="BL278" s="220" t="s">
        <v>223</v>
      </c>
      <c r="BM278" s="220" t="s">
        <v>459</v>
      </c>
    </row>
    <row r="279" spans="2:65" s="336" customFormat="1" ht="12" x14ac:dyDescent="0.35">
      <c r="B279" s="335"/>
      <c r="D279" s="331" t="s">
        <v>146</v>
      </c>
      <c r="F279" s="338" t="s">
        <v>460</v>
      </c>
      <c r="H279" s="339">
        <v>0.14499999999999999</v>
      </c>
      <c r="L279" s="335"/>
      <c r="M279" s="340"/>
      <c r="N279" s="341"/>
      <c r="O279" s="341"/>
      <c r="P279" s="341"/>
      <c r="Q279" s="341"/>
      <c r="R279" s="341"/>
      <c r="S279" s="341"/>
      <c r="T279" s="342"/>
      <c r="AT279" s="337" t="s">
        <v>146</v>
      </c>
      <c r="AU279" s="337" t="s">
        <v>81</v>
      </c>
      <c r="AV279" s="336" t="s">
        <v>81</v>
      </c>
      <c r="AW279" s="336" t="s">
        <v>6</v>
      </c>
      <c r="AX279" s="336" t="s">
        <v>79</v>
      </c>
      <c r="AY279" s="337" t="s">
        <v>135</v>
      </c>
    </row>
    <row r="280" spans="2:65" s="232" customFormat="1" ht="25.5" customHeight="1" x14ac:dyDescent="0.35">
      <c r="B280" s="233"/>
      <c r="C280" s="320" t="s">
        <v>461</v>
      </c>
      <c r="D280" s="320" t="s">
        <v>137</v>
      </c>
      <c r="E280" s="321" t="s">
        <v>462</v>
      </c>
      <c r="F280" s="322" t="s">
        <v>463</v>
      </c>
      <c r="G280" s="323" t="s">
        <v>168</v>
      </c>
      <c r="H280" s="324">
        <v>67.180000000000007</v>
      </c>
      <c r="I280" s="88"/>
      <c r="J280" s="325">
        <f>ROUND(I280*H280,2)</f>
        <v>0</v>
      </c>
      <c r="K280" s="322" t="s">
        <v>5</v>
      </c>
      <c r="L280" s="233"/>
      <c r="M280" s="326" t="s">
        <v>5</v>
      </c>
      <c r="N280" s="327" t="s">
        <v>42</v>
      </c>
      <c r="O280" s="234"/>
      <c r="P280" s="328">
        <f>O280*H280</f>
        <v>0</v>
      </c>
      <c r="Q280" s="328">
        <v>1E-3</v>
      </c>
      <c r="R280" s="328">
        <f>Q280*H280</f>
        <v>6.7180000000000004E-2</v>
      </c>
      <c r="S280" s="328">
        <v>0</v>
      </c>
      <c r="T280" s="329">
        <f>S280*H280</f>
        <v>0</v>
      </c>
      <c r="AR280" s="220" t="s">
        <v>223</v>
      </c>
      <c r="AT280" s="220" t="s">
        <v>137</v>
      </c>
      <c r="AU280" s="220" t="s">
        <v>81</v>
      </c>
      <c r="AY280" s="220" t="s">
        <v>135</v>
      </c>
      <c r="BE280" s="330">
        <f>IF(N280="základní",J280,0)</f>
        <v>0</v>
      </c>
      <c r="BF280" s="330">
        <f>IF(N280="snížená",J280,0)</f>
        <v>0</v>
      </c>
      <c r="BG280" s="330">
        <f>IF(N280="zákl. přenesená",J280,0)</f>
        <v>0</v>
      </c>
      <c r="BH280" s="330">
        <f>IF(N280="sníž. přenesená",J280,0)</f>
        <v>0</v>
      </c>
      <c r="BI280" s="330">
        <f>IF(N280="nulová",J280,0)</f>
        <v>0</v>
      </c>
      <c r="BJ280" s="220" t="s">
        <v>79</v>
      </c>
      <c r="BK280" s="330">
        <f>ROUND(I280*H280,2)</f>
        <v>0</v>
      </c>
      <c r="BL280" s="220" t="s">
        <v>223</v>
      </c>
      <c r="BM280" s="220" t="s">
        <v>464</v>
      </c>
    </row>
    <row r="281" spans="2:65" s="361" customFormat="1" ht="12" x14ac:dyDescent="0.35">
      <c r="B281" s="360"/>
      <c r="D281" s="331" t="s">
        <v>146</v>
      </c>
      <c r="E281" s="362" t="s">
        <v>5</v>
      </c>
      <c r="F281" s="363" t="s">
        <v>465</v>
      </c>
      <c r="H281" s="362" t="s">
        <v>5</v>
      </c>
      <c r="L281" s="360"/>
      <c r="M281" s="364"/>
      <c r="N281" s="365"/>
      <c r="O281" s="365"/>
      <c r="P281" s="365"/>
      <c r="Q281" s="365"/>
      <c r="R281" s="365"/>
      <c r="S281" s="365"/>
      <c r="T281" s="366"/>
      <c r="AT281" s="362" t="s">
        <v>146</v>
      </c>
      <c r="AU281" s="362" t="s">
        <v>81</v>
      </c>
      <c r="AV281" s="361" t="s">
        <v>79</v>
      </c>
      <c r="AW281" s="361" t="s">
        <v>35</v>
      </c>
      <c r="AX281" s="361" t="s">
        <v>71</v>
      </c>
      <c r="AY281" s="362" t="s">
        <v>135</v>
      </c>
    </row>
    <row r="282" spans="2:65" s="336" customFormat="1" ht="12" x14ac:dyDescent="0.35">
      <c r="B282" s="335"/>
      <c r="D282" s="331" t="s">
        <v>146</v>
      </c>
      <c r="E282" s="337" t="s">
        <v>5</v>
      </c>
      <c r="F282" s="338" t="s">
        <v>466</v>
      </c>
      <c r="H282" s="339">
        <v>58.98</v>
      </c>
      <c r="L282" s="335"/>
      <c r="M282" s="340"/>
      <c r="N282" s="341"/>
      <c r="O282" s="341"/>
      <c r="P282" s="341"/>
      <c r="Q282" s="341"/>
      <c r="R282" s="341"/>
      <c r="S282" s="341"/>
      <c r="T282" s="342"/>
      <c r="AT282" s="337" t="s">
        <v>146</v>
      </c>
      <c r="AU282" s="337" t="s">
        <v>81</v>
      </c>
      <c r="AV282" s="336" t="s">
        <v>81</v>
      </c>
      <c r="AW282" s="336" t="s">
        <v>35</v>
      </c>
      <c r="AX282" s="336" t="s">
        <v>71</v>
      </c>
      <c r="AY282" s="337" t="s">
        <v>135</v>
      </c>
    </row>
    <row r="283" spans="2:65" s="361" customFormat="1" ht="12" x14ac:dyDescent="0.35">
      <c r="B283" s="360"/>
      <c r="D283" s="331" t="s">
        <v>146</v>
      </c>
      <c r="E283" s="362" t="s">
        <v>5</v>
      </c>
      <c r="F283" s="363" t="s">
        <v>467</v>
      </c>
      <c r="H283" s="362" t="s">
        <v>5</v>
      </c>
      <c r="L283" s="360"/>
      <c r="M283" s="364"/>
      <c r="N283" s="365"/>
      <c r="O283" s="365"/>
      <c r="P283" s="365"/>
      <c r="Q283" s="365"/>
      <c r="R283" s="365"/>
      <c r="S283" s="365"/>
      <c r="T283" s="366"/>
      <c r="AT283" s="362" t="s">
        <v>146</v>
      </c>
      <c r="AU283" s="362" t="s">
        <v>81</v>
      </c>
      <c r="AV283" s="361" t="s">
        <v>79</v>
      </c>
      <c r="AW283" s="361" t="s">
        <v>35</v>
      </c>
      <c r="AX283" s="361" t="s">
        <v>71</v>
      </c>
      <c r="AY283" s="362" t="s">
        <v>135</v>
      </c>
    </row>
    <row r="284" spans="2:65" s="336" customFormat="1" ht="12" x14ac:dyDescent="0.35">
      <c r="B284" s="335"/>
      <c r="D284" s="331" t="s">
        <v>146</v>
      </c>
      <c r="E284" s="337" t="s">
        <v>5</v>
      </c>
      <c r="F284" s="338" t="s">
        <v>468</v>
      </c>
      <c r="H284" s="339">
        <v>8.1999999999999993</v>
      </c>
      <c r="L284" s="335"/>
      <c r="M284" s="340"/>
      <c r="N284" s="341"/>
      <c r="O284" s="341"/>
      <c r="P284" s="341"/>
      <c r="Q284" s="341"/>
      <c r="R284" s="341"/>
      <c r="S284" s="341"/>
      <c r="T284" s="342"/>
      <c r="AT284" s="337" t="s">
        <v>146</v>
      </c>
      <c r="AU284" s="337" t="s">
        <v>81</v>
      </c>
      <c r="AV284" s="336" t="s">
        <v>81</v>
      </c>
      <c r="AW284" s="336" t="s">
        <v>35</v>
      </c>
      <c r="AX284" s="336" t="s">
        <v>71</v>
      </c>
      <c r="AY284" s="337" t="s">
        <v>135</v>
      </c>
    </row>
    <row r="285" spans="2:65" s="344" customFormat="1" ht="12" x14ac:dyDescent="0.35">
      <c r="B285" s="343"/>
      <c r="D285" s="331" t="s">
        <v>146</v>
      </c>
      <c r="E285" s="345" t="s">
        <v>5</v>
      </c>
      <c r="F285" s="346" t="s">
        <v>148</v>
      </c>
      <c r="H285" s="347">
        <v>67.180000000000007</v>
      </c>
      <c r="L285" s="343"/>
      <c r="M285" s="348"/>
      <c r="N285" s="349"/>
      <c r="O285" s="349"/>
      <c r="P285" s="349"/>
      <c r="Q285" s="349"/>
      <c r="R285" s="349"/>
      <c r="S285" s="349"/>
      <c r="T285" s="350"/>
      <c r="AT285" s="345" t="s">
        <v>146</v>
      </c>
      <c r="AU285" s="345" t="s">
        <v>81</v>
      </c>
      <c r="AV285" s="344" t="s">
        <v>142</v>
      </c>
      <c r="AW285" s="344" t="s">
        <v>35</v>
      </c>
      <c r="AX285" s="344" t="s">
        <v>79</v>
      </c>
      <c r="AY285" s="345" t="s">
        <v>135</v>
      </c>
    </row>
    <row r="286" spans="2:65" s="232" customFormat="1" ht="25.5" customHeight="1" x14ac:dyDescent="0.35">
      <c r="B286" s="233"/>
      <c r="C286" s="320" t="s">
        <v>469</v>
      </c>
      <c r="D286" s="320" t="s">
        <v>137</v>
      </c>
      <c r="E286" s="321" t="s">
        <v>470</v>
      </c>
      <c r="F286" s="322" t="s">
        <v>471</v>
      </c>
      <c r="G286" s="323" t="s">
        <v>168</v>
      </c>
      <c r="H286" s="324">
        <v>10.077</v>
      </c>
      <c r="I286" s="88"/>
      <c r="J286" s="325">
        <f>ROUND(I286*H286,2)</f>
        <v>0</v>
      </c>
      <c r="K286" s="322" t="s">
        <v>5</v>
      </c>
      <c r="L286" s="233"/>
      <c r="M286" s="326" t="s">
        <v>5</v>
      </c>
      <c r="N286" s="327" t="s">
        <v>42</v>
      </c>
      <c r="O286" s="234"/>
      <c r="P286" s="328">
        <f>O286*H286</f>
        <v>0</v>
      </c>
      <c r="Q286" s="328">
        <v>1E-3</v>
      </c>
      <c r="R286" s="328">
        <f>Q286*H286</f>
        <v>1.0077000000000001E-2</v>
      </c>
      <c r="S286" s="328">
        <v>0</v>
      </c>
      <c r="T286" s="329">
        <f>S286*H286</f>
        <v>0</v>
      </c>
      <c r="AR286" s="220" t="s">
        <v>223</v>
      </c>
      <c r="AT286" s="220" t="s">
        <v>137</v>
      </c>
      <c r="AU286" s="220" t="s">
        <v>81</v>
      </c>
      <c r="AY286" s="220" t="s">
        <v>135</v>
      </c>
      <c r="BE286" s="330">
        <f>IF(N286="základní",J286,0)</f>
        <v>0</v>
      </c>
      <c r="BF286" s="330">
        <f>IF(N286="snížená",J286,0)</f>
        <v>0</v>
      </c>
      <c r="BG286" s="330">
        <f>IF(N286="zákl. přenesená",J286,0)</f>
        <v>0</v>
      </c>
      <c r="BH286" s="330">
        <f>IF(N286="sníž. přenesená",J286,0)</f>
        <v>0</v>
      </c>
      <c r="BI286" s="330">
        <f>IF(N286="nulová",J286,0)</f>
        <v>0</v>
      </c>
      <c r="BJ286" s="220" t="s">
        <v>79</v>
      </c>
      <c r="BK286" s="330">
        <f>ROUND(I286*H286,2)</f>
        <v>0</v>
      </c>
      <c r="BL286" s="220" t="s">
        <v>223</v>
      </c>
      <c r="BM286" s="220" t="s">
        <v>472</v>
      </c>
    </row>
    <row r="287" spans="2:65" s="361" customFormat="1" ht="12" x14ac:dyDescent="0.35">
      <c r="B287" s="360"/>
      <c r="D287" s="331" t="s">
        <v>146</v>
      </c>
      <c r="E287" s="362" t="s">
        <v>5</v>
      </c>
      <c r="F287" s="363" t="s">
        <v>465</v>
      </c>
      <c r="H287" s="362" t="s">
        <v>5</v>
      </c>
      <c r="L287" s="360"/>
      <c r="M287" s="364"/>
      <c r="N287" s="365"/>
      <c r="O287" s="365"/>
      <c r="P287" s="365"/>
      <c r="Q287" s="365"/>
      <c r="R287" s="365"/>
      <c r="S287" s="365"/>
      <c r="T287" s="366"/>
      <c r="AT287" s="362" t="s">
        <v>146</v>
      </c>
      <c r="AU287" s="362" t="s">
        <v>81</v>
      </c>
      <c r="AV287" s="361" t="s">
        <v>79</v>
      </c>
      <c r="AW287" s="361" t="s">
        <v>35</v>
      </c>
      <c r="AX287" s="361" t="s">
        <v>71</v>
      </c>
      <c r="AY287" s="362" t="s">
        <v>135</v>
      </c>
    </row>
    <row r="288" spans="2:65" s="336" customFormat="1" ht="12" x14ac:dyDescent="0.35">
      <c r="B288" s="335"/>
      <c r="D288" s="331" t="s">
        <v>146</v>
      </c>
      <c r="E288" s="337" t="s">
        <v>5</v>
      </c>
      <c r="F288" s="338" t="s">
        <v>473</v>
      </c>
      <c r="H288" s="339">
        <v>8.8469999999999995</v>
      </c>
      <c r="L288" s="335"/>
      <c r="M288" s="340"/>
      <c r="N288" s="341"/>
      <c r="O288" s="341"/>
      <c r="P288" s="341"/>
      <c r="Q288" s="341"/>
      <c r="R288" s="341"/>
      <c r="S288" s="341"/>
      <c r="T288" s="342"/>
      <c r="AT288" s="337" t="s">
        <v>146</v>
      </c>
      <c r="AU288" s="337" t="s">
        <v>81</v>
      </c>
      <c r="AV288" s="336" t="s">
        <v>81</v>
      </c>
      <c r="AW288" s="336" t="s">
        <v>35</v>
      </c>
      <c r="AX288" s="336" t="s">
        <v>71</v>
      </c>
      <c r="AY288" s="337" t="s">
        <v>135</v>
      </c>
    </row>
    <row r="289" spans="2:65" s="361" customFormat="1" ht="12" x14ac:dyDescent="0.35">
      <c r="B289" s="360"/>
      <c r="D289" s="331" t="s">
        <v>146</v>
      </c>
      <c r="E289" s="362" t="s">
        <v>5</v>
      </c>
      <c r="F289" s="363" t="s">
        <v>467</v>
      </c>
      <c r="H289" s="362" t="s">
        <v>5</v>
      </c>
      <c r="L289" s="360"/>
      <c r="M289" s="364"/>
      <c r="N289" s="365"/>
      <c r="O289" s="365"/>
      <c r="P289" s="365"/>
      <c r="Q289" s="365"/>
      <c r="R289" s="365"/>
      <c r="S289" s="365"/>
      <c r="T289" s="366"/>
      <c r="AT289" s="362" t="s">
        <v>146</v>
      </c>
      <c r="AU289" s="362" t="s">
        <v>81</v>
      </c>
      <c r="AV289" s="361" t="s">
        <v>79</v>
      </c>
      <c r="AW289" s="361" t="s">
        <v>35</v>
      </c>
      <c r="AX289" s="361" t="s">
        <v>71</v>
      </c>
      <c r="AY289" s="362" t="s">
        <v>135</v>
      </c>
    </row>
    <row r="290" spans="2:65" s="336" customFormat="1" ht="12" x14ac:dyDescent="0.35">
      <c r="B290" s="335"/>
      <c r="D290" s="331" t="s">
        <v>146</v>
      </c>
      <c r="E290" s="337" t="s">
        <v>5</v>
      </c>
      <c r="F290" s="338" t="s">
        <v>474</v>
      </c>
      <c r="H290" s="339">
        <v>1.23</v>
      </c>
      <c r="L290" s="335"/>
      <c r="M290" s="340"/>
      <c r="N290" s="341"/>
      <c r="O290" s="341"/>
      <c r="P290" s="341"/>
      <c r="Q290" s="341"/>
      <c r="R290" s="341"/>
      <c r="S290" s="341"/>
      <c r="T290" s="342"/>
      <c r="AT290" s="337" t="s">
        <v>146</v>
      </c>
      <c r="AU290" s="337" t="s">
        <v>81</v>
      </c>
      <c r="AV290" s="336" t="s">
        <v>81</v>
      </c>
      <c r="AW290" s="336" t="s">
        <v>35</v>
      </c>
      <c r="AX290" s="336" t="s">
        <v>71</v>
      </c>
      <c r="AY290" s="337" t="s">
        <v>135</v>
      </c>
    </row>
    <row r="291" spans="2:65" s="344" customFormat="1" ht="12" x14ac:dyDescent="0.35">
      <c r="B291" s="343"/>
      <c r="D291" s="331" t="s">
        <v>146</v>
      </c>
      <c r="E291" s="345" t="s">
        <v>5</v>
      </c>
      <c r="F291" s="346" t="s">
        <v>148</v>
      </c>
      <c r="H291" s="347">
        <v>10.077</v>
      </c>
      <c r="L291" s="343"/>
      <c r="M291" s="348"/>
      <c r="N291" s="349"/>
      <c r="O291" s="349"/>
      <c r="P291" s="349"/>
      <c r="Q291" s="349"/>
      <c r="R291" s="349"/>
      <c r="S291" s="349"/>
      <c r="T291" s="350"/>
      <c r="AT291" s="345" t="s">
        <v>146</v>
      </c>
      <c r="AU291" s="345" t="s">
        <v>81</v>
      </c>
      <c r="AV291" s="344" t="s">
        <v>142</v>
      </c>
      <c r="AW291" s="344" t="s">
        <v>35</v>
      </c>
      <c r="AX291" s="344" t="s">
        <v>79</v>
      </c>
      <c r="AY291" s="345" t="s">
        <v>135</v>
      </c>
    </row>
    <row r="292" spans="2:65" s="232" customFormat="1" ht="25.5" customHeight="1" x14ac:dyDescent="0.35">
      <c r="B292" s="233"/>
      <c r="C292" s="320" t="s">
        <v>475</v>
      </c>
      <c r="D292" s="320" t="s">
        <v>137</v>
      </c>
      <c r="E292" s="321" t="s">
        <v>476</v>
      </c>
      <c r="F292" s="322" t="s">
        <v>477</v>
      </c>
      <c r="G292" s="323" t="s">
        <v>168</v>
      </c>
      <c r="H292" s="324">
        <v>964.07600000000002</v>
      </c>
      <c r="I292" s="88"/>
      <c r="J292" s="325">
        <f>ROUND(I292*H292,2)</f>
        <v>0</v>
      </c>
      <c r="K292" s="322" t="s">
        <v>141</v>
      </c>
      <c r="L292" s="233"/>
      <c r="M292" s="326" t="s">
        <v>5</v>
      </c>
      <c r="N292" s="327" t="s">
        <v>42</v>
      </c>
      <c r="O292" s="234"/>
      <c r="P292" s="328">
        <f>O292*H292</f>
        <v>0</v>
      </c>
      <c r="Q292" s="328">
        <v>4.0000000000000002E-4</v>
      </c>
      <c r="R292" s="328">
        <f>Q292*H292</f>
        <v>0.38563040000000004</v>
      </c>
      <c r="S292" s="328">
        <v>0</v>
      </c>
      <c r="T292" s="329">
        <f>S292*H292</f>
        <v>0</v>
      </c>
      <c r="AR292" s="220" t="s">
        <v>223</v>
      </c>
      <c r="AT292" s="220" t="s">
        <v>137</v>
      </c>
      <c r="AU292" s="220" t="s">
        <v>81</v>
      </c>
      <c r="AY292" s="220" t="s">
        <v>135</v>
      </c>
      <c r="BE292" s="330">
        <f>IF(N292="základní",J292,0)</f>
        <v>0</v>
      </c>
      <c r="BF292" s="330">
        <f>IF(N292="snížená",J292,0)</f>
        <v>0</v>
      </c>
      <c r="BG292" s="330">
        <f>IF(N292="zákl. přenesená",J292,0)</f>
        <v>0</v>
      </c>
      <c r="BH292" s="330">
        <f>IF(N292="sníž. přenesená",J292,0)</f>
        <v>0</v>
      </c>
      <c r="BI292" s="330">
        <f>IF(N292="nulová",J292,0)</f>
        <v>0</v>
      </c>
      <c r="BJ292" s="220" t="s">
        <v>79</v>
      </c>
      <c r="BK292" s="330">
        <f>ROUND(I292*H292,2)</f>
        <v>0</v>
      </c>
      <c r="BL292" s="220" t="s">
        <v>223</v>
      </c>
      <c r="BM292" s="220" t="s">
        <v>478</v>
      </c>
    </row>
    <row r="293" spans="2:65" s="232" customFormat="1" ht="28.5" x14ac:dyDescent="0.35">
      <c r="B293" s="233"/>
      <c r="D293" s="331" t="s">
        <v>144</v>
      </c>
      <c r="F293" s="332" t="s">
        <v>479</v>
      </c>
      <c r="L293" s="233"/>
      <c r="M293" s="333"/>
      <c r="N293" s="234"/>
      <c r="O293" s="234"/>
      <c r="P293" s="234"/>
      <c r="Q293" s="234"/>
      <c r="R293" s="234"/>
      <c r="S293" s="234"/>
      <c r="T293" s="334"/>
      <c r="AT293" s="220" t="s">
        <v>144</v>
      </c>
      <c r="AU293" s="220" t="s">
        <v>81</v>
      </c>
    </row>
    <row r="294" spans="2:65" s="336" customFormat="1" ht="12" x14ac:dyDescent="0.35">
      <c r="B294" s="335"/>
      <c r="D294" s="331" t="s">
        <v>146</v>
      </c>
      <c r="E294" s="337" t="s">
        <v>5</v>
      </c>
      <c r="F294" s="338" t="s">
        <v>480</v>
      </c>
      <c r="H294" s="339">
        <v>964.07600000000002</v>
      </c>
      <c r="L294" s="335"/>
      <c r="M294" s="340"/>
      <c r="N294" s="341"/>
      <c r="O294" s="341"/>
      <c r="P294" s="341"/>
      <c r="Q294" s="341"/>
      <c r="R294" s="341"/>
      <c r="S294" s="341"/>
      <c r="T294" s="342"/>
      <c r="AT294" s="337" t="s">
        <v>146</v>
      </c>
      <c r="AU294" s="337" t="s">
        <v>81</v>
      </c>
      <c r="AV294" s="336" t="s">
        <v>81</v>
      </c>
      <c r="AW294" s="336" t="s">
        <v>35</v>
      </c>
      <c r="AX294" s="336" t="s">
        <v>71</v>
      </c>
      <c r="AY294" s="337" t="s">
        <v>135</v>
      </c>
    </row>
    <row r="295" spans="2:65" s="344" customFormat="1" ht="12" x14ac:dyDescent="0.35">
      <c r="B295" s="343"/>
      <c r="D295" s="331" t="s">
        <v>146</v>
      </c>
      <c r="E295" s="345" t="s">
        <v>5</v>
      </c>
      <c r="F295" s="346" t="s">
        <v>148</v>
      </c>
      <c r="H295" s="347">
        <v>964.07600000000002</v>
      </c>
      <c r="L295" s="343"/>
      <c r="M295" s="348"/>
      <c r="N295" s="349"/>
      <c r="O295" s="349"/>
      <c r="P295" s="349"/>
      <c r="Q295" s="349"/>
      <c r="R295" s="349"/>
      <c r="S295" s="349"/>
      <c r="T295" s="350"/>
      <c r="AT295" s="345" t="s">
        <v>146</v>
      </c>
      <c r="AU295" s="345" t="s">
        <v>81</v>
      </c>
      <c r="AV295" s="344" t="s">
        <v>142</v>
      </c>
      <c r="AW295" s="344" t="s">
        <v>35</v>
      </c>
      <c r="AX295" s="344" t="s">
        <v>79</v>
      </c>
      <c r="AY295" s="345" t="s">
        <v>135</v>
      </c>
    </row>
    <row r="296" spans="2:65" s="232" customFormat="1" ht="16.5" customHeight="1" x14ac:dyDescent="0.35">
      <c r="B296" s="233"/>
      <c r="C296" s="351" t="s">
        <v>481</v>
      </c>
      <c r="D296" s="351" t="s">
        <v>185</v>
      </c>
      <c r="E296" s="352" t="s">
        <v>482</v>
      </c>
      <c r="F296" s="353" t="s">
        <v>483</v>
      </c>
      <c r="G296" s="354" t="s">
        <v>168</v>
      </c>
      <c r="H296" s="355">
        <v>555.26400000000001</v>
      </c>
      <c r="I296" s="89"/>
      <c r="J296" s="356">
        <f>ROUND(I296*H296,2)</f>
        <v>0</v>
      </c>
      <c r="K296" s="353" t="s">
        <v>141</v>
      </c>
      <c r="L296" s="357"/>
      <c r="M296" s="358" t="s">
        <v>5</v>
      </c>
      <c r="N296" s="359" t="s">
        <v>42</v>
      </c>
      <c r="O296" s="234"/>
      <c r="P296" s="328">
        <f>O296*H296</f>
        <v>0</v>
      </c>
      <c r="Q296" s="328">
        <v>3.8800000000000002E-3</v>
      </c>
      <c r="R296" s="328">
        <f>Q296*H296</f>
        <v>2.1544243199999999</v>
      </c>
      <c r="S296" s="328">
        <v>0</v>
      </c>
      <c r="T296" s="329">
        <f>S296*H296</f>
        <v>0</v>
      </c>
      <c r="AR296" s="220" t="s">
        <v>309</v>
      </c>
      <c r="AT296" s="220" t="s">
        <v>185</v>
      </c>
      <c r="AU296" s="220" t="s">
        <v>81</v>
      </c>
      <c r="AY296" s="220" t="s">
        <v>135</v>
      </c>
      <c r="BE296" s="330">
        <f>IF(N296="základní",J296,0)</f>
        <v>0</v>
      </c>
      <c r="BF296" s="330">
        <f>IF(N296="snížená",J296,0)</f>
        <v>0</v>
      </c>
      <c r="BG296" s="330">
        <f>IF(N296="zákl. přenesená",J296,0)</f>
        <v>0</v>
      </c>
      <c r="BH296" s="330">
        <f>IF(N296="sníž. přenesená",J296,0)</f>
        <v>0</v>
      </c>
      <c r="BI296" s="330">
        <f>IF(N296="nulová",J296,0)</f>
        <v>0</v>
      </c>
      <c r="BJ296" s="220" t="s">
        <v>79</v>
      </c>
      <c r="BK296" s="330">
        <f>ROUND(I296*H296,2)</f>
        <v>0</v>
      </c>
      <c r="BL296" s="220" t="s">
        <v>223</v>
      </c>
      <c r="BM296" s="220" t="s">
        <v>484</v>
      </c>
    </row>
    <row r="297" spans="2:65" s="336" customFormat="1" ht="12" x14ac:dyDescent="0.35">
      <c r="B297" s="335"/>
      <c r="D297" s="331" t="s">
        <v>146</v>
      </c>
      <c r="F297" s="338" t="s">
        <v>485</v>
      </c>
      <c r="H297" s="339">
        <v>555.26400000000001</v>
      </c>
      <c r="L297" s="335"/>
      <c r="M297" s="340"/>
      <c r="N297" s="341"/>
      <c r="O297" s="341"/>
      <c r="P297" s="341"/>
      <c r="Q297" s="341"/>
      <c r="R297" s="341"/>
      <c r="S297" s="341"/>
      <c r="T297" s="342"/>
      <c r="AT297" s="337" t="s">
        <v>146</v>
      </c>
      <c r="AU297" s="337" t="s">
        <v>81</v>
      </c>
      <c r="AV297" s="336" t="s">
        <v>81</v>
      </c>
      <c r="AW297" s="336" t="s">
        <v>6</v>
      </c>
      <c r="AX297" s="336" t="s">
        <v>79</v>
      </c>
      <c r="AY297" s="337" t="s">
        <v>135</v>
      </c>
    </row>
    <row r="298" spans="2:65" s="232" customFormat="1" ht="16.5" customHeight="1" x14ac:dyDescent="0.35">
      <c r="B298" s="233"/>
      <c r="C298" s="351" t="s">
        <v>486</v>
      </c>
      <c r="D298" s="351" t="s">
        <v>185</v>
      </c>
      <c r="E298" s="352" t="s">
        <v>487</v>
      </c>
      <c r="F298" s="353" t="s">
        <v>488</v>
      </c>
      <c r="G298" s="354" t="s">
        <v>168</v>
      </c>
      <c r="H298" s="355">
        <v>555.26400000000001</v>
      </c>
      <c r="I298" s="89"/>
      <c r="J298" s="356">
        <f>ROUND(I298*H298,2)</f>
        <v>0</v>
      </c>
      <c r="K298" s="353" t="s">
        <v>141</v>
      </c>
      <c r="L298" s="357"/>
      <c r="M298" s="358" t="s">
        <v>5</v>
      </c>
      <c r="N298" s="359" t="s">
        <v>42</v>
      </c>
      <c r="O298" s="234"/>
      <c r="P298" s="328">
        <f>O298*H298</f>
        <v>0</v>
      </c>
      <c r="Q298" s="328">
        <v>4.1999999999999997E-3</v>
      </c>
      <c r="R298" s="328">
        <f>Q298*H298</f>
        <v>2.3321087999999999</v>
      </c>
      <c r="S298" s="328">
        <v>0</v>
      </c>
      <c r="T298" s="329">
        <f>S298*H298</f>
        <v>0</v>
      </c>
      <c r="AR298" s="220" t="s">
        <v>309</v>
      </c>
      <c r="AT298" s="220" t="s">
        <v>185</v>
      </c>
      <c r="AU298" s="220" t="s">
        <v>81</v>
      </c>
      <c r="AY298" s="220" t="s">
        <v>135</v>
      </c>
      <c r="BE298" s="330">
        <f>IF(N298="základní",J298,0)</f>
        <v>0</v>
      </c>
      <c r="BF298" s="330">
        <f>IF(N298="snížená",J298,0)</f>
        <v>0</v>
      </c>
      <c r="BG298" s="330">
        <f>IF(N298="zákl. přenesená",J298,0)</f>
        <v>0</v>
      </c>
      <c r="BH298" s="330">
        <f>IF(N298="sníž. přenesená",J298,0)</f>
        <v>0</v>
      </c>
      <c r="BI298" s="330">
        <f>IF(N298="nulová",J298,0)</f>
        <v>0</v>
      </c>
      <c r="BJ298" s="220" t="s">
        <v>79</v>
      </c>
      <c r="BK298" s="330">
        <f>ROUND(I298*H298,2)</f>
        <v>0</v>
      </c>
      <c r="BL298" s="220" t="s">
        <v>223</v>
      </c>
      <c r="BM298" s="220" t="s">
        <v>489</v>
      </c>
    </row>
    <row r="299" spans="2:65" s="336" customFormat="1" ht="12" x14ac:dyDescent="0.35">
      <c r="B299" s="335"/>
      <c r="D299" s="331" t="s">
        <v>146</v>
      </c>
      <c r="F299" s="338" t="s">
        <v>485</v>
      </c>
      <c r="H299" s="339">
        <v>555.26400000000001</v>
      </c>
      <c r="L299" s="335"/>
      <c r="M299" s="340"/>
      <c r="N299" s="341"/>
      <c r="O299" s="341"/>
      <c r="P299" s="341"/>
      <c r="Q299" s="341"/>
      <c r="R299" s="341"/>
      <c r="S299" s="341"/>
      <c r="T299" s="342"/>
      <c r="AT299" s="337" t="s">
        <v>146</v>
      </c>
      <c r="AU299" s="337" t="s">
        <v>81</v>
      </c>
      <c r="AV299" s="336" t="s">
        <v>81</v>
      </c>
      <c r="AW299" s="336" t="s">
        <v>6</v>
      </c>
      <c r="AX299" s="336" t="s">
        <v>79</v>
      </c>
      <c r="AY299" s="337" t="s">
        <v>135</v>
      </c>
    </row>
    <row r="300" spans="2:65" s="232" customFormat="1" ht="38.25" customHeight="1" x14ac:dyDescent="0.35">
      <c r="B300" s="233"/>
      <c r="C300" s="320" t="s">
        <v>490</v>
      </c>
      <c r="D300" s="320" t="s">
        <v>137</v>
      </c>
      <c r="E300" s="321" t="s">
        <v>491</v>
      </c>
      <c r="F300" s="322" t="s">
        <v>492</v>
      </c>
      <c r="G300" s="323" t="s">
        <v>423</v>
      </c>
      <c r="H300" s="324">
        <v>5.0940000000000003</v>
      </c>
      <c r="I300" s="88"/>
      <c r="J300" s="325">
        <f>ROUND(I300*H300,2)</f>
        <v>0</v>
      </c>
      <c r="K300" s="322" t="s">
        <v>141</v>
      </c>
      <c r="L300" s="233"/>
      <c r="M300" s="326" t="s">
        <v>5</v>
      </c>
      <c r="N300" s="327" t="s">
        <v>42</v>
      </c>
      <c r="O300" s="234"/>
      <c r="P300" s="328">
        <f>O300*H300</f>
        <v>0</v>
      </c>
      <c r="Q300" s="328">
        <v>0</v>
      </c>
      <c r="R300" s="328">
        <f>Q300*H300</f>
        <v>0</v>
      </c>
      <c r="S300" s="328">
        <v>0</v>
      </c>
      <c r="T300" s="329">
        <f>S300*H300</f>
        <v>0</v>
      </c>
      <c r="AR300" s="220" t="s">
        <v>223</v>
      </c>
      <c r="AT300" s="220" t="s">
        <v>137</v>
      </c>
      <c r="AU300" s="220" t="s">
        <v>81</v>
      </c>
      <c r="AY300" s="220" t="s">
        <v>135</v>
      </c>
      <c r="BE300" s="330">
        <f>IF(N300="základní",J300,0)</f>
        <v>0</v>
      </c>
      <c r="BF300" s="330">
        <f>IF(N300="snížená",J300,0)</f>
        <v>0</v>
      </c>
      <c r="BG300" s="330">
        <f>IF(N300="zákl. přenesená",J300,0)</f>
        <v>0</v>
      </c>
      <c r="BH300" s="330">
        <f>IF(N300="sníž. přenesená",J300,0)</f>
        <v>0</v>
      </c>
      <c r="BI300" s="330">
        <f>IF(N300="nulová",J300,0)</f>
        <v>0</v>
      </c>
      <c r="BJ300" s="220" t="s">
        <v>79</v>
      </c>
      <c r="BK300" s="330">
        <f>ROUND(I300*H300,2)</f>
        <v>0</v>
      </c>
      <c r="BL300" s="220" t="s">
        <v>223</v>
      </c>
      <c r="BM300" s="220" t="s">
        <v>493</v>
      </c>
    </row>
    <row r="301" spans="2:65" s="232" customFormat="1" ht="85.5" x14ac:dyDescent="0.35">
      <c r="B301" s="233"/>
      <c r="D301" s="331" t="s">
        <v>144</v>
      </c>
      <c r="F301" s="332" t="s">
        <v>494</v>
      </c>
      <c r="L301" s="233"/>
      <c r="M301" s="333"/>
      <c r="N301" s="234"/>
      <c r="O301" s="234"/>
      <c r="P301" s="234"/>
      <c r="Q301" s="234"/>
      <c r="R301" s="234"/>
      <c r="S301" s="234"/>
      <c r="T301" s="334"/>
      <c r="AT301" s="220" t="s">
        <v>144</v>
      </c>
      <c r="AU301" s="220" t="s">
        <v>81</v>
      </c>
    </row>
    <row r="302" spans="2:65" s="308" customFormat="1" ht="29.9" customHeight="1" x14ac:dyDescent="0.35">
      <c r="B302" s="307"/>
      <c r="D302" s="309" t="s">
        <v>70</v>
      </c>
      <c r="E302" s="318" t="s">
        <v>495</v>
      </c>
      <c r="F302" s="318" t="s">
        <v>496</v>
      </c>
      <c r="J302" s="319">
        <f>BK302</f>
        <v>0</v>
      </c>
      <c r="L302" s="307"/>
      <c r="M302" s="312"/>
      <c r="N302" s="313"/>
      <c r="O302" s="313"/>
      <c r="P302" s="314">
        <f>SUM(P303:P322)</f>
        <v>0</v>
      </c>
      <c r="Q302" s="313"/>
      <c r="R302" s="314">
        <f>SUM(R303:R322)</f>
        <v>4.8756493400000007</v>
      </c>
      <c r="S302" s="313"/>
      <c r="T302" s="315">
        <f>SUM(T303:T322)</f>
        <v>0</v>
      </c>
      <c r="AR302" s="309" t="s">
        <v>81</v>
      </c>
      <c r="AT302" s="316" t="s">
        <v>70</v>
      </c>
      <c r="AU302" s="316" t="s">
        <v>79</v>
      </c>
      <c r="AY302" s="309" t="s">
        <v>135</v>
      </c>
      <c r="BK302" s="317">
        <f>SUM(BK303:BK322)</f>
        <v>0</v>
      </c>
    </row>
    <row r="303" spans="2:65" s="232" customFormat="1" ht="51" customHeight="1" x14ac:dyDescent="0.35">
      <c r="B303" s="233"/>
      <c r="C303" s="320" t="s">
        <v>497</v>
      </c>
      <c r="D303" s="320" t="s">
        <v>137</v>
      </c>
      <c r="E303" s="321" t="s">
        <v>498</v>
      </c>
      <c r="F303" s="322" t="s">
        <v>499</v>
      </c>
      <c r="G303" s="323" t="s">
        <v>168</v>
      </c>
      <c r="H303" s="324">
        <v>594.33799999999997</v>
      </c>
      <c r="I303" s="88"/>
      <c r="J303" s="325">
        <f>ROUND(I303*H303,2)</f>
        <v>0</v>
      </c>
      <c r="K303" s="322" t="s">
        <v>141</v>
      </c>
      <c r="L303" s="233"/>
      <c r="M303" s="326" t="s">
        <v>5</v>
      </c>
      <c r="N303" s="327" t="s">
        <v>42</v>
      </c>
      <c r="O303" s="234"/>
      <c r="P303" s="328">
        <f>O303*H303</f>
        <v>0</v>
      </c>
      <c r="Q303" s="328">
        <v>1.1E-4</v>
      </c>
      <c r="R303" s="328">
        <f>Q303*H303</f>
        <v>6.5377179999999993E-2</v>
      </c>
      <c r="S303" s="328">
        <v>0</v>
      </c>
      <c r="T303" s="329">
        <f>S303*H303</f>
        <v>0</v>
      </c>
      <c r="AR303" s="220" t="s">
        <v>223</v>
      </c>
      <c r="AT303" s="220" t="s">
        <v>137</v>
      </c>
      <c r="AU303" s="220" t="s">
        <v>81</v>
      </c>
      <c r="AY303" s="220" t="s">
        <v>135</v>
      </c>
      <c r="BE303" s="330">
        <f>IF(N303="základní",J303,0)</f>
        <v>0</v>
      </c>
      <c r="BF303" s="330">
        <f>IF(N303="snížená",J303,0)</f>
        <v>0</v>
      </c>
      <c r="BG303" s="330">
        <f>IF(N303="zákl. přenesená",J303,0)</f>
        <v>0</v>
      </c>
      <c r="BH303" s="330">
        <f>IF(N303="sníž. přenesená",J303,0)</f>
        <v>0</v>
      </c>
      <c r="BI303" s="330">
        <f>IF(N303="nulová",J303,0)</f>
        <v>0</v>
      </c>
      <c r="BJ303" s="220" t="s">
        <v>79</v>
      </c>
      <c r="BK303" s="330">
        <f>ROUND(I303*H303,2)</f>
        <v>0</v>
      </c>
      <c r="BL303" s="220" t="s">
        <v>223</v>
      </c>
      <c r="BM303" s="220" t="s">
        <v>500</v>
      </c>
    </row>
    <row r="304" spans="2:65" s="232" customFormat="1" ht="57" x14ac:dyDescent="0.35">
      <c r="B304" s="233"/>
      <c r="D304" s="331" t="s">
        <v>144</v>
      </c>
      <c r="F304" s="332" t="s">
        <v>501</v>
      </c>
      <c r="L304" s="233"/>
      <c r="M304" s="333"/>
      <c r="N304" s="234"/>
      <c r="O304" s="234"/>
      <c r="P304" s="234"/>
      <c r="Q304" s="234"/>
      <c r="R304" s="234"/>
      <c r="S304" s="234"/>
      <c r="T304" s="334"/>
      <c r="AT304" s="220" t="s">
        <v>144</v>
      </c>
      <c r="AU304" s="220" t="s">
        <v>81</v>
      </c>
    </row>
    <row r="305" spans="2:65" s="336" customFormat="1" ht="12" x14ac:dyDescent="0.35">
      <c r="B305" s="335"/>
      <c r="D305" s="331" t="s">
        <v>146</v>
      </c>
      <c r="E305" s="337" t="s">
        <v>5</v>
      </c>
      <c r="F305" s="338" t="s">
        <v>502</v>
      </c>
      <c r="H305" s="339">
        <v>594.33799999999997</v>
      </c>
      <c r="L305" s="335"/>
      <c r="M305" s="340"/>
      <c r="N305" s="341"/>
      <c r="O305" s="341"/>
      <c r="P305" s="341"/>
      <c r="Q305" s="341"/>
      <c r="R305" s="341"/>
      <c r="S305" s="341"/>
      <c r="T305" s="342"/>
      <c r="AT305" s="337" t="s">
        <v>146</v>
      </c>
      <c r="AU305" s="337" t="s">
        <v>81</v>
      </c>
      <c r="AV305" s="336" t="s">
        <v>81</v>
      </c>
      <c r="AW305" s="336" t="s">
        <v>35</v>
      </c>
      <c r="AX305" s="336" t="s">
        <v>71</v>
      </c>
      <c r="AY305" s="337" t="s">
        <v>135</v>
      </c>
    </row>
    <row r="306" spans="2:65" s="344" customFormat="1" ht="12" x14ac:dyDescent="0.35">
      <c r="B306" s="343"/>
      <c r="D306" s="331" t="s">
        <v>146</v>
      </c>
      <c r="E306" s="345" t="s">
        <v>5</v>
      </c>
      <c r="F306" s="346" t="s">
        <v>148</v>
      </c>
      <c r="H306" s="347">
        <v>594.33799999999997</v>
      </c>
      <c r="L306" s="343"/>
      <c r="M306" s="348"/>
      <c r="N306" s="349"/>
      <c r="O306" s="349"/>
      <c r="P306" s="349"/>
      <c r="Q306" s="349"/>
      <c r="R306" s="349"/>
      <c r="S306" s="349"/>
      <c r="T306" s="350"/>
      <c r="AT306" s="345" t="s">
        <v>146</v>
      </c>
      <c r="AU306" s="345" t="s">
        <v>81</v>
      </c>
      <c r="AV306" s="344" t="s">
        <v>142</v>
      </c>
      <c r="AW306" s="344" t="s">
        <v>35</v>
      </c>
      <c r="AX306" s="344" t="s">
        <v>79</v>
      </c>
      <c r="AY306" s="345" t="s">
        <v>135</v>
      </c>
    </row>
    <row r="307" spans="2:65" s="232" customFormat="1" ht="16.5" customHeight="1" x14ac:dyDescent="0.35">
      <c r="B307" s="233"/>
      <c r="C307" s="351" t="s">
        <v>503</v>
      </c>
      <c r="D307" s="351" t="s">
        <v>185</v>
      </c>
      <c r="E307" s="352" t="s">
        <v>504</v>
      </c>
      <c r="F307" s="353" t="s">
        <v>505</v>
      </c>
      <c r="G307" s="354" t="s">
        <v>168</v>
      </c>
      <c r="H307" s="355">
        <v>683.48900000000003</v>
      </c>
      <c r="I307" s="89"/>
      <c r="J307" s="356">
        <f>ROUND(I307*H307,2)</f>
        <v>0</v>
      </c>
      <c r="K307" s="353" t="s">
        <v>141</v>
      </c>
      <c r="L307" s="357"/>
      <c r="M307" s="358" t="s">
        <v>5</v>
      </c>
      <c r="N307" s="359" t="s">
        <v>42</v>
      </c>
      <c r="O307" s="234"/>
      <c r="P307" s="328">
        <f>O307*H307</f>
        <v>0</v>
      </c>
      <c r="Q307" s="328">
        <v>1.9E-3</v>
      </c>
      <c r="R307" s="328">
        <f>Q307*H307</f>
        <v>1.2986291000000001</v>
      </c>
      <c r="S307" s="328">
        <v>0</v>
      </c>
      <c r="T307" s="329">
        <f>S307*H307</f>
        <v>0</v>
      </c>
      <c r="AR307" s="220" t="s">
        <v>309</v>
      </c>
      <c r="AT307" s="220" t="s">
        <v>185</v>
      </c>
      <c r="AU307" s="220" t="s">
        <v>81</v>
      </c>
      <c r="AY307" s="220" t="s">
        <v>135</v>
      </c>
      <c r="BE307" s="330">
        <f>IF(N307="základní",J307,0)</f>
        <v>0</v>
      </c>
      <c r="BF307" s="330">
        <f>IF(N307="snížená",J307,0)</f>
        <v>0</v>
      </c>
      <c r="BG307" s="330">
        <f>IF(N307="zákl. přenesená",J307,0)</f>
        <v>0</v>
      </c>
      <c r="BH307" s="330">
        <f>IF(N307="sníž. přenesená",J307,0)</f>
        <v>0</v>
      </c>
      <c r="BI307" s="330">
        <f>IF(N307="nulová",J307,0)</f>
        <v>0</v>
      </c>
      <c r="BJ307" s="220" t="s">
        <v>79</v>
      </c>
      <c r="BK307" s="330">
        <f>ROUND(I307*H307,2)</f>
        <v>0</v>
      </c>
      <c r="BL307" s="220" t="s">
        <v>223</v>
      </c>
      <c r="BM307" s="220" t="s">
        <v>506</v>
      </c>
    </row>
    <row r="308" spans="2:65" s="336" customFormat="1" ht="12" x14ac:dyDescent="0.35">
      <c r="B308" s="335"/>
      <c r="D308" s="331" t="s">
        <v>146</v>
      </c>
      <c r="F308" s="338" t="s">
        <v>507</v>
      </c>
      <c r="H308" s="339">
        <v>683.48900000000003</v>
      </c>
      <c r="L308" s="335"/>
      <c r="M308" s="340"/>
      <c r="N308" s="341"/>
      <c r="O308" s="341"/>
      <c r="P308" s="341"/>
      <c r="Q308" s="341"/>
      <c r="R308" s="341"/>
      <c r="S308" s="341"/>
      <c r="T308" s="342"/>
      <c r="AT308" s="337" t="s">
        <v>146</v>
      </c>
      <c r="AU308" s="337" t="s">
        <v>81</v>
      </c>
      <c r="AV308" s="336" t="s">
        <v>81</v>
      </c>
      <c r="AW308" s="336" t="s">
        <v>6</v>
      </c>
      <c r="AX308" s="336" t="s">
        <v>79</v>
      </c>
      <c r="AY308" s="337" t="s">
        <v>135</v>
      </c>
    </row>
    <row r="309" spans="2:65" s="232" customFormat="1" ht="25.5" customHeight="1" x14ac:dyDescent="0.35">
      <c r="B309" s="233"/>
      <c r="C309" s="320" t="s">
        <v>508</v>
      </c>
      <c r="D309" s="320" t="s">
        <v>137</v>
      </c>
      <c r="E309" s="321" t="s">
        <v>509</v>
      </c>
      <c r="F309" s="322" t="s">
        <v>510</v>
      </c>
      <c r="G309" s="323" t="s">
        <v>168</v>
      </c>
      <c r="H309" s="324">
        <v>594.33799999999997</v>
      </c>
      <c r="I309" s="88"/>
      <c r="J309" s="325">
        <f>ROUND(I309*H309,2)</f>
        <v>0</v>
      </c>
      <c r="K309" s="322" t="s">
        <v>141</v>
      </c>
      <c r="L309" s="233"/>
      <c r="M309" s="326" t="s">
        <v>5</v>
      </c>
      <c r="N309" s="327" t="s">
        <v>42</v>
      </c>
      <c r="O309" s="234"/>
      <c r="P309" s="328">
        <f>O309*H309</f>
        <v>0</v>
      </c>
      <c r="Q309" s="328">
        <v>0</v>
      </c>
      <c r="R309" s="328">
        <f>Q309*H309</f>
        <v>0</v>
      </c>
      <c r="S309" s="328">
        <v>0</v>
      </c>
      <c r="T309" s="329">
        <f>S309*H309</f>
        <v>0</v>
      </c>
      <c r="AR309" s="220" t="s">
        <v>223</v>
      </c>
      <c r="AT309" s="220" t="s">
        <v>137</v>
      </c>
      <c r="AU309" s="220" t="s">
        <v>81</v>
      </c>
      <c r="AY309" s="220" t="s">
        <v>135</v>
      </c>
      <c r="BE309" s="330">
        <f>IF(N309="základní",J309,0)</f>
        <v>0</v>
      </c>
      <c r="BF309" s="330">
        <f>IF(N309="snížená",J309,0)</f>
        <v>0</v>
      </c>
      <c r="BG309" s="330">
        <f>IF(N309="zákl. přenesená",J309,0)</f>
        <v>0</v>
      </c>
      <c r="BH309" s="330">
        <f>IF(N309="sníž. přenesená",J309,0)</f>
        <v>0</v>
      </c>
      <c r="BI309" s="330">
        <f>IF(N309="nulová",J309,0)</f>
        <v>0</v>
      </c>
      <c r="BJ309" s="220" t="s">
        <v>79</v>
      </c>
      <c r="BK309" s="330">
        <f>ROUND(I309*H309,2)</f>
        <v>0</v>
      </c>
      <c r="BL309" s="220" t="s">
        <v>223</v>
      </c>
      <c r="BM309" s="220" t="s">
        <v>511</v>
      </c>
    </row>
    <row r="310" spans="2:65" s="232" customFormat="1" ht="38" x14ac:dyDescent="0.35">
      <c r="B310" s="233"/>
      <c r="D310" s="331" t="s">
        <v>144</v>
      </c>
      <c r="F310" s="332" t="s">
        <v>512</v>
      </c>
      <c r="L310" s="233"/>
      <c r="M310" s="333"/>
      <c r="N310" s="234"/>
      <c r="O310" s="234"/>
      <c r="P310" s="234"/>
      <c r="Q310" s="234"/>
      <c r="R310" s="234"/>
      <c r="S310" s="234"/>
      <c r="T310" s="334"/>
      <c r="AT310" s="220" t="s">
        <v>144</v>
      </c>
      <c r="AU310" s="220" t="s">
        <v>81</v>
      </c>
    </row>
    <row r="311" spans="2:65" s="232" customFormat="1" ht="16.5" customHeight="1" x14ac:dyDescent="0.35">
      <c r="B311" s="233"/>
      <c r="C311" s="351" t="s">
        <v>513</v>
      </c>
      <c r="D311" s="351" t="s">
        <v>185</v>
      </c>
      <c r="E311" s="352" t="s">
        <v>514</v>
      </c>
      <c r="F311" s="353" t="s">
        <v>515</v>
      </c>
      <c r="G311" s="354" t="s">
        <v>168</v>
      </c>
      <c r="H311" s="355">
        <v>683.48900000000003</v>
      </c>
      <c r="I311" s="89"/>
      <c r="J311" s="356">
        <f>ROUND(I311*H311,2)</f>
        <v>0</v>
      </c>
      <c r="K311" s="353" t="s">
        <v>141</v>
      </c>
      <c r="L311" s="357"/>
      <c r="M311" s="358" t="s">
        <v>5</v>
      </c>
      <c r="N311" s="359" t="s">
        <v>42</v>
      </c>
      <c r="O311" s="234"/>
      <c r="P311" s="328">
        <f>O311*H311</f>
        <v>0</v>
      </c>
      <c r="Q311" s="328">
        <v>1.8000000000000001E-4</v>
      </c>
      <c r="R311" s="328">
        <f>Q311*H311</f>
        <v>0.12302802000000002</v>
      </c>
      <c r="S311" s="328">
        <v>0</v>
      </c>
      <c r="T311" s="329">
        <f>S311*H311</f>
        <v>0</v>
      </c>
      <c r="AR311" s="220" t="s">
        <v>309</v>
      </c>
      <c r="AT311" s="220" t="s">
        <v>185</v>
      </c>
      <c r="AU311" s="220" t="s">
        <v>81</v>
      </c>
      <c r="AY311" s="220" t="s">
        <v>135</v>
      </c>
      <c r="BE311" s="330">
        <f>IF(N311="základní",J311,0)</f>
        <v>0</v>
      </c>
      <c r="BF311" s="330">
        <f>IF(N311="snížená",J311,0)</f>
        <v>0</v>
      </c>
      <c r="BG311" s="330">
        <f>IF(N311="zákl. přenesená",J311,0)</f>
        <v>0</v>
      </c>
      <c r="BH311" s="330">
        <f>IF(N311="sníž. přenesená",J311,0)</f>
        <v>0</v>
      </c>
      <c r="BI311" s="330">
        <f>IF(N311="nulová",J311,0)</f>
        <v>0</v>
      </c>
      <c r="BJ311" s="220" t="s">
        <v>79</v>
      </c>
      <c r="BK311" s="330">
        <f>ROUND(I311*H311,2)</f>
        <v>0</v>
      </c>
      <c r="BL311" s="220" t="s">
        <v>223</v>
      </c>
      <c r="BM311" s="220" t="s">
        <v>516</v>
      </c>
    </row>
    <row r="312" spans="2:65" s="336" customFormat="1" ht="12" x14ac:dyDescent="0.35">
      <c r="B312" s="335"/>
      <c r="D312" s="331" t="s">
        <v>146</v>
      </c>
      <c r="F312" s="338" t="s">
        <v>507</v>
      </c>
      <c r="H312" s="339">
        <v>683.48900000000003</v>
      </c>
      <c r="L312" s="335"/>
      <c r="M312" s="340"/>
      <c r="N312" s="341"/>
      <c r="O312" s="341"/>
      <c r="P312" s="341"/>
      <c r="Q312" s="341"/>
      <c r="R312" s="341"/>
      <c r="S312" s="341"/>
      <c r="T312" s="342"/>
      <c r="AT312" s="337" t="s">
        <v>146</v>
      </c>
      <c r="AU312" s="337" t="s">
        <v>81</v>
      </c>
      <c r="AV312" s="336" t="s">
        <v>81</v>
      </c>
      <c r="AW312" s="336" t="s">
        <v>6</v>
      </c>
      <c r="AX312" s="336" t="s">
        <v>79</v>
      </c>
      <c r="AY312" s="337" t="s">
        <v>135</v>
      </c>
    </row>
    <row r="313" spans="2:65" s="232" customFormat="1" ht="25.5" customHeight="1" x14ac:dyDescent="0.35">
      <c r="B313" s="233"/>
      <c r="C313" s="320" t="s">
        <v>517</v>
      </c>
      <c r="D313" s="320" t="s">
        <v>137</v>
      </c>
      <c r="E313" s="321" t="s">
        <v>518</v>
      </c>
      <c r="F313" s="322" t="s">
        <v>519</v>
      </c>
      <c r="G313" s="323" t="s">
        <v>168</v>
      </c>
      <c r="H313" s="324">
        <v>594.33799999999997</v>
      </c>
      <c r="I313" s="88"/>
      <c r="J313" s="325">
        <f>ROUND(I313*H313,2)</f>
        <v>0</v>
      </c>
      <c r="K313" s="322" t="s">
        <v>141</v>
      </c>
      <c r="L313" s="233"/>
      <c r="M313" s="326" t="s">
        <v>5</v>
      </c>
      <c r="N313" s="327" t="s">
        <v>42</v>
      </c>
      <c r="O313" s="234"/>
      <c r="P313" s="328">
        <f>O313*H313</f>
        <v>0</v>
      </c>
      <c r="Q313" s="328">
        <v>0</v>
      </c>
      <c r="R313" s="328">
        <f>Q313*H313</f>
        <v>0</v>
      </c>
      <c r="S313" s="328">
        <v>0</v>
      </c>
      <c r="T313" s="329">
        <f>S313*H313</f>
        <v>0</v>
      </c>
      <c r="AR313" s="220" t="s">
        <v>223</v>
      </c>
      <c r="AT313" s="220" t="s">
        <v>137</v>
      </c>
      <c r="AU313" s="220" t="s">
        <v>81</v>
      </c>
      <c r="AY313" s="220" t="s">
        <v>135</v>
      </c>
      <c r="BE313" s="330">
        <f>IF(N313="základní",J313,0)</f>
        <v>0</v>
      </c>
      <c r="BF313" s="330">
        <f>IF(N313="snížená",J313,0)</f>
        <v>0</v>
      </c>
      <c r="BG313" s="330">
        <f>IF(N313="zákl. přenesená",J313,0)</f>
        <v>0</v>
      </c>
      <c r="BH313" s="330">
        <f>IF(N313="sníž. přenesená",J313,0)</f>
        <v>0</v>
      </c>
      <c r="BI313" s="330">
        <f>IF(N313="nulová",J313,0)</f>
        <v>0</v>
      </c>
      <c r="BJ313" s="220" t="s">
        <v>79</v>
      </c>
      <c r="BK313" s="330">
        <f>ROUND(I313*H313,2)</f>
        <v>0</v>
      </c>
      <c r="BL313" s="220" t="s">
        <v>223</v>
      </c>
      <c r="BM313" s="220" t="s">
        <v>520</v>
      </c>
    </row>
    <row r="314" spans="2:65" s="232" customFormat="1" ht="28.5" x14ac:dyDescent="0.35">
      <c r="B314" s="233"/>
      <c r="D314" s="331" t="s">
        <v>144</v>
      </c>
      <c r="F314" s="332" t="s">
        <v>521</v>
      </c>
      <c r="L314" s="233"/>
      <c r="M314" s="333"/>
      <c r="N314" s="234"/>
      <c r="O314" s="234"/>
      <c r="P314" s="234"/>
      <c r="Q314" s="234"/>
      <c r="R314" s="234"/>
      <c r="S314" s="234"/>
      <c r="T314" s="334"/>
      <c r="AT314" s="220" t="s">
        <v>144</v>
      </c>
      <c r="AU314" s="220" t="s">
        <v>81</v>
      </c>
    </row>
    <row r="315" spans="2:65" s="232" customFormat="1" ht="16.5" customHeight="1" x14ac:dyDescent="0.35">
      <c r="B315" s="233"/>
      <c r="C315" s="351" t="s">
        <v>522</v>
      </c>
      <c r="D315" s="351" t="s">
        <v>185</v>
      </c>
      <c r="E315" s="352" t="s">
        <v>457</v>
      </c>
      <c r="F315" s="353" t="s">
        <v>458</v>
      </c>
      <c r="G315" s="354" t="s">
        <v>423</v>
      </c>
      <c r="H315" s="355">
        <v>0.17799999999999999</v>
      </c>
      <c r="I315" s="89"/>
      <c r="J315" s="356">
        <f>ROUND(I315*H315,2)</f>
        <v>0</v>
      </c>
      <c r="K315" s="353" t="s">
        <v>141</v>
      </c>
      <c r="L315" s="357"/>
      <c r="M315" s="358" t="s">
        <v>5</v>
      </c>
      <c r="N315" s="359" t="s">
        <v>42</v>
      </c>
      <c r="O315" s="234"/>
      <c r="P315" s="328">
        <f>O315*H315</f>
        <v>0</v>
      </c>
      <c r="Q315" s="328">
        <v>1</v>
      </c>
      <c r="R315" s="328">
        <f>Q315*H315</f>
        <v>0.17799999999999999</v>
      </c>
      <c r="S315" s="328">
        <v>0</v>
      </c>
      <c r="T315" s="329">
        <f>S315*H315</f>
        <v>0</v>
      </c>
      <c r="AR315" s="220" t="s">
        <v>309</v>
      </c>
      <c r="AT315" s="220" t="s">
        <v>185</v>
      </c>
      <c r="AU315" s="220" t="s">
        <v>81</v>
      </c>
      <c r="AY315" s="220" t="s">
        <v>135</v>
      </c>
      <c r="BE315" s="330">
        <f>IF(N315="základní",J315,0)</f>
        <v>0</v>
      </c>
      <c r="BF315" s="330">
        <f>IF(N315="snížená",J315,0)</f>
        <v>0</v>
      </c>
      <c r="BG315" s="330">
        <f>IF(N315="zákl. přenesená",J315,0)</f>
        <v>0</v>
      </c>
      <c r="BH315" s="330">
        <f>IF(N315="sníž. přenesená",J315,0)</f>
        <v>0</v>
      </c>
      <c r="BI315" s="330">
        <f>IF(N315="nulová",J315,0)</f>
        <v>0</v>
      </c>
      <c r="BJ315" s="220" t="s">
        <v>79</v>
      </c>
      <c r="BK315" s="330">
        <f>ROUND(I315*H315,2)</f>
        <v>0</v>
      </c>
      <c r="BL315" s="220" t="s">
        <v>223</v>
      </c>
      <c r="BM315" s="220" t="s">
        <v>523</v>
      </c>
    </row>
    <row r="316" spans="2:65" s="336" customFormat="1" ht="12" x14ac:dyDescent="0.35">
      <c r="B316" s="335"/>
      <c r="D316" s="331" t="s">
        <v>146</v>
      </c>
      <c r="F316" s="338" t="s">
        <v>524</v>
      </c>
      <c r="H316" s="339">
        <v>0.17799999999999999</v>
      </c>
      <c r="L316" s="335"/>
      <c r="M316" s="340"/>
      <c r="N316" s="341"/>
      <c r="O316" s="341"/>
      <c r="P316" s="341"/>
      <c r="Q316" s="341"/>
      <c r="R316" s="341"/>
      <c r="S316" s="341"/>
      <c r="T316" s="342"/>
      <c r="AT316" s="337" t="s">
        <v>146</v>
      </c>
      <c r="AU316" s="337" t="s">
        <v>81</v>
      </c>
      <c r="AV316" s="336" t="s">
        <v>81</v>
      </c>
      <c r="AW316" s="336" t="s">
        <v>6</v>
      </c>
      <c r="AX316" s="336" t="s">
        <v>79</v>
      </c>
      <c r="AY316" s="337" t="s">
        <v>135</v>
      </c>
    </row>
    <row r="317" spans="2:65" s="232" customFormat="1" ht="25.5" customHeight="1" x14ac:dyDescent="0.35">
      <c r="B317" s="233"/>
      <c r="C317" s="320" t="s">
        <v>525</v>
      </c>
      <c r="D317" s="320" t="s">
        <v>137</v>
      </c>
      <c r="E317" s="321" t="s">
        <v>526</v>
      </c>
      <c r="F317" s="322" t="s">
        <v>527</v>
      </c>
      <c r="G317" s="323" t="s">
        <v>168</v>
      </c>
      <c r="H317" s="324">
        <v>594.33799999999997</v>
      </c>
      <c r="I317" s="88"/>
      <c r="J317" s="325">
        <f>ROUND(I317*H317,2)</f>
        <v>0</v>
      </c>
      <c r="K317" s="322" t="s">
        <v>141</v>
      </c>
      <c r="L317" s="233"/>
      <c r="M317" s="326" t="s">
        <v>5</v>
      </c>
      <c r="N317" s="327" t="s">
        <v>42</v>
      </c>
      <c r="O317" s="234"/>
      <c r="P317" s="328">
        <f>O317*H317</f>
        <v>0</v>
      </c>
      <c r="Q317" s="328">
        <v>9.3999999999999997E-4</v>
      </c>
      <c r="R317" s="328">
        <f>Q317*H317</f>
        <v>0.55867771999999993</v>
      </c>
      <c r="S317" s="328">
        <v>0</v>
      </c>
      <c r="T317" s="329">
        <f>S317*H317</f>
        <v>0</v>
      </c>
      <c r="AR317" s="220" t="s">
        <v>223</v>
      </c>
      <c r="AT317" s="220" t="s">
        <v>137</v>
      </c>
      <c r="AU317" s="220" t="s">
        <v>81</v>
      </c>
      <c r="AY317" s="220" t="s">
        <v>135</v>
      </c>
      <c r="BE317" s="330">
        <f>IF(N317="základní",J317,0)</f>
        <v>0</v>
      </c>
      <c r="BF317" s="330">
        <f>IF(N317="snížená",J317,0)</f>
        <v>0</v>
      </c>
      <c r="BG317" s="330">
        <f>IF(N317="zákl. přenesená",J317,0)</f>
        <v>0</v>
      </c>
      <c r="BH317" s="330">
        <f>IF(N317="sníž. přenesená",J317,0)</f>
        <v>0</v>
      </c>
      <c r="BI317" s="330">
        <f>IF(N317="nulová",J317,0)</f>
        <v>0</v>
      </c>
      <c r="BJ317" s="220" t="s">
        <v>79</v>
      </c>
      <c r="BK317" s="330">
        <f>ROUND(I317*H317,2)</f>
        <v>0</v>
      </c>
      <c r="BL317" s="220" t="s">
        <v>223</v>
      </c>
      <c r="BM317" s="220" t="s">
        <v>528</v>
      </c>
    </row>
    <row r="318" spans="2:65" s="232" customFormat="1" ht="28.5" x14ac:dyDescent="0.35">
      <c r="B318" s="233"/>
      <c r="D318" s="331" t="s">
        <v>144</v>
      </c>
      <c r="F318" s="332" t="s">
        <v>529</v>
      </c>
      <c r="L318" s="233"/>
      <c r="M318" s="333"/>
      <c r="N318" s="234"/>
      <c r="O318" s="234"/>
      <c r="P318" s="234"/>
      <c r="Q318" s="234"/>
      <c r="R318" s="234"/>
      <c r="S318" s="234"/>
      <c r="T318" s="334"/>
      <c r="AT318" s="220" t="s">
        <v>144</v>
      </c>
      <c r="AU318" s="220" t="s">
        <v>81</v>
      </c>
    </row>
    <row r="319" spans="2:65" s="232" customFormat="1" ht="16.5" customHeight="1" x14ac:dyDescent="0.35">
      <c r="B319" s="233"/>
      <c r="C319" s="351" t="s">
        <v>530</v>
      </c>
      <c r="D319" s="351" t="s">
        <v>185</v>
      </c>
      <c r="E319" s="352" t="s">
        <v>531</v>
      </c>
      <c r="F319" s="353" t="s">
        <v>532</v>
      </c>
      <c r="G319" s="354" t="s">
        <v>168</v>
      </c>
      <c r="H319" s="355">
        <v>683.48900000000003</v>
      </c>
      <c r="I319" s="89"/>
      <c r="J319" s="356">
        <f>ROUND(I319*H319,2)</f>
        <v>0</v>
      </c>
      <c r="K319" s="353" t="s">
        <v>141</v>
      </c>
      <c r="L319" s="357"/>
      <c r="M319" s="358" t="s">
        <v>5</v>
      </c>
      <c r="N319" s="359" t="s">
        <v>42</v>
      </c>
      <c r="O319" s="234"/>
      <c r="P319" s="328">
        <f>O319*H319</f>
        <v>0</v>
      </c>
      <c r="Q319" s="328">
        <v>3.8800000000000002E-3</v>
      </c>
      <c r="R319" s="328">
        <f>Q319*H319</f>
        <v>2.6519373200000005</v>
      </c>
      <c r="S319" s="328">
        <v>0</v>
      </c>
      <c r="T319" s="329">
        <f>S319*H319</f>
        <v>0</v>
      </c>
      <c r="AR319" s="220" t="s">
        <v>309</v>
      </c>
      <c r="AT319" s="220" t="s">
        <v>185</v>
      </c>
      <c r="AU319" s="220" t="s">
        <v>81</v>
      </c>
      <c r="AY319" s="220" t="s">
        <v>135</v>
      </c>
      <c r="BE319" s="330">
        <f>IF(N319="základní",J319,0)</f>
        <v>0</v>
      </c>
      <c r="BF319" s="330">
        <f>IF(N319="snížená",J319,0)</f>
        <v>0</v>
      </c>
      <c r="BG319" s="330">
        <f>IF(N319="zákl. přenesená",J319,0)</f>
        <v>0</v>
      </c>
      <c r="BH319" s="330">
        <f>IF(N319="sníž. přenesená",J319,0)</f>
        <v>0</v>
      </c>
      <c r="BI319" s="330">
        <f>IF(N319="nulová",J319,0)</f>
        <v>0</v>
      </c>
      <c r="BJ319" s="220" t="s">
        <v>79</v>
      </c>
      <c r="BK319" s="330">
        <f>ROUND(I319*H319,2)</f>
        <v>0</v>
      </c>
      <c r="BL319" s="220" t="s">
        <v>223</v>
      </c>
      <c r="BM319" s="220" t="s">
        <v>533</v>
      </c>
    </row>
    <row r="320" spans="2:65" s="336" customFormat="1" ht="12" x14ac:dyDescent="0.35">
      <c r="B320" s="335"/>
      <c r="D320" s="331" t="s">
        <v>146</v>
      </c>
      <c r="F320" s="338" t="s">
        <v>507</v>
      </c>
      <c r="H320" s="339">
        <v>683.48900000000003</v>
      </c>
      <c r="L320" s="335"/>
      <c r="M320" s="340"/>
      <c r="N320" s="341"/>
      <c r="O320" s="341"/>
      <c r="P320" s="341"/>
      <c r="Q320" s="341"/>
      <c r="R320" s="341"/>
      <c r="S320" s="341"/>
      <c r="T320" s="342"/>
      <c r="AT320" s="337" t="s">
        <v>146</v>
      </c>
      <c r="AU320" s="337" t="s">
        <v>81</v>
      </c>
      <c r="AV320" s="336" t="s">
        <v>81</v>
      </c>
      <c r="AW320" s="336" t="s">
        <v>6</v>
      </c>
      <c r="AX320" s="336" t="s">
        <v>79</v>
      </c>
      <c r="AY320" s="337" t="s">
        <v>135</v>
      </c>
    </row>
    <row r="321" spans="2:65" s="232" customFormat="1" ht="38.25" customHeight="1" x14ac:dyDescent="0.35">
      <c r="B321" s="233"/>
      <c r="C321" s="320" t="s">
        <v>534</v>
      </c>
      <c r="D321" s="320" t="s">
        <v>137</v>
      </c>
      <c r="E321" s="321" t="s">
        <v>535</v>
      </c>
      <c r="F321" s="322" t="s">
        <v>536</v>
      </c>
      <c r="G321" s="323" t="s">
        <v>423</v>
      </c>
      <c r="H321" s="324">
        <v>4.8760000000000003</v>
      </c>
      <c r="I321" s="88"/>
      <c r="J321" s="325">
        <f>ROUND(I321*H321,2)</f>
        <v>0</v>
      </c>
      <c r="K321" s="322" t="s">
        <v>141</v>
      </c>
      <c r="L321" s="233"/>
      <c r="M321" s="326" t="s">
        <v>5</v>
      </c>
      <c r="N321" s="327" t="s">
        <v>42</v>
      </c>
      <c r="O321" s="234"/>
      <c r="P321" s="328">
        <f>O321*H321</f>
        <v>0</v>
      </c>
      <c r="Q321" s="328">
        <v>0</v>
      </c>
      <c r="R321" s="328">
        <f>Q321*H321</f>
        <v>0</v>
      </c>
      <c r="S321" s="328">
        <v>0</v>
      </c>
      <c r="T321" s="329">
        <f>S321*H321</f>
        <v>0</v>
      </c>
      <c r="AR321" s="220" t="s">
        <v>223</v>
      </c>
      <c r="AT321" s="220" t="s">
        <v>137</v>
      </c>
      <c r="AU321" s="220" t="s">
        <v>81</v>
      </c>
      <c r="AY321" s="220" t="s">
        <v>135</v>
      </c>
      <c r="BE321" s="330">
        <f>IF(N321="základní",J321,0)</f>
        <v>0</v>
      </c>
      <c r="BF321" s="330">
        <f>IF(N321="snížená",J321,0)</f>
        <v>0</v>
      </c>
      <c r="BG321" s="330">
        <f>IF(N321="zákl. přenesená",J321,0)</f>
        <v>0</v>
      </c>
      <c r="BH321" s="330">
        <f>IF(N321="sníž. přenesená",J321,0)</f>
        <v>0</v>
      </c>
      <c r="BI321" s="330">
        <f>IF(N321="nulová",J321,0)</f>
        <v>0</v>
      </c>
      <c r="BJ321" s="220" t="s">
        <v>79</v>
      </c>
      <c r="BK321" s="330">
        <f>ROUND(I321*H321,2)</f>
        <v>0</v>
      </c>
      <c r="BL321" s="220" t="s">
        <v>223</v>
      </c>
      <c r="BM321" s="220" t="s">
        <v>537</v>
      </c>
    </row>
    <row r="322" spans="2:65" s="232" customFormat="1" ht="85.5" x14ac:dyDescent="0.35">
      <c r="B322" s="233"/>
      <c r="D322" s="331" t="s">
        <v>144</v>
      </c>
      <c r="F322" s="332" t="s">
        <v>538</v>
      </c>
      <c r="L322" s="233"/>
      <c r="M322" s="333"/>
      <c r="N322" s="234"/>
      <c r="O322" s="234"/>
      <c r="P322" s="234"/>
      <c r="Q322" s="234"/>
      <c r="R322" s="234"/>
      <c r="S322" s="234"/>
      <c r="T322" s="334"/>
      <c r="AT322" s="220" t="s">
        <v>144</v>
      </c>
      <c r="AU322" s="220" t="s">
        <v>81</v>
      </c>
    </row>
    <row r="323" spans="2:65" s="308" customFormat="1" ht="29.9" customHeight="1" x14ac:dyDescent="0.35">
      <c r="B323" s="307"/>
      <c r="D323" s="309" t="s">
        <v>70</v>
      </c>
      <c r="E323" s="318" t="s">
        <v>539</v>
      </c>
      <c r="F323" s="318" t="s">
        <v>540</v>
      </c>
      <c r="J323" s="319">
        <f>BK323</f>
        <v>0</v>
      </c>
      <c r="L323" s="307"/>
      <c r="M323" s="312"/>
      <c r="N323" s="313"/>
      <c r="O323" s="313"/>
      <c r="P323" s="314">
        <f>SUM(P324:P351)</f>
        <v>0</v>
      </c>
      <c r="Q323" s="313"/>
      <c r="R323" s="314">
        <f>SUM(R324:R351)</f>
        <v>7.3005763799999999</v>
      </c>
      <c r="S323" s="313"/>
      <c r="T323" s="315">
        <f>SUM(T324:T351)</f>
        <v>0</v>
      </c>
      <c r="AR323" s="309" t="s">
        <v>81</v>
      </c>
      <c r="AT323" s="316" t="s">
        <v>70</v>
      </c>
      <c r="AU323" s="316" t="s">
        <v>79</v>
      </c>
      <c r="AY323" s="309" t="s">
        <v>135</v>
      </c>
      <c r="BK323" s="317">
        <f>SUM(BK324:BK351)</f>
        <v>0</v>
      </c>
    </row>
    <row r="324" spans="2:65" s="232" customFormat="1" ht="25.5" customHeight="1" x14ac:dyDescent="0.35">
      <c r="B324" s="233"/>
      <c r="C324" s="320" t="s">
        <v>541</v>
      </c>
      <c r="D324" s="320" t="s">
        <v>137</v>
      </c>
      <c r="E324" s="321" t="s">
        <v>542</v>
      </c>
      <c r="F324" s="322" t="s">
        <v>543</v>
      </c>
      <c r="G324" s="323" t="s">
        <v>168</v>
      </c>
      <c r="H324" s="324">
        <v>477.96</v>
      </c>
      <c r="I324" s="88"/>
      <c r="J324" s="325">
        <f>ROUND(I324*H324,2)</f>
        <v>0</v>
      </c>
      <c r="K324" s="322" t="s">
        <v>141</v>
      </c>
      <c r="L324" s="233"/>
      <c r="M324" s="326" t="s">
        <v>5</v>
      </c>
      <c r="N324" s="327" t="s">
        <v>42</v>
      </c>
      <c r="O324" s="234"/>
      <c r="P324" s="328">
        <f>O324*H324</f>
        <v>0</v>
      </c>
      <c r="Q324" s="328">
        <v>0</v>
      </c>
      <c r="R324" s="328">
        <f>Q324*H324</f>
        <v>0</v>
      </c>
      <c r="S324" s="328">
        <v>0</v>
      </c>
      <c r="T324" s="329">
        <f>S324*H324</f>
        <v>0</v>
      </c>
      <c r="AR324" s="220" t="s">
        <v>223</v>
      </c>
      <c r="AT324" s="220" t="s">
        <v>137</v>
      </c>
      <c r="AU324" s="220" t="s">
        <v>81</v>
      </c>
      <c r="AY324" s="220" t="s">
        <v>135</v>
      </c>
      <c r="BE324" s="330">
        <f>IF(N324="základní",J324,0)</f>
        <v>0</v>
      </c>
      <c r="BF324" s="330">
        <f>IF(N324="snížená",J324,0)</f>
        <v>0</v>
      </c>
      <c r="BG324" s="330">
        <f>IF(N324="zákl. přenesená",J324,0)</f>
        <v>0</v>
      </c>
      <c r="BH324" s="330">
        <f>IF(N324="sníž. přenesená",J324,0)</f>
        <v>0</v>
      </c>
      <c r="BI324" s="330">
        <f>IF(N324="nulová",J324,0)</f>
        <v>0</v>
      </c>
      <c r="BJ324" s="220" t="s">
        <v>79</v>
      </c>
      <c r="BK324" s="330">
        <f>ROUND(I324*H324,2)</f>
        <v>0</v>
      </c>
      <c r="BL324" s="220" t="s">
        <v>223</v>
      </c>
      <c r="BM324" s="220" t="s">
        <v>544</v>
      </c>
    </row>
    <row r="325" spans="2:65" s="232" customFormat="1" ht="28.5" x14ac:dyDescent="0.35">
      <c r="B325" s="233"/>
      <c r="D325" s="331" t="s">
        <v>144</v>
      </c>
      <c r="F325" s="332" t="s">
        <v>545</v>
      </c>
      <c r="L325" s="233"/>
      <c r="M325" s="333"/>
      <c r="N325" s="234"/>
      <c r="O325" s="234"/>
      <c r="P325" s="234"/>
      <c r="Q325" s="234"/>
      <c r="R325" s="234"/>
      <c r="S325" s="234"/>
      <c r="T325" s="334"/>
      <c r="AT325" s="220" t="s">
        <v>144</v>
      </c>
      <c r="AU325" s="220" t="s">
        <v>81</v>
      </c>
    </row>
    <row r="326" spans="2:65" s="361" customFormat="1" ht="12" x14ac:dyDescent="0.35">
      <c r="B326" s="360"/>
      <c r="D326" s="331" t="s">
        <v>146</v>
      </c>
      <c r="E326" s="362" t="s">
        <v>5</v>
      </c>
      <c r="F326" s="363" t="s">
        <v>546</v>
      </c>
      <c r="H326" s="362" t="s">
        <v>5</v>
      </c>
      <c r="L326" s="360"/>
      <c r="M326" s="364"/>
      <c r="N326" s="365"/>
      <c r="O326" s="365"/>
      <c r="P326" s="365"/>
      <c r="Q326" s="365"/>
      <c r="R326" s="365"/>
      <c r="S326" s="365"/>
      <c r="T326" s="366"/>
      <c r="AT326" s="362" t="s">
        <v>146</v>
      </c>
      <c r="AU326" s="362" t="s">
        <v>81</v>
      </c>
      <c r="AV326" s="361" t="s">
        <v>79</v>
      </c>
      <c r="AW326" s="361" t="s">
        <v>35</v>
      </c>
      <c r="AX326" s="361" t="s">
        <v>71</v>
      </c>
      <c r="AY326" s="362" t="s">
        <v>135</v>
      </c>
    </row>
    <row r="327" spans="2:65" s="336" customFormat="1" ht="12" x14ac:dyDescent="0.35">
      <c r="B327" s="335"/>
      <c r="D327" s="331" t="s">
        <v>146</v>
      </c>
      <c r="E327" s="337" t="s">
        <v>5</v>
      </c>
      <c r="F327" s="338" t="s">
        <v>547</v>
      </c>
      <c r="H327" s="339">
        <v>126.87</v>
      </c>
      <c r="L327" s="335"/>
      <c r="M327" s="340"/>
      <c r="N327" s="341"/>
      <c r="O327" s="341"/>
      <c r="P327" s="341"/>
      <c r="Q327" s="341"/>
      <c r="R327" s="341"/>
      <c r="S327" s="341"/>
      <c r="T327" s="342"/>
      <c r="AT327" s="337" t="s">
        <v>146</v>
      </c>
      <c r="AU327" s="337" t="s">
        <v>81</v>
      </c>
      <c r="AV327" s="336" t="s">
        <v>81</v>
      </c>
      <c r="AW327" s="336" t="s">
        <v>35</v>
      </c>
      <c r="AX327" s="336" t="s">
        <v>71</v>
      </c>
      <c r="AY327" s="337" t="s">
        <v>135</v>
      </c>
    </row>
    <row r="328" spans="2:65" s="361" customFormat="1" ht="12" x14ac:dyDescent="0.35">
      <c r="B328" s="360"/>
      <c r="D328" s="331" t="s">
        <v>146</v>
      </c>
      <c r="E328" s="362" t="s">
        <v>5</v>
      </c>
      <c r="F328" s="363" t="s">
        <v>548</v>
      </c>
      <c r="H328" s="362" t="s">
        <v>5</v>
      </c>
      <c r="L328" s="360"/>
      <c r="M328" s="364"/>
      <c r="N328" s="365"/>
      <c r="O328" s="365"/>
      <c r="P328" s="365"/>
      <c r="Q328" s="365"/>
      <c r="R328" s="365"/>
      <c r="S328" s="365"/>
      <c r="T328" s="366"/>
      <c r="AT328" s="362" t="s">
        <v>146</v>
      </c>
      <c r="AU328" s="362" t="s">
        <v>81</v>
      </c>
      <c r="AV328" s="361" t="s">
        <v>79</v>
      </c>
      <c r="AW328" s="361" t="s">
        <v>35</v>
      </c>
      <c r="AX328" s="361" t="s">
        <v>71</v>
      </c>
      <c r="AY328" s="362" t="s">
        <v>135</v>
      </c>
    </row>
    <row r="329" spans="2:65" s="336" customFormat="1" ht="12" x14ac:dyDescent="0.35">
      <c r="B329" s="335"/>
      <c r="D329" s="331" t="s">
        <v>146</v>
      </c>
      <c r="E329" s="337" t="s">
        <v>5</v>
      </c>
      <c r="F329" s="338" t="s">
        <v>549</v>
      </c>
      <c r="H329" s="339">
        <v>224.51</v>
      </c>
      <c r="L329" s="335"/>
      <c r="M329" s="340"/>
      <c r="N329" s="341"/>
      <c r="O329" s="341"/>
      <c r="P329" s="341"/>
      <c r="Q329" s="341"/>
      <c r="R329" s="341"/>
      <c r="S329" s="341"/>
      <c r="T329" s="342"/>
      <c r="AT329" s="337" t="s">
        <v>146</v>
      </c>
      <c r="AU329" s="337" t="s">
        <v>81</v>
      </c>
      <c r="AV329" s="336" t="s">
        <v>81</v>
      </c>
      <c r="AW329" s="336" t="s">
        <v>35</v>
      </c>
      <c r="AX329" s="336" t="s">
        <v>71</v>
      </c>
      <c r="AY329" s="337" t="s">
        <v>135</v>
      </c>
    </row>
    <row r="330" spans="2:65" s="361" customFormat="1" ht="12" x14ac:dyDescent="0.35">
      <c r="B330" s="360"/>
      <c r="D330" s="331" t="s">
        <v>146</v>
      </c>
      <c r="E330" s="362" t="s">
        <v>5</v>
      </c>
      <c r="F330" s="363" t="s">
        <v>550</v>
      </c>
      <c r="H330" s="362" t="s">
        <v>5</v>
      </c>
      <c r="L330" s="360"/>
      <c r="M330" s="364"/>
      <c r="N330" s="365"/>
      <c r="O330" s="365"/>
      <c r="P330" s="365"/>
      <c r="Q330" s="365"/>
      <c r="R330" s="365"/>
      <c r="S330" s="365"/>
      <c r="T330" s="366"/>
      <c r="AT330" s="362" t="s">
        <v>146</v>
      </c>
      <c r="AU330" s="362" t="s">
        <v>81</v>
      </c>
      <c r="AV330" s="361" t="s">
        <v>79</v>
      </c>
      <c r="AW330" s="361" t="s">
        <v>35</v>
      </c>
      <c r="AX330" s="361" t="s">
        <v>71</v>
      </c>
      <c r="AY330" s="362" t="s">
        <v>135</v>
      </c>
    </row>
    <row r="331" spans="2:65" s="336" customFormat="1" ht="12" x14ac:dyDescent="0.35">
      <c r="B331" s="335"/>
      <c r="D331" s="331" t="s">
        <v>146</v>
      </c>
      <c r="E331" s="337" t="s">
        <v>5</v>
      </c>
      <c r="F331" s="338" t="s">
        <v>551</v>
      </c>
      <c r="H331" s="339">
        <v>75.06</v>
      </c>
      <c r="L331" s="335"/>
      <c r="M331" s="340"/>
      <c r="N331" s="341"/>
      <c r="O331" s="341"/>
      <c r="P331" s="341"/>
      <c r="Q331" s="341"/>
      <c r="R331" s="341"/>
      <c r="S331" s="341"/>
      <c r="T331" s="342"/>
      <c r="AT331" s="337" t="s">
        <v>146</v>
      </c>
      <c r="AU331" s="337" t="s">
        <v>81</v>
      </c>
      <c r="AV331" s="336" t="s">
        <v>81</v>
      </c>
      <c r="AW331" s="336" t="s">
        <v>35</v>
      </c>
      <c r="AX331" s="336" t="s">
        <v>71</v>
      </c>
      <c r="AY331" s="337" t="s">
        <v>135</v>
      </c>
    </row>
    <row r="332" spans="2:65" s="361" customFormat="1" ht="12" x14ac:dyDescent="0.35">
      <c r="B332" s="360"/>
      <c r="D332" s="331" t="s">
        <v>146</v>
      </c>
      <c r="E332" s="362" t="s">
        <v>5</v>
      </c>
      <c r="F332" s="363" t="s">
        <v>288</v>
      </c>
      <c r="H332" s="362" t="s">
        <v>5</v>
      </c>
      <c r="L332" s="360"/>
      <c r="M332" s="364"/>
      <c r="N332" s="365"/>
      <c r="O332" s="365"/>
      <c r="P332" s="365"/>
      <c r="Q332" s="365"/>
      <c r="R332" s="365"/>
      <c r="S332" s="365"/>
      <c r="T332" s="366"/>
      <c r="AT332" s="362" t="s">
        <v>146</v>
      </c>
      <c r="AU332" s="362" t="s">
        <v>81</v>
      </c>
      <c r="AV332" s="361" t="s">
        <v>79</v>
      </c>
      <c r="AW332" s="361" t="s">
        <v>35</v>
      </c>
      <c r="AX332" s="361" t="s">
        <v>71</v>
      </c>
      <c r="AY332" s="362" t="s">
        <v>135</v>
      </c>
    </row>
    <row r="333" spans="2:65" s="336" customFormat="1" ht="12" x14ac:dyDescent="0.35">
      <c r="B333" s="335"/>
      <c r="D333" s="331" t="s">
        <v>146</v>
      </c>
      <c r="E333" s="337" t="s">
        <v>5</v>
      </c>
      <c r="F333" s="338" t="s">
        <v>552</v>
      </c>
      <c r="H333" s="339">
        <v>51.52</v>
      </c>
      <c r="L333" s="335"/>
      <c r="M333" s="340"/>
      <c r="N333" s="341"/>
      <c r="O333" s="341"/>
      <c r="P333" s="341"/>
      <c r="Q333" s="341"/>
      <c r="R333" s="341"/>
      <c r="S333" s="341"/>
      <c r="T333" s="342"/>
      <c r="AT333" s="337" t="s">
        <v>146</v>
      </c>
      <c r="AU333" s="337" t="s">
        <v>81</v>
      </c>
      <c r="AV333" s="336" t="s">
        <v>81</v>
      </c>
      <c r="AW333" s="336" t="s">
        <v>35</v>
      </c>
      <c r="AX333" s="336" t="s">
        <v>71</v>
      </c>
      <c r="AY333" s="337" t="s">
        <v>135</v>
      </c>
    </row>
    <row r="334" spans="2:65" s="344" customFormat="1" ht="12" x14ac:dyDescent="0.35">
      <c r="B334" s="343"/>
      <c r="D334" s="331" t="s">
        <v>146</v>
      </c>
      <c r="E334" s="345" t="s">
        <v>5</v>
      </c>
      <c r="F334" s="346" t="s">
        <v>148</v>
      </c>
      <c r="H334" s="347">
        <v>477.96</v>
      </c>
      <c r="L334" s="343"/>
      <c r="M334" s="348"/>
      <c r="N334" s="349"/>
      <c r="O334" s="349"/>
      <c r="P334" s="349"/>
      <c r="Q334" s="349"/>
      <c r="R334" s="349"/>
      <c r="S334" s="349"/>
      <c r="T334" s="350"/>
      <c r="AT334" s="345" t="s">
        <v>146</v>
      </c>
      <c r="AU334" s="345" t="s">
        <v>81</v>
      </c>
      <c r="AV334" s="344" t="s">
        <v>142</v>
      </c>
      <c r="AW334" s="344" t="s">
        <v>35</v>
      </c>
      <c r="AX334" s="344" t="s">
        <v>79</v>
      </c>
      <c r="AY334" s="345" t="s">
        <v>135</v>
      </c>
    </row>
    <row r="335" spans="2:65" s="232" customFormat="1" ht="16.5" customHeight="1" x14ac:dyDescent="0.35">
      <c r="B335" s="233"/>
      <c r="C335" s="351" t="s">
        <v>553</v>
      </c>
      <c r="D335" s="351" t="s">
        <v>185</v>
      </c>
      <c r="E335" s="352" t="s">
        <v>554</v>
      </c>
      <c r="F335" s="353" t="s">
        <v>555</v>
      </c>
      <c r="G335" s="354" t="s">
        <v>168</v>
      </c>
      <c r="H335" s="355">
        <v>434.96899999999999</v>
      </c>
      <c r="I335" s="89"/>
      <c r="J335" s="356">
        <f>ROUND(I335*H335,2)</f>
        <v>0</v>
      </c>
      <c r="K335" s="353" t="s">
        <v>141</v>
      </c>
      <c r="L335" s="357"/>
      <c r="M335" s="358" t="s">
        <v>5</v>
      </c>
      <c r="N335" s="359" t="s">
        <v>42</v>
      </c>
      <c r="O335" s="234"/>
      <c r="P335" s="328">
        <f>O335*H335</f>
        <v>0</v>
      </c>
      <c r="Q335" s="328">
        <v>3.0000000000000001E-3</v>
      </c>
      <c r="R335" s="328">
        <f>Q335*H335</f>
        <v>1.304907</v>
      </c>
      <c r="S335" s="328">
        <v>0</v>
      </c>
      <c r="T335" s="329">
        <f>S335*H335</f>
        <v>0</v>
      </c>
      <c r="AR335" s="220" t="s">
        <v>309</v>
      </c>
      <c r="AT335" s="220" t="s">
        <v>185</v>
      </c>
      <c r="AU335" s="220" t="s">
        <v>81</v>
      </c>
      <c r="AY335" s="220" t="s">
        <v>135</v>
      </c>
      <c r="BE335" s="330">
        <f>IF(N335="základní",J335,0)</f>
        <v>0</v>
      </c>
      <c r="BF335" s="330">
        <f>IF(N335="snížená",J335,0)</f>
        <v>0</v>
      </c>
      <c r="BG335" s="330">
        <f>IF(N335="zákl. přenesená",J335,0)</f>
        <v>0</v>
      </c>
      <c r="BH335" s="330">
        <f>IF(N335="sníž. přenesená",J335,0)</f>
        <v>0</v>
      </c>
      <c r="BI335" s="330">
        <f>IF(N335="nulová",J335,0)</f>
        <v>0</v>
      </c>
      <c r="BJ335" s="220" t="s">
        <v>79</v>
      </c>
      <c r="BK335" s="330">
        <f>ROUND(I335*H335,2)</f>
        <v>0</v>
      </c>
      <c r="BL335" s="220" t="s">
        <v>223</v>
      </c>
      <c r="BM335" s="220" t="s">
        <v>556</v>
      </c>
    </row>
    <row r="336" spans="2:65" s="336" customFormat="1" ht="12" x14ac:dyDescent="0.35">
      <c r="B336" s="335"/>
      <c r="D336" s="331" t="s">
        <v>146</v>
      </c>
      <c r="F336" s="338" t="s">
        <v>557</v>
      </c>
      <c r="H336" s="339">
        <v>434.96899999999999</v>
      </c>
      <c r="L336" s="335"/>
      <c r="M336" s="340"/>
      <c r="N336" s="341"/>
      <c r="O336" s="341"/>
      <c r="P336" s="341"/>
      <c r="Q336" s="341"/>
      <c r="R336" s="341"/>
      <c r="S336" s="341"/>
      <c r="T336" s="342"/>
      <c r="AT336" s="337" t="s">
        <v>146</v>
      </c>
      <c r="AU336" s="337" t="s">
        <v>81</v>
      </c>
      <c r="AV336" s="336" t="s">
        <v>81</v>
      </c>
      <c r="AW336" s="336" t="s">
        <v>6</v>
      </c>
      <c r="AX336" s="336" t="s">
        <v>79</v>
      </c>
      <c r="AY336" s="337" t="s">
        <v>135</v>
      </c>
    </row>
    <row r="337" spans="2:65" s="232" customFormat="1" ht="25.5" customHeight="1" x14ac:dyDescent="0.35">
      <c r="B337" s="233"/>
      <c r="C337" s="351" t="s">
        <v>558</v>
      </c>
      <c r="D337" s="351" t="s">
        <v>185</v>
      </c>
      <c r="E337" s="352" t="s">
        <v>559</v>
      </c>
      <c r="F337" s="353" t="s">
        <v>560</v>
      </c>
      <c r="G337" s="354" t="s">
        <v>168</v>
      </c>
      <c r="H337" s="355">
        <v>54.095999999999997</v>
      </c>
      <c r="I337" s="89"/>
      <c r="J337" s="356">
        <f>ROUND(I337*H337,2)</f>
        <v>0</v>
      </c>
      <c r="K337" s="353" t="s">
        <v>141</v>
      </c>
      <c r="L337" s="357"/>
      <c r="M337" s="358" t="s">
        <v>5</v>
      </c>
      <c r="N337" s="359" t="s">
        <v>42</v>
      </c>
      <c r="O337" s="234"/>
      <c r="P337" s="328">
        <f>O337*H337</f>
        <v>0</v>
      </c>
      <c r="Q337" s="328">
        <v>3.0000000000000001E-3</v>
      </c>
      <c r="R337" s="328">
        <f>Q337*H337</f>
        <v>0.16228799999999999</v>
      </c>
      <c r="S337" s="328">
        <v>0</v>
      </c>
      <c r="T337" s="329">
        <f>S337*H337</f>
        <v>0</v>
      </c>
      <c r="AR337" s="220" t="s">
        <v>309</v>
      </c>
      <c r="AT337" s="220" t="s">
        <v>185</v>
      </c>
      <c r="AU337" s="220" t="s">
        <v>81</v>
      </c>
      <c r="AY337" s="220" t="s">
        <v>135</v>
      </c>
      <c r="BE337" s="330">
        <f>IF(N337="základní",J337,0)</f>
        <v>0</v>
      </c>
      <c r="BF337" s="330">
        <f>IF(N337="snížená",J337,0)</f>
        <v>0</v>
      </c>
      <c r="BG337" s="330">
        <f>IF(N337="zákl. přenesená",J337,0)</f>
        <v>0</v>
      </c>
      <c r="BH337" s="330">
        <f>IF(N337="sníž. přenesená",J337,0)</f>
        <v>0</v>
      </c>
      <c r="BI337" s="330">
        <f>IF(N337="nulová",J337,0)</f>
        <v>0</v>
      </c>
      <c r="BJ337" s="220" t="s">
        <v>79</v>
      </c>
      <c r="BK337" s="330">
        <f>ROUND(I337*H337,2)</f>
        <v>0</v>
      </c>
      <c r="BL337" s="220" t="s">
        <v>223</v>
      </c>
      <c r="BM337" s="220" t="s">
        <v>561</v>
      </c>
    </row>
    <row r="338" spans="2:65" s="336" customFormat="1" ht="12" x14ac:dyDescent="0.35">
      <c r="B338" s="335"/>
      <c r="D338" s="331" t="s">
        <v>146</v>
      </c>
      <c r="F338" s="338" t="s">
        <v>562</v>
      </c>
      <c r="H338" s="339">
        <v>54.095999999999997</v>
      </c>
      <c r="L338" s="335"/>
      <c r="M338" s="340"/>
      <c r="N338" s="341"/>
      <c r="O338" s="341"/>
      <c r="P338" s="341"/>
      <c r="Q338" s="341"/>
      <c r="R338" s="341"/>
      <c r="S338" s="341"/>
      <c r="T338" s="342"/>
      <c r="AT338" s="337" t="s">
        <v>146</v>
      </c>
      <c r="AU338" s="337" t="s">
        <v>81</v>
      </c>
      <c r="AV338" s="336" t="s">
        <v>81</v>
      </c>
      <c r="AW338" s="336" t="s">
        <v>6</v>
      </c>
      <c r="AX338" s="336" t="s">
        <v>79</v>
      </c>
      <c r="AY338" s="337" t="s">
        <v>135</v>
      </c>
    </row>
    <row r="339" spans="2:65" s="232" customFormat="1" ht="25.5" customHeight="1" x14ac:dyDescent="0.35">
      <c r="B339" s="233"/>
      <c r="C339" s="320" t="s">
        <v>563</v>
      </c>
      <c r="D339" s="320" t="s">
        <v>137</v>
      </c>
      <c r="E339" s="321" t="s">
        <v>564</v>
      </c>
      <c r="F339" s="322" t="s">
        <v>565</v>
      </c>
      <c r="G339" s="323" t="s">
        <v>168</v>
      </c>
      <c r="H339" s="324">
        <v>593.88</v>
      </c>
      <c r="I339" s="88"/>
      <c r="J339" s="325">
        <f>ROUND(I339*H339,2)</f>
        <v>0</v>
      </c>
      <c r="K339" s="322" t="s">
        <v>141</v>
      </c>
      <c r="L339" s="233"/>
      <c r="M339" s="326" t="s">
        <v>5</v>
      </c>
      <c r="N339" s="327" t="s">
        <v>42</v>
      </c>
      <c r="O339" s="234"/>
      <c r="P339" s="328">
        <f>O339*H339</f>
        <v>0</v>
      </c>
      <c r="Q339" s="328">
        <v>1.16E-3</v>
      </c>
      <c r="R339" s="328">
        <f>Q339*H339</f>
        <v>0.68890079999999998</v>
      </c>
      <c r="S339" s="328">
        <v>0</v>
      </c>
      <c r="T339" s="329">
        <f>S339*H339</f>
        <v>0</v>
      </c>
      <c r="AR339" s="220" t="s">
        <v>223</v>
      </c>
      <c r="AT339" s="220" t="s">
        <v>137</v>
      </c>
      <c r="AU339" s="220" t="s">
        <v>81</v>
      </c>
      <c r="AY339" s="220" t="s">
        <v>135</v>
      </c>
      <c r="BE339" s="330">
        <f>IF(N339="základní",J339,0)</f>
        <v>0</v>
      </c>
      <c r="BF339" s="330">
        <f>IF(N339="snížená",J339,0)</f>
        <v>0</v>
      </c>
      <c r="BG339" s="330">
        <f>IF(N339="zákl. přenesená",J339,0)</f>
        <v>0</v>
      </c>
      <c r="BH339" s="330">
        <f>IF(N339="sníž. přenesená",J339,0)</f>
        <v>0</v>
      </c>
      <c r="BI339" s="330">
        <f>IF(N339="nulová",J339,0)</f>
        <v>0</v>
      </c>
      <c r="BJ339" s="220" t="s">
        <v>79</v>
      </c>
      <c r="BK339" s="330">
        <f>ROUND(I339*H339,2)</f>
        <v>0</v>
      </c>
      <c r="BL339" s="220" t="s">
        <v>223</v>
      </c>
      <c r="BM339" s="220" t="s">
        <v>566</v>
      </c>
    </row>
    <row r="340" spans="2:65" s="232" customFormat="1" ht="47.5" x14ac:dyDescent="0.35">
      <c r="B340" s="233"/>
      <c r="D340" s="331" t="s">
        <v>144</v>
      </c>
      <c r="F340" s="332" t="s">
        <v>567</v>
      </c>
      <c r="L340" s="233"/>
      <c r="M340" s="333"/>
      <c r="N340" s="234"/>
      <c r="O340" s="234"/>
      <c r="P340" s="234"/>
      <c r="Q340" s="234"/>
      <c r="R340" s="234"/>
      <c r="S340" s="234"/>
      <c r="T340" s="334"/>
      <c r="AT340" s="220" t="s">
        <v>144</v>
      </c>
      <c r="AU340" s="220" t="s">
        <v>81</v>
      </c>
    </row>
    <row r="341" spans="2:65" s="232" customFormat="1" ht="16.5" customHeight="1" x14ac:dyDescent="0.35">
      <c r="B341" s="233"/>
      <c r="C341" s="351" t="s">
        <v>568</v>
      </c>
      <c r="D341" s="351" t="s">
        <v>185</v>
      </c>
      <c r="E341" s="352" t="s">
        <v>569</v>
      </c>
      <c r="F341" s="353" t="s">
        <v>570</v>
      </c>
      <c r="G341" s="354" t="s">
        <v>168</v>
      </c>
      <c r="H341" s="355">
        <v>492.495</v>
      </c>
      <c r="I341" s="89"/>
      <c r="J341" s="356">
        <f>ROUND(I341*H341,2)</f>
        <v>0</v>
      </c>
      <c r="K341" s="353" t="s">
        <v>141</v>
      </c>
      <c r="L341" s="357"/>
      <c r="M341" s="358" t="s">
        <v>5</v>
      </c>
      <c r="N341" s="359" t="s">
        <v>42</v>
      </c>
      <c r="O341" s="234"/>
      <c r="P341" s="328">
        <f>O341*H341</f>
        <v>0</v>
      </c>
      <c r="Q341" s="328">
        <v>4.7999999999999996E-3</v>
      </c>
      <c r="R341" s="328">
        <f>Q341*H341</f>
        <v>2.3639759999999996</v>
      </c>
      <c r="S341" s="328">
        <v>0</v>
      </c>
      <c r="T341" s="329">
        <f>S341*H341</f>
        <v>0</v>
      </c>
      <c r="AR341" s="220" t="s">
        <v>309</v>
      </c>
      <c r="AT341" s="220" t="s">
        <v>185</v>
      </c>
      <c r="AU341" s="220" t="s">
        <v>81</v>
      </c>
      <c r="AY341" s="220" t="s">
        <v>135</v>
      </c>
      <c r="BE341" s="330">
        <f>IF(N341="základní",J341,0)</f>
        <v>0</v>
      </c>
      <c r="BF341" s="330">
        <f>IF(N341="snížená",J341,0)</f>
        <v>0</v>
      </c>
      <c r="BG341" s="330">
        <f>IF(N341="zákl. přenesená",J341,0)</f>
        <v>0</v>
      </c>
      <c r="BH341" s="330">
        <f>IF(N341="sníž. přenesená",J341,0)</f>
        <v>0</v>
      </c>
      <c r="BI341" s="330">
        <f>IF(N341="nulová",J341,0)</f>
        <v>0</v>
      </c>
      <c r="BJ341" s="220" t="s">
        <v>79</v>
      </c>
      <c r="BK341" s="330">
        <f>ROUND(I341*H341,2)</f>
        <v>0</v>
      </c>
      <c r="BL341" s="220" t="s">
        <v>223</v>
      </c>
      <c r="BM341" s="220" t="s">
        <v>571</v>
      </c>
    </row>
    <row r="342" spans="2:65" s="336" customFormat="1" ht="12" x14ac:dyDescent="0.35">
      <c r="B342" s="335"/>
      <c r="D342" s="331" t="s">
        <v>146</v>
      </c>
      <c r="F342" s="338" t="s">
        <v>572</v>
      </c>
      <c r="H342" s="339">
        <v>492.495</v>
      </c>
      <c r="L342" s="335"/>
      <c r="M342" s="340"/>
      <c r="N342" s="341"/>
      <c r="O342" s="341"/>
      <c r="P342" s="341"/>
      <c r="Q342" s="341"/>
      <c r="R342" s="341"/>
      <c r="S342" s="341"/>
      <c r="T342" s="342"/>
      <c r="AT342" s="337" t="s">
        <v>146</v>
      </c>
      <c r="AU342" s="337" t="s">
        <v>81</v>
      </c>
      <c r="AV342" s="336" t="s">
        <v>81</v>
      </c>
      <c r="AW342" s="336" t="s">
        <v>6</v>
      </c>
      <c r="AX342" s="336" t="s">
        <v>79</v>
      </c>
      <c r="AY342" s="337" t="s">
        <v>135</v>
      </c>
    </row>
    <row r="343" spans="2:65" s="232" customFormat="1" ht="16.5" customHeight="1" x14ac:dyDescent="0.35">
      <c r="B343" s="233"/>
      <c r="C343" s="351" t="s">
        <v>573</v>
      </c>
      <c r="D343" s="351" t="s">
        <v>185</v>
      </c>
      <c r="E343" s="352" t="s">
        <v>574</v>
      </c>
      <c r="F343" s="353" t="s">
        <v>575</v>
      </c>
      <c r="G343" s="354" t="s">
        <v>168</v>
      </c>
      <c r="H343" s="355">
        <v>117.075</v>
      </c>
      <c r="I343" s="89"/>
      <c r="J343" s="356">
        <f>ROUND(I343*H343,2)</f>
        <v>0</v>
      </c>
      <c r="K343" s="353" t="s">
        <v>141</v>
      </c>
      <c r="L343" s="357"/>
      <c r="M343" s="358" t="s">
        <v>5</v>
      </c>
      <c r="N343" s="359" t="s">
        <v>42</v>
      </c>
      <c r="O343" s="234"/>
      <c r="P343" s="328">
        <f>O343*H343</f>
        <v>0</v>
      </c>
      <c r="Q343" s="328">
        <v>3.5000000000000001E-3</v>
      </c>
      <c r="R343" s="328">
        <f>Q343*H343</f>
        <v>0.40976250000000003</v>
      </c>
      <c r="S343" s="328">
        <v>0</v>
      </c>
      <c r="T343" s="329">
        <f>S343*H343</f>
        <v>0</v>
      </c>
      <c r="AR343" s="220" t="s">
        <v>309</v>
      </c>
      <c r="AT343" s="220" t="s">
        <v>185</v>
      </c>
      <c r="AU343" s="220" t="s">
        <v>81</v>
      </c>
      <c r="AY343" s="220" t="s">
        <v>135</v>
      </c>
      <c r="BE343" s="330">
        <f>IF(N343="základní",J343,0)</f>
        <v>0</v>
      </c>
      <c r="BF343" s="330">
        <f>IF(N343="snížená",J343,0)</f>
        <v>0</v>
      </c>
      <c r="BG343" s="330">
        <f>IF(N343="zákl. přenesená",J343,0)</f>
        <v>0</v>
      </c>
      <c r="BH343" s="330">
        <f>IF(N343="sníž. přenesená",J343,0)</f>
        <v>0</v>
      </c>
      <c r="BI343" s="330">
        <f>IF(N343="nulová",J343,0)</f>
        <v>0</v>
      </c>
      <c r="BJ343" s="220" t="s">
        <v>79</v>
      </c>
      <c r="BK343" s="330">
        <f>ROUND(I343*H343,2)</f>
        <v>0</v>
      </c>
      <c r="BL343" s="220" t="s">
        <v>223</v>
      </c>
      <c r="BM343" s="220" t="s">
        <v>576</v>
      </c>
    </row>
    <row r="344" spans="2:65" s="336" customFormat="1" ht="12" x14ac:dyDescent="0.35">
      <c r="B344" s="335"/>
      <c r="D344" s="331" t="s">
        <v>146</v>
      </c>
      <c r="F344" s="338" t="s">
        <v>577</v>
      </c>
      <c r="H344" s="339">
        <v>117.075</v>
      </c>
      <c r="L344" s="335"/>
      <c r="M344" s="340"/>
      <c r="N344" s="341"/>
      <c r="O344" s="341"/>
      <c r="P344" s="341"/>
      <c r="Q344" s="341"/>
      <c r="R344" s="341"/>
      <c r="S344" s="341"/>
      <c r="T344" s="342"/>
      <c r="AT344" s="337" t="s">
        <v>146</v>
      </c>
      <c r="AU344" s="337" t="s">
        <v>81</v>
      </c>
      <c r="AV344" s="336" t="s">
        <v>81</v>
      </c>
      <c r="AW344" s="336" t="s">
        <v>6</v>
      </c>
      <c r="AX344" s="336" t="s">
        <v>79</v>
      </c>
      <c r="AY344" s="337" t="s">
        <v>135</v>
      </c>
    </row>
    <row r="345" spans="2:65" s="232" customFormat="1" ht="25.5" customHeight="1" x14ac:dyDescent="0.35">
      <c r="B345" s="233"/>
      <c r="C345" s="320" t="s">
        <v>578</v>
      </c>
      <c r="D345" s="320" t="s">
        <v>137</v>
      </c>
      <c r="E345" s="321" t="s">
        <v>579</v>
      </c>
      <c r="F345" s="322" t="s">
        <v>580</v>
      </c>
      <c r="G345" s="323" t="s">
        <v>168</v>
      </c>
      <c r="H345" s="324">
        <v>482.83800000000002</v>
      </c>
      <c r="I345" s="88"/>
      <c r="J345" s="325">
        <f>ROUND(I345*H345,2)</f>
        <v>0</v>
      </c>
      <c r="K345" s="322" t="s">
        <v>141</v>
      </c>
      <c r="L345" s="233"/>
      <c r="M345" s="326" t="s">
        <v>5</v>
      </c>
      <c r="N345" s="327" t="s">
        <v>42</v>
      </c>
      <c r="O345" s="234"/>
      <c r="P345" s="328">
        <f>O345*H345</f>
        <v>0</v>
      </c>
      <c r="Q345" s="328">
        <v>1.16E-3</v>
      </c>
      <c r="R345" s="328">
        <f>Q345*H345</f>
        <v>0.56009207999999999</v>
      </c>
      <c r="S345" s="328">
        <v>0</v>
      </c>
      <c r="T345" s="329">
        <f>S345*H345</f>
        <v>0</v>
      </c>
      <c r="AR345" s="220" t="s">
        <v>223</v>
      </c>
      <c r="AT345" s="220" t="s">
        <v>137</v>
      </c>
      <c r="AU345" s="220" t="s">
        <v>81</v>
      </c>
      <c r="AY345" s="220" t="s">
        <v>135</v>
      </c>
      <c r="BE345" s="330">
        <f>IF(N345="základní",J345,0)</f>
        <v>0</v>
      </c>
      <c r="BF345" s="330">
        <f>IF(N345="snížená",J345,0)</f>
        <v>0</v>
      </c>
      <c r="BG345" s="330">
        <f>IF(N345="zákl. přenesená",J345,0)</f>
        <v>0</v>
      </c>
      <c r="BH345" s="330">
        <f>IF(N345="sníž. přenesená",J345,0)</f>
        <v>0</v>
      </c>
      <c r="BI345" s="330">
        <f>IF(N345="nulová",J345,0)</f>
        <v>0</v>
      </c>
      <c r="BJ345" s="220" t="s">
        <v>79</v>
      </c>
      <c r="BK345" s="330">
        <f>ROUND(I345*H345,2)</f>
        <v>0</v>
      </c>
      <c r="BL345" s="220" t="s">
        <v>223</v>
      </c>
      <c r="BM345" s="220" t="s">
        <v>581</v>
      </c>
    </row>
    <row r="346" spans="2:65" s="232" customFormat="1" ht="47.5" x14ac:dyDescent="0.35">
      <c r="B346" s="233"/>
      <c r="D346" s="331" t="s">
        <v>144</v>
      </c>
      <c r="F346" s="332" t="s">
        <v>567</v>
      </c>
      <c r="L346" s="233"/>
      <c r="M346" s="333"/>
      <c r="N346" s="234"/>
      <c r="O346" s="234"/>
      <c r="P346" s="234"/>
      <c r="Q346" s="234"/>
      <c r="R346" s="234"/>
      <c r="S346" s="234"/>
      <c r="T346" s="334"/>
      <c r="AT346" s="220" t="s">
        <v>144</v>
      </c>
      <c r="AU346" s="220" t="s">
        <v>81</v>
      </c>
    </row>
    <row r="347" spans="2:65" s="232" customFormat="1" ht="16.5" customHeight="1" x14ac:dyDescent="0.35">
      <c r="B347" s="233"/>
      <c r="C347" s="351" t="s">
        <v>582</v>
      </c>
      <c r="D347" s="351" t="s">
        <v>185</v>
      </c>
      <c r="E347" s="352" t="s">
        <v>583</v>
      </c>
      <c r="F347" s="353" t="s">
        <v>584</v>
      </c>
      <c r="G347" s="354" t="s">
        <v>140</v>
      </c>
      <c r="H347" s="355">
        <v>72.426000000000002</v>
      </c>
      <c r="I347" s="89"/>
      <c r="J347" s="356">
        <f>ROUND(I347*H347,2)</f>
        <v>0</v>
      </c>
      <c r="K347" s="353" t="s">
        <v>141</v>
      </c>
      <c r="L347" s="357"/>
      <c r="M347" s="358" t="s">
        <v>5</v>
      </c>
      <c r="N347" s="359" t="s">
        <v>42</v>
      </c>
      <c r="O347" s="234"/>
      <c r="P347" s="328">
        <f>O347*H347</f>
        <v>0</v>
      </c>
      <c r="Q347" s="328">
        <v>2.5000000000000001E-2</v>
      </c>
      <c r="R347" s="328">
        <f>Q347*H347</f>
        <v>1.8106500000000001</v>
      </c>
      <c r="S347" s="328">
        <v>0</v>
      </c>
      <c r="T347" s="329">
        <f>S347*H347</f>
        <v>0</v>
      </c>
      <c r="AR347" s="220" t="s">
        <v>309</v>
      </c>
      <c r="AT347" s="220" t="s">
        <v>185</v>
      </c>
      <c r="AU347" s="220" t="s">
        <v>81</v>
      </c>
      <c r="AY347" s="220" t="s">
        <v>135</v>
      </c>
      <c r="BE347" s="330">
        <f>IF(N347="základní",J347,0)</f>
        <v>0</v>
      </c>
      <c r="BF347" s="330">
        <f>IF(N347="snížená",J347,0)</f>
        <v>0</v>
      </c>
      <c r="BG347" s="330">
        <f>IF(N347="zákl. přenesená",J347,0)</f>
        <v>0</v>
      </c>
      <c r="BH347" s="330">
        <f>IF(N347="sníž. přenesená",J347,0)</f>
        <v>0</v>
      </c>
      <c r="BI347" s="330">
        <f>IF(N347="nulová",J347,0)</f>
        <v>0</v>
      </c>
      <c r="BJ347" s="220" t="s">
        <v>79</v>
      </c>
      <c r="BK347" s="330">
        <f>ROUND(I347*H347,2)</f>
        <v>0</v>
      </c>
      <c r="BL347" s="220" t="s">
        <v>223</v>
      </c>
      <c r="BM347" s="220" t="s">
        <v>585</v>
      </c>
    </row>
    <row r="348" spans="2:65" s="336" customFormat="1" ht="12" x14ac:dyDescent="0.35">
      <c r="B348" s="335"/>
      <c r="D348" s="331" t="s">
        <v>146</v>
      </c>
      <c r="E348" s="337" t="s">
        <v>5</v>
      </c>
      <c r="F348" s="338" t="s">
        <v>586</v>
      </c>
      <c r="H348" s="339">
        <v>72.426000000000002</v>
      </c>
      <c r="L348" s="335"/>
      <c r="M348" s="340"/>
      <c r="N348" s="341"/>
      <c r="O348" s="341"/>
      <c r="P348" s="341"/>
      <c r="Q348" s="341"/>
      <c r="R348" s="341"/>
      <c r="S348" s="341"/>
      <c r="T348" s="342"/>
      <c r="AT348" s="337" t="s">
        <v>146</v>
      </c>
      <c r="AU348" s="337" t="s">
        <v>81</v>
      </c>
      <c r="AV348" s="336" t="s">
        <v>81</v>
      </c>
      <c r="AW348" s="336" t="s">
        <v>35</v>
      </c>
      <c r="AX348" s="336" t="s">
        <v>71</v>
      </c>
      <c r="AY348" s="337" t="s">
        <v>135</v>
      </c>
    </row>
    <row r="349" spans="2:65" s="344" customFormat="1" ht="12" x14ac:dyDescent="0.35">
      <c r="B349" s="343"/>
      <c r="D349" s="331" t="s">
        <v>146</v>
      </c>
      <c r="E349" s="345" t="s">
        <v>5</v>
      </c>
      <c r="F349" s="346" t="s">
        <v>148</v>
      </c>
      <c r="H349" s="347">
        <v>72.426000000000002</v>
      </c>
      <c r="L349" s="343"/>
      <c r="M349" s="348"/>
      <c r="N349" s="349"/>
      <c r="O349" s="349"/>
      <c r="P349" s="349"/>
      <c r="Q349" s="349"/>
      <c r="R349" s="349"/>
      <c r="S349" s="349"/>
      <c r="T349" s="350"/>
      <c r="AT349" s="345" t="s">
        <v>146</v>
      </c>
      <c r="AU349" s="345" t="s">
        <v>81</v>
      </c>
      <c r="AV349" s="344" t="s">
        <v>142</v>
      </c>
      <c r="AW349" s="344" t="s">
        <v>35</v>
      </c>
      <c r="AX349" s="344" t="s">
        <v>79</v>
      </c>
      <c r="AY349" s="345" t="s">
        <v>135</v>
      </c>
    </row>
    <row r="350" spans="2:65" s="232" customFormat="1" ht="38.25" customHeight="1" x14ac:dyDescent="0.35">
      <c r="B350" s="233"/>
      <c r="C350" s="320" t="s">
        <v>587</v>
      </c>
      <c r="D350" s="320" t="s">
        <v>137</v>
      </c>
      <c r="E350" s="321" t="s">
        <v>588</v>
      </c>
      <c r="F350" s="322" t="s">
        <v>589</v>
      </c>
      <c r="G350" s="323" t="s">
        <v>423</v>
      </c>
      <c r="H350" s="324">
        <v>7.3010000000000002</v>
      </c>
      <c r="I350" s="88"/>
      <c r="J350" s="325">
        <f>ROUND(I350*H350,2)</f>
        <v>0</v>
      </c>
      <c r="K350" s="322" t="s">
        <v>141</v>
      </c>
      <c r="L350" s="233"/>
      <c r="M350" s="326" t="s">
        <v>5</v>
      </c>
      <c r="N350" s="327" t="s">
        <v>42</v>
      </c>
      <c r="O350" s="234"/>
      <c r="P350" s="328">
        <f>O350*H350</f>
        <v>0</v>
      </c>
      <c r="Q350" s="328">
        <v>0</v>
      </c>
      <c r="R350" s="328">
        <f>Q350*H350</f>
        <v>0</v>
      </c>
      <c r="S350" s="328">
        <v>0</v>
      </c>
      <c r="T350" s="329">
        <f>S350*H350</f>
        <v>0</v>
      </c>
      <c r="AR350" s="220" t="s">
        <v>223</v>
      </c>
      <c r="AT350" s="220" t="s">
        <v>137</v>
      </c>
      <c r="AU350" s="220" t="s">
        <v>81</v>
      </c>
      <c r="AY350" s="220" t="s">
        <v>135</v>
      </c>
      <c r="BE350" s="330">
        <f>IF(N350="základní",J350,0)</f>
        <v>0</v>
      </c>
      <c r="BF350" s="330">
        <f>IF(N350="snížená",J350,0)</f>
        <v>0</v>
      </c>
      <c r="BG350" s="330">
        <f>IF(N350="zákl. přenesená",J350,0)</f>
        <v>0</v>
      </c>
      <c r="BH350" s="330">
        <f>IF(N350="sníž. přenesená",J350,0)</f>
        <v>0</v>
      </c>
      <c r="BI350" s="330">
        <f>IF(N350="nulová",J350,0)</f>
        <v>0</v>
      </c>
      <c r="BJ350" s="220" t="s">
        <v>79</v>
      </c>
      <c r="BK350" s="330">
        <f>ROUND(I350*H350,2)</f>
        <v>0</v>
      </c>
      <c r="BL350" s="220" t="s">
        <v>223</v>
      </c>
      <c r="BM350" s="220" t="s">
        <v>590</v>
      </c>
    </row>
    <row r="351" spans="2:65" s="232" customFormat="1" ht="85.5" x14ac:dyDescent="0.35">
      <c r="B351" s="233"/>
      <c r="D351" s="331" t="s">
        <v>144</v>
      </c>
      <c r="F351" s="332" t="s">
        <v>591</v>
      </c>
      <c r="L351" s="233"/>
      <c r="M351" s="333"/>
      <c r="N351" s="234"/>
      <c r="O351" s="234"/>
      <c r="P351" s="234"/>
      <c r="Q351" s="234"/>
      <c r="R351" s="234"/>
      <c r="S351" s="234"/>
      <c r="T351" s="334"/>
      <c r="AT351" s="220" t="s">
        <v>144</v>
      </c>
      <c r="AU351" s="220" t="s">
        <v>81</v>
      </c>
    </row>
    <row r="352" spans="2:65" s="308" customFormat="1" ht="29.9" customHeight="1" x14ac:dyDescent="0.35">
      <c r="B352" s="307"/>
      <c r="D352" s="309" t="s">
        <v>70</v>
      </c>
      <c r="E352" s="318" t="s">
        <v>592</v>
      </c>
      <c r="F352" s="318" t="s">
        <v>593</v>
      </c>
      <c r="J352" s="319">
        <f>BK352</f>
        <v>0</v>
      </c>
      <c r="L352" s="307"/>
      <c r="M352" s="312"/>
      <c r="N352" s="313"/>
      <c r="O352" s="313"/>
      <c r="P352" s="314">
        <f>SUM(P353:P360)</f>
        <v>0</v>
      </c>
      <c r="Q352" s="313"/>
      <c r="R352" s="314">
        <f>SUM(R353:R360)</f>
        <v>0</v>
      </c>
      <c r="S352" s="313"/>
      <c r="T352" s="315">
        <f>SUM(T353:T360)</f>
        <v>1.0126199999999999</v>
      </c>
      <c r="AR352" s="309" t="s">
        <v>81</v>
      </c>
      <c r="AT352" s="316" t="s">
        <v>70</v>
      </c>
      <c r="AU352" s="316" t="s">
        <v>79</v>
      </c>
      <c r="AY352" s="309" t="s">
        <v>135</v>
      </c>
      <c r="BK352" s="317">
        <f>SUM(BK353:BK360)</f>
        <v>0</v>
      </c>
    </row>
    <row r="353" spans="2:65" s="232" customFormat="1" ht="16.5" customHeight="1" x14ac:dyDescent="0.35">
      <c r="B353" s="233"/>
      <c r="C353" s="320" t="s">
        <v>594</v>
      </c>
      <c r="D353" s="320" t="s">
        <v>137</v>
      </c>
      <c r="E353" s="321" t="s">
        <v>595</v>
      </c>
      <c r="F353" s="322" t="s">
        <v>596</v>
      </c>
      <c r="G353" s="323" t="s">
        <v>597</v>
      </c>
      <c r="H353" s="324">
        <v>8</v>
      </c>
      <c r="I353" s="88"/>
      <c r="J353" s="325">
        <f t="shared" ref="J353:J360" si="0">ROUND(I353*H353,2)</f>
        <v>0</v>
      </c>
      <c r="K353" s="322" t="s">
        <v>141</v>
      </c>
      <c r="L353" s="233"/>
      <c r="M353" s="326" t="s">
        <v>5</v>
      </c>
      <c r="N353" s="327" t="s">
        <v>42</v>
      </c>
      <c r="O353" s="234"/>
      <c r="P353" s="328">
        <f t="shared" ref="P353:P360" si="1">O353*H353</f>
        <v>0</v>
      </c>
      <c r="Q353" s="328">
        <v>0</v>
      </c>
      <c r="R353" s="328">
        <f t="shared" ref="R353:R360" si="2">Q353*H353</f>
        <v>0</v>
      </c>
      <c r="S353" s="328">
        <v>1.933E-2</v>
      </c>
      <c r="T353" s="329">
        <f t="shared" ref="T353:T360" si="3">S353*H353</f>
        <v>0.15464</v>
      </c>
      <c r="AR353" s="220" t="s">
        <v>223</v>
      </c>
      <c r="AT353" s="220" t="s">
        <v>137</v>
      </c>
      <c r="AU353" s="220" t="s">
        <v>81</v>
      </c>
      <c r="AY353" s="220" t="s">
        <v>135</v>
      </c>
      <c r="BE353" s="330">
        <f t="shared" ref="BE353:BE360" si="4">IF(N353="základní",J353,0)</f>
        <v>0</v>
      </c>
      <c r="BF353" s="330">
        <f t="shared" ref="BF353:BF360" si="5">IF(N353="snížená",J353,0)</f>
        <v>0</v>
      </c>
      <c r="BG353" s="330">
        <f t="shared" ref="BG353:BG360" si="6">IF(N353="zákl. přenesená",J353,0)</f>
        <v>0</v>
      </c>
      <c r="BH353" s="330">
        <f t="shared" ref="BH353:BH360" si="7">IF(N353="sníž. přenesená",J353,0)</f>
        <v>0</v>
      </c>
      <c r="BI353" s="330">
        <f t="shared" ref="BI353:BI360" si="8">IF(N353="nulová",J353,0)</f>
        <v>0</v>
      </c>
      <c r="BJ353" s="220" t="s">
        <v>79</v>
      </c>
      <c r="BK353" s="330">
        <f t="shared" ref="BK353:BK360" si="9">ROUND(I353*H353,2)</f>
        <v>0</v>
      </c>
      <c r="BL353" s="220" t="s">
        <v>223</v>
      </c>
      <c r="BM353" s="220" t="s">
        <v>598</v>
      </c>
    </row>
    <row r="354" spans="2:65" s="232" customFormat="1" ht="16.5" customHeight="1" x14ac:dyDescent="0.35">
      <c r="B354" s="233"/>
      <c r="C354" s="320" t="s">
        <v>599</v>
      </c>
      <c r="D354" s="320" t="s">
        <v>137</v>
      </c>
      <c r="E354" s="321" t="s">
        <v>600</v>
      </c>
      <c r="F354" s="322" t="s">
        <v>601</v>
      </c>
      <c r="G354" s="323" t="s">
        <v>597</v>
      </c>
      <c r="H354" s="324">
        <v>14</v>
      </c>
      <c r="I354" s="88"/>
      <c r="J354" s="325">
        <f t="shared" si="0"/>
        <v>0</v>
      </c>
      <c r="K354" s="322" t="s">
        <v>141</v>
      </c>
      <c r="L354" s="233"/>
      <c r="M354" s="326" t="s">
        <v>5</v>
      </c>
      <c r="N354" s="327" t="s">
        <v>42</v>
      </c>
      <c r="O354" s="234"/>
      <c r="P354" s="328">
        <f t="shared" si="1"/>
        <v>0</v>
      </c>
      <c r="Q354" s="328">
        <v>0</v>
      </c>
      <c r="R354" s="328">
        <f t="shared" si="2"/>
        <v>0</v>
      </c>
      <c r="S354" s="328">
        <v>1.9460000000000002E-2</v>
      </c>
      <c r="T354" s="329">
        <f t="shared" si="3"/>
        <v>0.27244000000000002</v>
      </c>
      <c r="AR354" s="220" t="s">
        <v>223</v>
      </c>
      <c r="AT354" s="220" t="s">
        <v>137</v>
      </c>
      <c r="AU354" s="220" t="s">
        <v>81</v>
      </c>
      <c r="AY354" s="220" t="s">
        <v>135</v>
      </c>
      <c r="BE354" s="330">
        <f t="shared" si="4"/>
        <v>0</v>
      </c>
      <c r="BF354" s="330">
        <f t="shared" si="5"/>
        <v>0</v>
      </c>
      <c r="BG354" s="330">
        <f t="shared" si="6"/>
        <v>0</v>
      </c>
      <c r="BH354" s="330">
        <f t="shared" si="7"/>
        <v>0</v>
      </c>
      <c r="BI354" s="330">
        <f t="shared" si="8"/>
        <v>0</v>
      </c>
      <c r="BJ354" s="220" t="s">
        <v>79</v>
      </c>
      <c r="BK354" s="330">
        <f t="shared" si="9"/>
        <v>0</v>
      </c>
      <c r="BL354" s="220" t="s">
        <v>223</v>
      </c>
      <c r="BM354" s="220" t="s">
        <v>602</v>
      </c>
    </row>
    <row r="355" spans="2:65" s="232" customFormat="1" ht="16.5" customHeight="1" x14ac:dyDescent="0.35">
      <c r="B355" s="233"/>
      <c r="C355" s="320" t="s">
        <v>603</v>
      </c>
      <c r="D355" s="320" t="s">
        <v>137</v>
      </c>
      <c r="E355" s="321" t="s">
        <v>604</v>
      </c>
      <c r="F355" s="322" t="s">
        <v>605</v>
      </c>
      <c r="G355" s="323" t="s">
        <v>597</v>
      </c>
      <c r="H355" s="324">
        <v>4</v>
      </c>
      <c r="I355" s="88"/>
      <c r="J355" s="325">
        <f t="shared" si="0"/>
        <v>0</v>
      </c>
      <c r="K355" s="322" t="s">
        <v>141</v>
      </c>
      <c r="L355" s="233"/>
      <c r="M355" s="326" t="s">
        <v>5</v>
      </c>
      <c r="N355" s="327" t="s">
        <v>42</v>
      </c>
      <c r="O355" s="234"/>
      <c r="P355" s="328">
        <f t="shared" si="1"/>
        <v>0</v>
      </c>
      <c r="Q355" s="328">
        <v>0</v>
      </c>
      <c r="R355" s="328">
        <f t="shared" si="2"/>
        <v>0</v>
      </c>
      <c r="S355" s="328">
        <v>8.7999999999999995E-2</v>
      </c>
      <c r="T355" s="329">
        <f t="shared" si="3"/>
        <v>0.35199999999999998</v>
      </c>
      <c r="AR355" s="220" t="s">
        <v>223</v>
      </c>
      <c r="AT355" s="220" t="s">
        <v>137</v>
      </c>
      <c r="AU355" s="220" t="s">
        <v>81</v>
      </c>
      <c r="AY355" s="220" t="s">
        <v>135</v>
      </c>
      <c r="BE355" s="330">
        <f t="shared" si="4"/>
        <v>0</v>
      </c>
      <c r="BF355" s="330">
        <f t="shared" si="5"/>
        <v>0</v>
      </c>
      <c r="BG355" s="330">
        <f t="shared" si="6"/>
        <v>0</v>
      </c>
      <c r="BH355" s="330">
        <f t="shared" si="7"/>
        <v>0</v>
      </c>
      <c r="BI355" s="330">
        <f t="shared" si="8"/>
        <v>0</v>
      </c>
      <c r="BJ355" s="220" t="s">
        <v>79</v>
      </c>
      <c r="BK355" s="330">
        <f t="shared" si="9"/>
        <v>0</v>
      </c>
      <c r="BL355" s="220" t="s">
        <v>223</v>
      </c>
      <c r="BM355" s="220" t="s">
        <v>606</v>
      </c>
    </row>
    <row r="356" spans="2:65" s="232" customFormat="1" ht="16.5" customHeight="1" x14ac:dyDescent="0.35">
      <c r="B356" s="233"/>
      <c r="C356" s="320" t="s">
        <v>607</v>
      </c>
      <c r="D356" s="320" t="s">
        <v>137</v>
      </c>
      <c r="E356" s="321" t="s">
        <v>608</v>
      </c>
      <c r="F356" s="322" t="s">
        <v>609</v>
      </c>
      <c r="G356" s="323" t="s">
        <v>597</v>
      </c>
      <c r="H356" s="324">
        <v>4</v>
      </c>
      <c r="I356" s="88"/>
      <c r="J356" s="325">
        <f t="shared" si="0"/>
        <v>0</v>
      </c>
      <c r="K356" s="322" t="s">
        <v>141</v>
      </c>
      <c r="L356" s="233"/>
      <c r="M356" s="326" t="s">
        <v>5</v>
      </c>
      <c r="N356" s="327" t="s">
        <v>42</v>
      </c>
      <c r="O356" s="234"/>
      <c r="P356" s="328">
        <f t="shared" si="1"/>
        <v>0</v>
      </c>
      <c r="Q356" s="328">
        <v>0</v>
      </c>
      <c r="R356" s="328">
        <f t="shared" si="2"/>
        <v>0</v>
      </c>
      <c r="S356" s="328">
        <v>2.4500000000000001E-2</v>
      </c>
      <c r="T356" s="329">
        <f t="shared" si="3"/>
        <v>9.8000000000000004E-2</v>
      </c>
      <c r="AR356" s="220" t="s">
        <v>223</v>
      </c>
      <c r="AT356" s="220" t="s">
        <v>137</v>
      </c>
      <c r="AU356" s="220" t="s">
        <v>81</v>
      </c>
      <c r="AY356" s="220" t="s">
        <v>135</v>
      </c>
      <c r="BE356" s="330">
        <f t="shared" si="4"/>
        <v>0</v>
      </c>
      <c r="BF356" s="330">
        <f t="shared" si="5"/>
        <v>0</v>
      </c>
      <c r="BG356" s="330">
        <f t="shared" si="6"/>
        <v>0</v>
      </c>
      <c r="BH356" s="330">
        <f t="shared" si="7"/>
        <v>0</v>
      </c>
      <c r="BI356" s="330">
        <f t="shared" si="8"/>
        <v>0</v>
      </c>
      <c r="BJ356" s="220" t="s">
        <v>79</v>
      </c>
      <c r="BK356" s="330">
        <f t="shared" si="9"/>
        <v>0</v>
      </c>
      <c r="BL356" s="220" t="s">
        <v>223</v>
      </c>
      <c r="BM356" s="220" t="s">
        <v>610</v>
      </c>
    </row>
    <row r="357" spans="2:65" s="232" customFormat="1" ht="25.5" customHeight="1" x14ac:dyDescent="0.35">
      <c r="B357" s="233"/>
      <c r="C357" s="320" t="s">
        <v>611</v>
      </c>
      <c r="D357" s="320" t="s">
        <v>137</v>
      </c>
      <c r="E357" s="321" t="s">
        <v>612</v>
      </c>
      <c r="F357" s="322" t="s">
        <v>613</v>
      </c>
      <c r="G357" s="323" t="s">
        <v>597</v>
      </c>
      <c r="H357" s="324">
        <v>2</v>
      </c>
      <c r="I357" s="88"/>
      <c r="J357" s="325">
        <f t="shared" si="0"/>
        <v>0</v>
      </c>
      <c r="K357" s="322" t="s">
        <v>141</v>
      </c>
      <c r="L357" s="233"/>
      <c r="M357" s="326" t="s">
        <v>5</v>
      </c>
      <c r="N357" s="327" t="s">
        <v>42</v>
      </c>
      <c r="O357" s="234"/>
      <c r="P357" s="328">
        <f t="shared" si="1"/>
        <v>0</v>
      </c>
      <c r="Q357" s="328">
        <v>0</v>
      </c>
      <c r="R357" s="328">
        <f t="shared" si="2"/>
        <v>0</v>
      </c>
      <c r="S357" s="328">
        <v>4.3929999999999997E-2</v>
      </c>
      <c r="T357" s="329">
        <f t="shared" si="3"/>
        <v>8.7859999999999994E-2</v>
      </c>
      <c r="AR357" s="220" t="s">
        <v>223</v>
      </c>
      <c r="AT357" s="220" t="s">
        <v>137</v>
      </c>
      <c r="AU357" s="220" t="s">
        <v>81</v>
      </c>
      <c r="AY357" s="220" t="s">
        <v>135</v>
      </c>
      <c r="BE357" s="330">
        <f t="shared" si="4"/>
        <v>0</v>
      </c>
      <c r="BF357" s="330">
        <f t="shared" si="5"/>
        <v>0</v>
      </c>
      <c r="BG357" s="330">
        <f t="shared" si="6"/>
        <v>0</v>
      </c>
      <c r="BH357" s="330">
        <f t="shared" si="7"/>
        <v>0</v>
      </c>
      <c r="BI357" s="330">
        <f t="shared" si="8"/>
        <v>0</v>
      </c>
      <c r="BJ357" s="220" t="s">
        <v>79</v>
      </c>
      <c r="BK357" s="330">
        <f t="shared" si="9"/>
        <v>0</v>
      </c>
      <c r="BL357" s="220" t="s">
        <v>223</v>
      </c>
      <c r="BM357" s="220" t="s">
        <v>614</v>
      </c>
    </row>
    <row r="358" spans="2:65" s="232" customFormat="1" ht="16.5" customHeight="1" x14ac:dyDescent="0.35">
      <c r="B358" s="233"/>
      <c r="C358" s="320" t="s">
        <v>615</v>
      </c>
      <c r="D358" s="320" t="s">
        <v>137</v>
      </c>
      <c r="E358" s="321" t="s">
        <v>616</v>
      </c>
      <c r="F358" s="322" t="s">
        <v>617</v>
      </c>
      <c r="G358" s="323" t="s">
        <v>200</v>
      </c>
      <c r="H358" s="324">
        <v>28</v>
      </c>
      <c r="I358" s="88"/>
      <c r="J358" s="325">
        <f t="shared" si="0"/>
        <v>0</v>
      </c>
      <c r="K358" s="322" t="s">
        <v>141</v>
      </c>
      <c r="L358" s="233"/>
      <c r="M358" s="326" t="s">
        <v>5</v>
      </c>
      <c r="N358" s="327" t="s">
        <v>42</v>
      </c>
      <c r="O358" s="234"/>
      <c r="P358" s="328">
        <f t="shared" si="1"/>
        <v>0</v>
      </c>
      <c r="Q358" s="328">
        <v>0</v>
      </c>
      <c r="R358" s="328">
        <f t="shared" si="2"/>
        <v>0</v>
      </c>
      <c r="S358" s="328">
        <v>4.8999999999999998E-4</v>
      </c>
      <c r="T358" s="329">
        <f t="shared" si="3"/>
        <v>1.372E-2</v>
      </c>
      <c r="AR358" s="220" t="s">
        <v>223</v>
      </c>
      <c r="AT358" s="220" t="s">
        <v>137</v>
      </c>
      <c r="AU358" s="220" t="s">
        <v>81</v>
      </c>
      <c r="AY358" s="220" t="s">
        <v>135</v>
      </c>
      <c r="BE358" s="330">
        <f t="shared" si="4"/>
        <v>0</v>
      </c>
      <c r="BF358" s="330">
        <f t="shared" si="5"/>
        <v>0</v>
      </c>
      <c r="BG358" s="330">
        <f t="shared" si="6"/>
        <v>0</v>
      </c>
      <c r="BH358" s="330">
        <f t="shared" si="7"/>
        <v>0</v>
      </c>
      <c r="BI358" s="330">
        <f t="shared" si="8"/>
        <v>0</v>
      </c>
      <c r="BJ358" s="220" t="s">
        <v>79</v>
      </c>
      <c r="BK358" s="330">
        <f t="shared" si="9"/>
        <v>0</v>
      </c>
      <c r="BL358" s="220" t="s">
        <v>223</v>
      </c>
      <c r="BM358" s="220" t="s">
        <v>618</v>
      </c>
    </row>
    <row r="359" spans="2:65" s="232" customFormat="1" ht="16.5" customHeight="1" x14ac:dyDescent="0.35">
      <c r="B359" s="233"/>
      <c r="C359" s="320" t="s">
        <v>619</v>
      </c>
      <c r="D359" s="320" t="s">
        <v>137</v>
      </c>
      <c r="E359" s="321" t="s">
        <v>620</v>
      </c>
      <c r="F359" s="322" t="s">
        <v>621</v>
      </c>
      <c r="G359" s="323" t="s">
        <v>597</v>
      </c>
      <c r="H359" s="324">
        <v>16</v>
      </c>
      <c r="I359" s="88"/>
      <c r="J359" s="325">
        <f t="shared" si="0"/>
        <v>0</v>
      </c>
      <c r="K359" s="322" t="s">
        <v>141</v>
      </c>
      <c r="L359" s="233"/>
      <c r="M359" s="326" t="s">
        <v>5</v>
      </c>
      <c r="N359" s="327" t="s">
        <v>42</v>
      </c>
      <c r="O359" s="234"/>
      <c r="P359" s="328">
        <f t="shared" si="1"/>
        <v>0</v>
      </c>
      <c r="Q359" s="328">
        <v>0</v>
      </c>
      <c r="R359" s="328">
        <f t="shared" si="2"/>
        <v>0</v>
      </c>
      <c r="S359" s="328">
        <v>1.56E-3</v>
      </c>
      <c r="T359" s="329">
        <f t="shared" si="3"/>
        <v>2.496E-2</v>
      </c>
      <c r="AR359" s="220" t="s">
        <v>223</v>
      </c>
      <c r="AT359" s="220" t="s">
        <v>137</v>
      </c>
      <c r="AU359" s="220" t="s">
        <v>81</v>
      </c>
      <c r="AY359" s="220" t="s">
        <v>135</v>
      </c>
      <c r="BE359" s="330">
        <f t="shared" si="4"/>
        <v>0</v>
      </c>
      <c r="BF359" s="330">
        <f t="shared" si="5"/>
        <v>0</v>
      </c>
      <c r="BG359" s="330">
        <f t="shared" si="6"/>
        <v>0</v>
      </c>
      <c r="BH359" s="330">
        <f t="shared" si="7"/>
        <v>0</v>
      </c>
      <c r="BI359" s="330">
        <f t="shared" si="8"/>
        <v>0</v>
      </c>
      <c r="BJ359" s="220" t="s">
        <v>79</v>
      </c>
      <c r="BK359" s="330">
        <f t="shared" si="9"/>
        <v>0</v>
      </c>
      <c r="BL359" s="220" t="s">
        <v>223</v>
      </c>
      <c r="BM359" s="220" t="s">
        <v>622</v>
      </c>
    </row>
    <row r="360" spans="2:65" s="232" customFormat="1" ht="16.5" customHeight="1" x14ac:dyDescent="0.35">
      <c r="B360" s="233"/>
      <c r="C360" s="320" t="s">
        <v>623</v>
      </c>
      <c r="D360" s="320" t="s">
        <v>137</v>
      </c>
      <c r="E360" s="321" t="s">
        <v>624</v>
      </c>
      <c r="F360" s="322" t="s">
        <v>625</v>
      </c>
      <c r="G360" s="323" t="s">
        <v>200</v>
      </c>
      <c r="H360" s="324">
        <v>4</v>
      </c>
      <c r="I360" s="88"/>
      <c r="J360" s="325">
        <f t="shared" si="0"/>
        <v>0</v>
      </c>
      <c r="K360" s="322" t="s">
        <v>141</v>
      </c>
      <c r="L360" s="233"/>
      <c r="M360" s="326" t="s">
        <v>5</v>
      </c>
      <c r="N360" s="327" t="s">
        <v>42</v>
      </c>
      <c r="O360" s="234"/>
      <c r="P360" s="328">
        <f t="shared" si="1"/>
        <v>0</v>
      </c>
      <c r="Q360" s="328">
        <v>0</v>
      </c>
      <c r="R360" s="328">
        <f t="shared" si="2"/>
        <v>0</v>
      </c>
      <c r="S360" s="328">
        <v>2.2499999999999998E-3</v>
      </c>
      <c r="T360" s="329">
        <f t="shared" si="3"/>
        <v>8.9999999999999993E-3</v>
      </c>
      <c r="AR360" s="220" t="s">
        <v>223</v>
      </c>
      <c r="AT360" s="220" t="s">
        <v>137</v>
      </c>
      <c r="AU360" s="220" t="s">
        <v>81</v>
      </c>
      <c r="AY360" s="220" t="s">
        <v>135</v>
      </c>
      <c r="BE360" s="330">
        <f t="shared" si="4"/>
        <v>0</v>
      </c>
      <c r="BF360" s="330">
        <f t="shared" si="5"/>
        <v>0</v>
      </c>
      <c r="BG360" s="330">
        <f t="shared" si="6"/>
        <v>0</v>
      </c>
      <c r="BH360" s="330">
        <f t="shared" si="7"/>
        <v>0</v>
      </c>
      <c r="BI360" s="330">
        <f t="shared" si="8"/>
        <v>0</v>
      </c>
      <c r="BJ360" s="220" t="s">
        <v>79</v>
      </c>
      <c r="BK360" s="330">
        <f t="shared" si="9"/>
        <v>0</v>
      </c>
      <c r="BL360" s="220" t="s">
        <v>223</v>
      </c>
      <c r="BM360" s="220" t="s">
        <v>626</v>
      </c>
    </row>
    <row r="361" spans="2:65" s="308" customFormat="1" ht="29.9" customHeight="1" x14ac:dyDescent="0.35">
      <c r="B361" s="307"/>
      <c r="D361" s="309" t="s">
        <v>70</v>
      </c>
      <c r="E361" s="318" t="s">
        <v>627</v>
      </c>
      <c r="F361" s="318" t="s">
        <v>628</v>
      </c>
      <c r="J361" s="319">
        <f>BK361</f>
        <v>0</v>
      </c>
      <c r="L361" s="307"/>
      <c r="M361" s="312"/>
      <c r="N361" s="313"/>
      <c r="O361" s="313"/>
      <c r="P361" s="314">
        <f>SUM(P362:P395)</f>
        <v>0</v>
      </c>
      <c r="Q361" s="313"/>
      <c r="R361" s="314">
        <f>SUM(R362:R395)</f>
        <v>9.0548655999999994</v>
      </c>
      <c r="S361" s="313"/>
      <c r="T361" s="315">
        <f>SUM(T362:T395)</f>
        <v>0</v>
      </c>
      <c r="AR361" s="309" t="s">
        <v>81</v>
      </c>
      <c r="AT361" s="316" t="s">
        <v>70</v>
      </c>
      <c r="AU361" s="316" t="s">
        <v>79</v>
      </c>
      <c r="AY361" s="309" t="s">
        <v>135</v>
      </c>
      <c r="BK361" s="317">
        <f>SUM(BK362:BK395)</f>
        <v>0</v>
      </c>
    </row>
    <row r="362" spans="2:65" s="232" customFormat="1" ht="38.25" customHeight="1" x14ac:dyDescent="0.35">
      <c r="B362" s="233"/>
      <c r="C362" s="320" t="s">
        <v>629</v>
      </c>
      <c r="D362" s="320" t="s">
        <v>137</v>
      </c>
      <c r="E362" s="321" t="s">
        <v>630</v>
      </c>
      <c r="F362" s="322" t="s">
        <v>631</v>
      </c>
      <c r="G362" s="323" t="s">
        <v>168</v>
      </c>
      <c r="H362" s="324">
        <v>63.87</v>
      </c>
      <c r="I362" s="88"/>
      <c r="J362" s="325">
        <f>ROUND(I362*H362,2)</f>
        <v>0</v>
      </c>
      <c r="K362" s="322" t="s">
        <v>141</v>
      </c>
      <c r="L362" s="233"/>
      <c r="M362" s="326" t="s">
        <v>5</v>
      </c>
      <c r="N362" s="327" t="s">
        <v>42</v>
      </c>
      <c r="O362" s="234"/>
      <c r="P362" s="328">
        <f>O362*H362</f>
        <v>0</v>
      </c>
      <c r="Q362" s="328">
        <v>2.1999999999999999E-2</v>
      </c>
      <c r="R362" s="328">
        <f>Q362*H362</f>
        <v>1.4051399999999998</v>
      </c>
      <c r="S362" s="328">
        <v>0</v>
      </c>
      <c r="T362" s="329">
        <f>S362*H362</f>
        <v>0</v>
      </c>
      <c r="AR362" s="220" t="s">
        <v>223</v>
      </c>
      <c r="AT362" s="220" t="s">
        <v>137</v>
      </c>
      <c r="AU362" s="220" t="s">
        <v>81</v>
      </c>
      <c r="AY362" s="220" t="s">
        <v>135</v>
      </c>
      <c r="BE362" s="330">
        <f>IF(N362="základní",J362,0)</f>
        <v>0</v>
      </c>
      <c r="BF362" s="330">
        <f>IF(N362="snížená",J362,0)</f>
        <v>0</v>
      </c>
      <c r="BG362" s="330">
        <f>IF(N362="zákl. přenesená",J362,0)</f>
        <v>0</v>
      </c>
      <c r="BH362" s="330">
        <f>IF(N362="sníž. přenesená",J362,0)</f>
        <v>0</v>
      </c>
      <c r="BI362" s="330">
        <f>IF(N362="nulová",J362,0)</f>
        <v>0</v>
      </c>
      <c r="BJ362" s="220" t="s">
        <v>79</v>
      </c>
      <c r="BK362" s="330">
        <f>ROUND(I362*H362,2)</f>
        <v>0</v>
      </c>
      <c r="BL362" s="220" t="s">
        <v>223</v>
      </c>
      <c r="BM362" s="220" t="s">
        <v>632</v>
      </c>
    </row>
    <row r="363" spans="2:65" s="232" customFormat="1" ht="104.5" x14ac:dyDescent="0.35">
      <c r="B363" s="233"/>
      <c r="D363" s="331" t="s">
        <v>144</v>
      </c>
      <c r="F363" s="332" t="s">
        <v>633</v>
      </c>
      <c r="L363" s="233"/>
      <c r="M363" s="333"/>
      <c r="N363" s="234"/>
      <c r="O363" s="234"/>
      <c r="P363" s="234"/>
      <c r="Q363" s="234"/>
      <c r="R363" s="234"/>
      <c r="S363" s="234"/>
      <c r="T363" s="334"/>
      <c r="AT363" s="220" t="s">
        <v>144</v>
      </c>
      <c r="AU363" s="220" t="s">
        <v>81</v>
      </c>
    </row>
    <row r="364" spans="2:65" s="361" customFormat="1" ht="12" x14ac:dyDescent="0.35">
      <c r="B364" s="360"/>
      <c r="D364" s="331" t="s">
        <v>146</v>
      </c>
      <c r="E364" s="362" t="s">
        <v>5</v>
      </c>
      <c r="F364" s="363" t="s">
        <v>634</v>
      </c>
      <c r="H364" s="362" t="s">
        <v>5</v>
      </c>
      <c r="L364" s="360"/>
      <c r="M364" s="364"/>
      <c r="N364" s="365"/>
      <c r="O364" s="365"/>
      <c r="P364" s="365"/>
      <c r="Q364" s="365"/>
      <c r="R364" s="365"/>
      <c r="S364" s="365"/>
      <c r="T364" s="366"/>
      <c r="AT364" s="362" t="s">
        <v>146</v>
      </c>
      <c r="AU364" s="362" t="s">
        <v>81</v>
      </c>
      <c r="AV364" s="361" t="s">
        <v>79</v>
      </c>
      <c r="AW364" s="361" t="s">
        <v>35</v>
      </c>
      <c r="AX364" s="361" t="s">
        <v>71</v>
      </c>
      <c r="AY364" s="362" t="s">
        <v>135</v>
      </c>
    </row>
    <row r="365" spans="2:65" s="336" customFormat="1" ht="12" x14ac:dyDescent="0.35">
      <c r="B365" s="335"/>
      <c r="D365" s="331" t="s">
        <v>146</v>
      </c>
      <c r="E365" s="337" t="s">
        <v>5</v>
      </c>
      <c r="F365" s="338" t="s">
        <v>635</v>
      </c>
      <c r="H365" s="339">
        <v>63.87</v>
      </c>
      <c r="L365" s="335"/>
      <c r="M365" s="340"/>
      <c r="N365" s="341"/>
      <c r="O365" s="341"/>
      <c r="P365" s="341"/>
      <c r="Q365" s="341"/>
      <c r="R365" s="341"/>
      <c r="S365" s="341"/>
      <c r="T365" s="342"/>
      <c r="AT365" s="337" t="s">
        <v>146</v>
      </c>
      <c r="AU365" s="337" t="s">
        <v>81</v>
      </c>
      <c r="AV365" s="336" t="s">
        <v>81</v>
      </c>
      <c r="AW365" s="336" t="s">
        <v>35</v>
      </c>
      <c r="AX365" s="336" t="s">
        <v>71</v>
      </c>
      <c r="AY365" s="337" t="s">
        <v>135</v>
      </c>
    </row>
    <row r="366" spans="2:65" s="344" customFormat="1" ht="12" x14ac:dyDescent="0.35">
      <c r="B366" s="343"/>
      <c r="D366" s="331" t="s">
        <v>146</v>
      </c>
      <c r="E366" s="345" t="s">
        <v>5</v>
      </c>
      <c r="F366" s="346" t="s">
        <v>148</v>
      </c>
      <c r="H366" s="347">
        <v>63.87</v>
      </c>
      <c r="L366" s="343"/>
      <c r="M366" s="348"/>
      <c r="N366" s="349"/>
      <c r="O366" s="349"/>
      <c r="P366" s="349"/>
      <c r="Q366" s="349"/>
      <c r="R366" s="349"/>
      <c r="S366" s="349"/>
      <c r="T366" s="350"/>
      <c r="AT366" s="345" t="s">
        <v>146</v>
      </c>
      <c r="AU366" s="345" t="s">
        <v>81</v>
      </c>
      <c r="AV366" s="344" t="s">
        <v>142</v>
      </c>
      <c r="AW366" s="344" t="s">
        <v>35</v>
      </c>
      <c r="AX366" s="344" t="s">
        <v>79</v>
      </c>
      <c r="AY366" s="345" t="s">
        <v>135</v>
      </c>
    </row>
    <row r="367" spans="2:65" s="232" customFormat="1" ht="38.25" customHeight="1" x14ac:dyDescent="0.35">
      <c r="B367" s="233"/>
      <c r="C367" s="320" t="s">
        <v>636</v>
      </c>
      <c r="D367" s="320" t="s">
        <v>137</v>
      </c>
      <c r="E367" s="321" t="s">
        <v>637</v>
      </c>
      <c r="F367" s="322" t="s">
        <v>638</v>
      </c>
      <c r="G367" s="323" t="s">
        <v>168</v>
      </c>
      <c r="H367" s="324">
        <v>71.650000000000006</v>
      </c>
      <c r="I367" s="88"/>
      <c r="J367" s="325">
        <f>ROUND(I367*H367,2)</f>
        <v>0</v>
      </c>
      <c r="K367" s="322" t="s">
        <v>141</v>
      </c>
      <c r="L367" s="233"/>
      <c r="M367" s="326" t="s">
        <v>5</v>
      </c>
      <c r="N367" s="327" t="s">
        <v>42</v>
      </c>
      <c r="O367" s="234"/>
      <c r="P367" s="328">
        <f>O367*H367</f>
        <v>0</v>
      </c>
      <c r="Q367" s="328">
        <v>2.2630000000000001E-2</v>
      </c>
      <c r="R367" s="328">
        <f>Q367*H367</f>
        <v>1.6214395000000001</v>
      </c>
      <c r="S367" s="328">
        <v>0</v>
      </c>
      <c r="T367" s="329">
        <f>S367*H367</f>
        <v>0</v>
      </c>
      <c r="AR367" s="220" t="s">
        <v>223</v>
      </c>
      <c r="AT367" s="220" t="s">
        <v>137</v>
      </c>
      <c r="AU367" s="220" t="s">
        <v>81</v>
      </c>
      <c r="AY367" s="220" t="s">
        <v>135</v>
      </c>
      <c r="BE367" s="330">
        <f>IF(N367="základní",J367,0)</f>
        <v>0</v>
      </c>
      <c r="BF367" s="330">
        <f>IF(N367="snížená",J367,0)</f>
        <v>0</v>
      </c>
      <c r="BG367" s="330">
        <f>IF(N367="zákl. přenesená",J367,0)</f>
        <v>0</v>
      </c>
      <c r="BH367" s="330">
        <f>IF(N367="sníž. přenesená",J367,0)</f>
        <v>0</v>
      </c>
      <c r="BI367" s="330">
        <f>IF(N367="nulová",J367,0)</f>
        <v>0</v>
      </c>
      <c r="BJ367" s="220" t="s">
        <v>79</v>
      </c>
      <c r="BK367" s="330">
        <f>ROUND(I367*H367,2)</f>
        <v>0</v>
      </c>
      <c r="BL367" s="220" t="s">
        <v>223</v>
      </c>
      <c r="BM367" s="220" t="s">
        <v>639</v>
      </c>
    </row>
    <row r="368" spans="2:65" s="232" customFormat="1" ht="104.5" x14ac:dyDescent="0.35">
      <c r="B368" s="233"/>
      <c r="D368" s="331" t="s">
        <v>144</v>
      </c>
      <c r="F368" s="332" t="s">
        <v>633</v>
      </c>
      <c r="L368" s="233"/>
      <c r="M368" s="333"/>
      <c r="N368" s="234"/>
      <c r="O368" s="234"/>
      <c r="P368" s="234"/>
      <c r="Q368" s="234"/>
      <c r="R368" s="234"/>
      <c r="S368" s="234"/>
      <c r="T368" s="334"/>
      <c r="AT368" s="220" t="s">
        <v>144</v>
      </c>
      <c r="AU368" s="220" t="s">
        <v>81</v>
      </c>
    </row>
    <row r="369" spans="2:65" s="361" customFormat="1" ht="12" x14ac:dyDescent="0.35">
      <c r="B369" s="360"/>
      <c r="D369" s="331" t="s">
        <v>146</v>
      </c>
      <c r="E369" s="362" t="s">
        <v>5</v>
      </c>
      <c r="F369" s="363" t="s">
        <v>640</v>
      </c>
      <c r="H369" s="362" t="s">
        <v>5</v>
      </c>
      <c r="L369" s="360"/>
      <c r="M369" s="364"/>
      <c r="N369" s="365"/>
      <c r="O369" s="365"/>
      <c r="P369" s="365"/>
      <c r="Q369" s="365"/>
      <c r="R369" s="365"/>
      <c r="S369" s="365"/>
      <c r="T369" s="366"/>
      <c r="AT369" s="362" t="s">
        <v>146</v>
      </c>
      <c r="AU369" s="362" t="s">
        <v>81</v>
      </c>
      <c r="AV369" s="361" t="s">
        <v>79</v>
      </c>
      <c r="AW369" s="361" t="s">
        <v>35</v>
      </c>
      <c r="AX369" s="361" t="s">
        <v>71</v>
      </c>
      <c r="AY369" s="362" t="s">
        <v>135</v>
      </c>
    </row>
    <row r="370" spans="2:65" s="336" customFormat="1" ht="24" x14ac:dyDescent="0.35">
      <c r="B370" s="335"/>
      <c r="D370" s="331" t="s">
        <v>146</v>
      </c>
      <c r="E370" s="337" t="s">
        <v>5</v>
      </c>
      <c r="F370" s="338" t="s">
        <v>641</v>
      </c>
      <c r="H370" s="339">
        <v>71.650000000000006</v>
      </c>
      <c r="L370" s="335"/>
      <c r="M370" s="340"/>
      <c r="N370" s="341"/>
      <c r="O370" s="341"/>
      <c r="P370" s="341"/>
      <c r="Q370" s="341"/>
      <c r="R370" s="341"/>
      <c r="S370" s="341"/>
      <c r="T370" s="342"/>
      <c r="AT370" s="337" t="s">
        <v>146</v>
      </c>
      <c r="AU370" s="337" t="s">
        <v>81</v>
      </c>
      <c r="AV370" s="336" t="s">
        <v>81</v>
      </c>
      <c r="AW370" s="336" t="s">
        <v>35</v>
      </c>
      <c r="AX370" s="336" t="s">
        <v>71</v>
      </c>
      <c r="AY370" s="337" t="s">
        <v>135</v>
      </c>
    </row>
    <row r="371" spans="2:65" s="344" customFormat="1" ht="12" x14ac:dyDescent="0.35">
      <c r="B371" s="343"/>
      <c r="D371" s="331" t="s">
        <v>146</v>
      </c>
      <c r="E371" s="345" t="s">
        <v>5</v>
      </c>
      <c r="F371" s="346" t="s">
        <v>148</v>
      </c>
      <c r="H371" s="347">
        <v>71.650000000000006</v>
      </c>
      <c r="L371" s="343"/>
      <c r="M371" s="348"/>
      <c r="N371" s="349"/>
      <c r="O371" s="349"/>
      <c r="P371" s="349"/>
      <c r="Q371" s="349"/>
      <c r="R371" s="349"/>
      <c r="S371" s="349"/>
      <c r="T371" s="350"/>
      <c r="AT371" s="345" t="s">
        <v>146</v>
      </c>
      <c r="AU371" s="345" t="s">
        <v>81</v>
      </c>
      <c r="AV371" s="344" t="s">
        <v>142</v>
      </c>
      <c r="AW371" s="344" t="s">
        <v>35</v>
      </c>
      <c r="AX371" s="344" t="s">
        <v>79</v>
      </c>
      <c r="AY371" s="345" t="s">
        <v>135</v>
      </c>
    </row>
    <row r="372" spans="2:65" s="232" customFormat="1" ht="25.5" customHeight="1" x14ac:dyDescent="0.35">
      <c r="B372" s="233"/>
      <c r="C372" s="320" t="s">
        <v>642</v>
      </c>
      <c r="D372" s="320" t="s">
        <v>137</v>
      </c>
      <c r="E372" s="321" t="s">
        <v>643</v>
      </c>
      <c r="F372" s="322" t="s">
        <v>644</v>
      </c>
      <c r="G372" s="323" t="s">
        <v>168</v>
      </c>
      <c r="H372" s="324">
        <v>135.52000000000001</v>
      </c>
      <c r="I372" s="88"/>
      <c r="J372" s="325">
        <f>ROUND(I372*H372,2)</f>
        <v>0</v>
      </c>
      <c r="K372" s="322" t="s">
        <v>141</v>
      </c>
      <c r="L372" s="233"/>
      <c r="M372" s="326" t="s">
        <v>5</v>
      </c>
      <c r="N372" s="327" t="s">
        <v>42</v>
      </c>
      <c r="O372" s="234"/>
      <c r="P372" s="328">
        <f>O372*H372</f>
        <v>0</v>
      </c>
      <c r="Q372" s="328">
        <v>1E-4</v>
      </c>
      <c r="R372" s="328">
        <f>Q372*H372</f>
        <v>1.3552000000000002E-2</v>
      </c>
      <c r="S372" s="328">
        <v>0</v>
      </c>
      <c r="T372" s="329">
        <f>S372*H372</f>
        <v>0</v>
      </c>
      <c r="AR372" s="220" t="s">
        <v>223</v>
      </c>
      <c r="AT372" s="220" t="s">
        <v>137</v>
      </c>
      <c r="AU372" s="220" t="s">
        <v>81</v>
      </c>
      <c r="AY372" s="220" t="s">
        <v>135</v>
      </c>
      <c r="BE372" s="330">
        <f>IF(N372="základní",J372,0)</f>
        <v>0</v>
      </c>
      <c r="BF372" s="330">
        <f>IF(N372="snížená",J372,0)</f>
        <v>0</v>
      </c>
      <c r="BG372" s="330">
        <f>IF(N372="zákl. přenesená",J372,0)</f>
        <v>0</v>
      </c>
      <c r="BH372" s="330">
        <f>IF(N372="sníž. přenesená",J372,0)</f>
        <v>0</v>
      </c>
      <c r="BI372" s="330">
        <f>IF(N372="nulová",J372,0)</f>
        <v>0</v>
      </c>
      <c r="BJ372" s="220" t="s">
        <v>79</v>
      </c>
      <c r="BK372" s="330">
        <f>ROUND(I372*H372,2)</f>
        <v>0</v>
      </c>
      <c r="BL372" s="220" t="s">
        <v>223</v>
      </c>
      <c r="BM372" s="220" t="s">
        <v>645</v>
      </c>
    </row>
    <row r="373" spans="2:65" s="232" customFormat="1" ht="104.5" x14ac:dyDescent="0.35">
      <c r="B373" s="233"/>
      <c r="D373" s="331" t="s">
        <v>144</v>
      </c>
      <c r="F373" s="332" t="s">
        <v>633</v>
      </c>
      <c r="L373" s="233"/>
      <c r="M373" s="333"/>
      <c r="N373" s="234"/>
      <c r="O373" s="234"/>
      <c r="P373" s="234"/>
      <c r="Q373" s="234"/>
      <c r="R373" s="234"/>
      <c r="S373" s="234"/>
      <c r="T373" s="334"/>
      <c r="AT373" s="220" t="s">
        <v>144</v>
      </c>
      <c r="AU373" s="220" t="s">
        <v>81</v>
      </c>
    </row>
    <row r="374" spans="2:65" s="336" customFormat="1" ht="12" x14ac:dyDescent="0.35">
      <c r="B374" s="335"/>
      <c r="D374" s="331" t="s">
        <v>146</v>
      </c>
      <c r="E374" s="337" t="s">
        <v>5</v>
      </c>
      <c r="F374" s="338" t="s">
        <v>646</v>
      </c>
      <c r="H374" s="339">
        <v>135.52000000000001</v>
      </c>
      <c r="L374" s="335"/>
      <c r="M374" s="340"/>
      <c r="N374" s="341"/>
      <c r="O374" s="341"/>
      <c r="P374" s="341"/>
      <c r="Q374" s="341"/>
      <c r="R374" s="341"/>
      <c r="S374" s="341"/>
      <c r="T374" s="342"/>
      <c r="AT374" s="337" t="s">
        <v>146</v>
      </c>
      <c r="AU374" s="337" t="s">
        <v>81</v>
      </c>
      <c r="AV374" s="336" t="s">
        <v>81</v>
      </c>
      <c r="AW374" s="336" t="s">
        <v>35</v>
      </c>
      <c r="AX374" s="336" t="s">
        <v>71</v>
      </c>
      <c r="AY374" s="337" t="s">
        <v>135</v>
      </c>
    </row>
    <row r="375" spans="2:65" s="344" customFormat="1" ht="12" x14ac:dyDescent="0.35">
      <c r="B375" s="343"/>
      <c r="D375" s="331" t="s">
        <v>146</v>
      </c>
      <c r="E375" s="345" t="s">
        <v>5</v>
      </c>
      <c r="F375" s="346" t="s">
        <v>148</v>
      </c>
      <c r="H375" s="347">
        <v>135.52000000000001</v>
      </c>
      <c r="L375" s="343"/>
      <c r="M375" s="348"/>
      <c r="N375" s="349"/>
      <c r="O375" s="349"/>
      <c r="P375" s="349"/>
      <c r="Q375" s="349"/>
      <c r="R375" s="349"/>
      <c r="S375" s="349"/>
      <c r="T375" s="350"/>
      <c r="AT375" s="345" t="s">
        <v>146</v>
      </c>
      <c r="AU375" s="345" t="s">
        <v>81</v>
      </c>
      <c r="AV375" s="344" t="s">
        <v>142</v>
      </c>
      <c r="AW375" s="344" t="s">
        <v>35</v>
      </c>
      <c r="AX375" s="344" t="s">
        <v>79</v>
      </c>
      <c r="AY375" s="345" t="s">
        <v>135</v>
      </c>
    </row>
    <row r="376" spans="2:65" s="232" customFormat="1" ht="25.5" customHeight="1" x14ac:dyDescent="0.35">
      <c r="B376" s="233"/>
      <c r="C376" s="320" t="s">
        <v>647</v>
      </c>
      <c r="D376" s="320" t="s">
        <v>137</v>
      </c>
      <c r="E376" s="321" t="s">
        <v>648</v>
      </c>
      <c r="F376" s="322" t="s">
        <v>649</v>
      </c>
      <c r="G376" s="323" t="s">
        <v>168</v>
      </c>
      <c r="H376" s="324">
        <v>39.85</v>
      </c>
      <c r="I376" s="88"/>
      <c r="J376" s="325">
        <f>ROUND(I376*H376,2)</f>
        <v>0</v>
      </c>
      <c r="K376" s="322" t="s">
        <v>141</v>
      </c>
      <c r="L376" s="233"/>
      <c r="M376" s="326" t="s">
        <v>5</v>
      </c>
      <c r="N376" s="327" t="s">
        <v>42</v>
      </c>
      <c r="O376" s="234"/>
      <c r="P376" s="328">
        <f>O376*H376</f>
        <v>0</v>
      </c>
      <c r="Q376" s="328">
        <v>0</v>
      </c>
      <c r="R376" s="328">
        <f>Q376*H376</f>
        <v>0</v>
      </c>
      <c r="S376" s="328">
        <v>0</v>
      </c>
      <c r="T376" s="329">
        <f>S376*H376</f>
        <v>0</v>
      </c>
      <c r="AR376" s="220" t="s">
        <v>223</v>
      </c>
      <c r="AT376" s="220" t="s">
        <v>137</v>
      </c>
      <c r="AU376" s="220" t="s">
        <v>81</v>
      </c>
      <c r="AY376" s="220" t="s">
        <v>135</v>
      </c>
      <c r="BE376" s="330">
        <f>IF(N376="základní",J376,0)</f>
        <v>0</v>
      </c>
      <c r="BF376" s="330">
        <f>IF(N376="snížená",J376,0)</f>
        <v>0</v>
      </c>
      <c r="BG376" s="330">
        <f>IF(N376="zákl. přenesená",J376,0)</f>
        <v>0</v>
      </c>
      <c r="BH376" s="330">
        <f>IF(N376="sníž. přenesená",J376,0)</f>
        <v>0</v>
      </c>
      <c r="BI376" s="330">
        <f>IF(N376="nulová",J376,0)</f>
        <v>0</v>
      </c>
      <c r="BJ376" s="220" t="s">
        <v>79</v>
      </c>
      <c r="BK376" s="330">
        <f>ROUND(I376*H376,2)</f>
        <v>0</v>
      </c>
      <c r="BL376" s="220" t="s">
        <v>223</v>
      </c>
      <c r="BM376" s="220" t="s">
        <v>650</v>
      </c>
    </row>
    <row r="377" spans="2:65" s="232" customFormat="1" ht="104.5" x14ac:dyDescent="0.35">
      <c r="B377" s="233"/>
      <c r="D377" s="331" t="s">
        <v>144</v>
      </c>
      <c r="F377" s="332" t="s">
        <v>633</v>
      </c>
      <c r="L377" s="233"/>
      <c r="M377" s="333"/>
      <c r="N377" s="234"/>
      <c r="O377" s="234"/>
      <c r="P377" s="234"/>
      <c r="Q377" s="234"/>
      <c r="R377" s="234"/>
      <c r="S377" s="234"/>
      <c r="T377" s="334"/>
      <c r="AT377" s="220" t="s">
        <v>144</v>
      </c>
      <c r="AU377" s="220" t="s">
        <v>81</v>
      </c>
    </row>
    <row r="378" spans="2:65" s="361" customFormat="1" ht="12" x14ac:dyDescent="0.35">
      <c r="B378" s="360"/>
      <c r="D378" s="331" t="s">
        <v>146</v>
      </c>
      <c r="E378" s="362" t="s">
        <v>5</v>
      </c>
      <c r="F378" s="363" t="s">
        <v>634</v>
      </c>
      <c r="H378" s="362" t="s">
        <v>5</v>
      </c>
      <c r="L378" s="360"/>
      <c r="M378" s="364"/>
      <c r="N378" s="365"/>
      <c r="O378" s="365"/>
      <c r="P378" s="365"/>
      <c r="Q378" s="365"/>
      <c r="R378" s="365"/>
      <c r="S378" s="365"/>
      <c r="T378" s="366"/>
      <c r="AT378" s="362" t="s">
        <v>146</v>
      </c>
      <c r="AU378" s="362" t="s">
        <v>81</v>
      </c>
      <c r="AV378" s="361" t="s">
        <v>79</v>
      </c>
      <c r="AW378" s="361" t="s">
        <v>35</v>
      </c>
      <c r="AX378" s="361" t="s">
        <v>71</v>
      </c>
      <c r="AY378" s="362" t="s">
        <v>135</v>
      </c>
    </row>
    <row r="379" spans="2:65" s="336" customFormat="1" ht="12" x14ac:dyDescent="0.35">
      <c r="B379" s="335"/>
      <c r="D379" s="331" t="s">
        <v>146</v>
      </c>
      <c r="E379" s="337" t="s">
        <v>5</v>
      </c>
      <c r="F379" s="338" t="s">
        <v>651</v>
      </c>
      <c r="H379" s="339">
        <v>9.1</v>
      </c>
      <c r="L379" s="335"/>
      <c r="M379" s="340"/>
      <c r="N379" s="341"/>
      <c r="O379" s="341"/>
      <c r="P379" s="341"/>
      <c r="Q379" s="341"/>
      <c r="R379" s="341"/>
      <c r="S379" s="341"/>
      <c r="T379" s="342"/>
      <c r="AT379" s="337" t="s">
        <v>146</v>
      </c>
      <c r="AU379" s="337" t="s">
        <v>81</v>
      </c>
      <c r="AV379" s="336" t="s">
        <v>81</v>
      </c>
      <c r="AW379" s="336" t="s">
        <v>35</v>
      </c>
      <c r="AX379" s="336" t="s">
        <v>71</v>
      </c>
      <c r="AY379" s="337" t="s">
        <v>135</v>
      </c>
    </row>
    <row r="380" spans="2:65" s="361" customFormat="1" ht="12" x14ac:dyDescent="0.35">
      <c r="B380" s="360"/>
      <c r="D380" s="331" t="s">
        <v>146</v>
      </c>
      <c r="E380" s="362" t="s">
        <v>5</v>
      </c>
      <c r="F380" s="363" t="s">
        <v>640</v>
      </c>
      <c r="H380" s="362" t="s">
        <v>5</v>
      </c>
      <c r="L380" s="360"/>
      <c r="M380" s="364"/>
      <c r="N380" s="365"/>
      <c r="O380" s="365"/>
      <c r="P380" s="365"/>
      <c r="Q380" s="365"/>
      <c r="R380" s="365"/>
      <c r="S380" s="365"/>
      <c r="T380" s="366"/>
      <c r="AT380" s="362" t="s">
        <v>146</v>
      </c>
      <c r="AU380" s="362" t="s">
        <v>81</v>
      </c>
      <c r="AV380" s="361" t="s">
        <v>79</v>
      </c>
      <c r="AW380" s="361" t="s">
        <v>35</v>
      </c>
      <c r="AX380" s="361" t="s">
        <v>71</v>
      </c>
      <c r="AY380" s="362" t="s">
        <v>135</v>
      </c>
    </row>
    <row r="381" spans="2:65" s="336" customFormat="1" ht="12" x14ac:dyDescent="0.35">
      <c r="B381" s="335"/>
      <c r="D381" s="331" t="s">
        <v>146</v>
      </c>
      <c r="E381" s="337" t="s">
        <v>5</v>
      </c>
      <c r="F381" s="338" t="s">
        <v>652</v>
      </c>
      <c r="H381" s="339">
        <v>30.75</v>
      </c>
      <c r="L381" s="335"/>
      <c r="M381" s="340"/>
      <c r="N381" s="341"/>
      <c r="O381" s="341"/>
      <c r="P381" s="341"/>
      <c r="Q381" s="341"/>
      <c r="R381" s="341"/>
      <c r="S381" s="341"/>
      <c r="T381" s="342"/>
      <c r="AT381" s="337" t="s">
        <v>146</v>
      </c>
      <c r="AU381" s="337" t="s">
        <v>81</v>
      </c>
      <c r="AV381" s="336" t="s">
        <v>81</v>
      </c>
      <c r="AW381" s="336" t="s">
        <v>35</v>
      </c>
      <c r="AX381" s="336" t="s">
        <v>71</v>
      </c>
      <c r="AY381" s="337" t="s">
        <v>135</v>
      </c>
    </row>
    <row r="382" spans="2:65" s="344" customFormat="1" ht="12" x14ac:dyDescent="0.35">
      <c r="B382" s="343"/>
      <c r="D382" s="331" t="s">
        <v>146</v>
      </c>
      <c r="E382" s="345" t="s">
        <v>5</v>
      </c>
      <c r="F382" s="346" t="s">
        <v>148</v>
      </c>
      <c r="H382" s="347">
        <v>39.85</v>
      </c>
      <c r="L382" s="343"/>
      <c r="M382" s="348"/>
      <c r="N382" s="349"/>
      <c r="O382" s="349"/>
      <c r="P382" s="349"/>
      <c r="Q382" s="349"/>
      <c r="R382" s="349"/>
      <c r="S382" s="349"/>
      <c r="T382" s="350"/>
      <c r="AT382" s="345" t="s">
        <v>146</v>
      </c>
      <c r="AU382" s="345" t="s">
        <v>81</v>
      </c>
      <c r="AV382" s="344" t="s">
        <v>142</v>
      </c>
      <c r="AW382" s="344" t="s">
        <v>35</v>
      </c>
      <c r="AX382" s="344" t="s">
        <v>79</v>
      </c>
      <c r="AY382" s="345" t="s">
        <v>135</v>
      </c>
    </row>
    <row r="383" spans="2:65" s="232" customFormat="1" ht="25.5" customHeight="1" x14ac:dyDescent="0.35">
      <c r="B383" s="233"/>
      <c r="C383" s="320" t="s">
        <v>653</v>
      </c>
      <c r="D383" s="320" t="s">
        <v>137</v>
      </c>
      <c r="E383" s="321" t="s">
        <v>654</v>
      </c>
      <c r="F383" s="322" t="s">
        <v>655</v>
      </c>
      <c r="G383" s="323" t="s">
        <v>168</v>
      </c>
      <c r="H383" s="324">
        <v>686.59</v>
      </c>
      <c r="I383" s="88"/>
      <c r="J383" s="325">
        <f>ROUND(I383*H383,2)</f>
        <v>0</v>
      </c>
      <c r="K383" s="322" t="s">
        <v>141</v>
      </c>
      <c r="L383" s="233"/>
      <c r="M383" s="326" t="s">
        <v>5</v>
      </c>
      <c r="N383" s="327" t="s">
        <v>42</v>
      </c>
      <c r="O383" s="234"/>
      <c r="P383" s="328">
        <f>O383*H383</f>
        <v>0</v>
      </c>
      <c r="Q383" s="328">
        <v>1.39E-3</v>
      </c>
      <c r="R383" s="328">
        <f>Q383*H383</f>
        <v>0.95436010000000004</v>
      </c>
      <c r="S383" s="328">
        <v>0</v>
      </c>
      <c r="T383" s="329">
        <f>S383*H383</f>
        <v>0</v>
      </c>
      <c r="AR383" s="220" t="s">
        <v>223</v>
      </c>
      <c r="AT383" s="220" t="s">
        <v>137</v>
      </c>
      <c r="AU383" s="220" t="s">
        <v>81</v>
      </c>
      <c r="AY383" s="220" t="s">
        <v>135</v>
      </c>
      <c r="BE383" s="330">
        <f>IF(N383="základní",J383,0)</f>
        <v>0</v>
      </c>
      <c r="BF383" s="330">
        <f>IF(N383="snížená",J383,0)</f>
        <v>0</v>
      </c>
      <c r="BG383" s="330">
        <f>IF(N383="zákl. přenesená",J383,0)</f>
        <v>0</v>
      </c>
      <c r="BH383" s="330">
        <f>IF(N383="sníž. přenesená",J383,0)</f>
        <v>0</v>
      </c>
      <c r="BI383" s="330">
        <f>IF(N383="nulová",J383,0)</f>
        <v>0</v>
      </c>
      <c r="BJ383" s="220" t="s">
        <v>79</v>
      </c>
      <c r="BK383" s="330">
        <f>ROUND(I383*H383,2)</f>
        <v>0</v>
      </c>
      <c r="BL383" s="220" t="s">
        <v>223</v>
      </c>
      <c r="BM383" s="220" t="s">
        <v>656</v>
      </c>
    </row>
    <row r="384" spans="2:65" s="232" customFormat="1" ht="47.5" x14ac:dyDescent="0.35">
      <c r="B384" s="233"/>
      <c r="D384" s="331" t="s">
        <v>144</v>
      </c>
      <c r="F384" s="332" t="s">
        <v>657</v>
      </c>
      <c r="L384" s="233"/>
      <c r="M384" s="333"/>
      <c r="N384" s="234"/>
      <c r="O384" s="234"/>
      <c r="P384" s="234"/>
      <c r="Q384" s="234"/>
      <c r="R384" s="234"/>
      <c r="S384" s="234"/>
      <c r="T384" s="334"/>
      <c r="AT384" s="220" t="s">
        <v>144</v>
      </c>
      <c r="AU384" s="220" t="s">
        <v>81</v>
      </c>
    </row>
    <row r="385" spans="2:65" s="361" customFormat="1" ht="12" x14ac:dyDescent="0.35">
      <c r="B385" s="360"/>
      <c r="D385" s="331" t="s">
        <v>146</v>
      </c>
      <c r="E385" s="362" t="s">
        <v>5</v>
      </c>
      <c r="F385" s="363" t="s">
        <v>658</v>
      </c>
      <c r="H385" s="362" t="s">
        <v>5</v>
      </c>
      <c r="L385" s="360"/>
      <c r="M385" s="364"/>
      <c r="N385" s="365"/>
      <c r="O385" s="365"/>
      <c r="P385" s="365"/>
      <c r="Q385" s="365"/>
      <c r="R385" s="365"/>
      <c r="S385" s="365"/>
      <c r="T385" s="366"/>
      <c r="AT385" s="362" t="s">
        <v>146</v>
      </c>
      <c r="AU385" s="362" t="s">
        <v>81</v>
      </c>
      <c r="AV385" s="361" t="s">
        <v>79</v>
      </c>
      <c r="AW385" s="361" t="s">
        <v>35</v>
      </c>
      <c r="AX385" s="361" t="s">
        <v>71</v>
      </c>
      <c r="AY385" s="362" t="s">
        <v>135</v>
      </c>
    </row>
    <row r="386" spans="2:65" s="336" customFormat="1" ht="12" x14ac:dyDescent="0.35">
      <c r="B386" s="335"/>
      <c r="D386" s="331" t="s">
        <v>146</v>
      </c>
      <c r="E386" s="337" t="s">
        <v>5</v>
      </c>
      <c r="F386" s="338" t="s">
        <v>659</v>
      </c>
      <c r="H386" s="339">
        <v>336.66</v>
      </c>
      <c r="L386" s="335"/>
      <c r="M386" s="340"/>
      <c r="N386" s="341"/>
      <c r="O386" s="341"/>
      <c r="P386" s="341"/>
      <c r="Q386" s="341"/>
      <c r="R386" s="341"/>
      <c r="S386" s="341"/>
      <c r="T386" s="342"/>
      <c r="AT386" s="337" t="s">
        <v>146</v>
      </c>
      <c r="AU386" s="337" t="s">
        <v>81</v>
      </c>
      <c r="AV386" s="336" t="s">
        <v>81</v>
      </c>
      <c r="AW386" s="336" t="s">
        <v>35</v>
      </c>
      <c r="AX386" s="336" t="s">
        <v>71</v>
      </c>
      <c r="AY386" s="337" t="s">
        <v>135</v>
      </c>
    </row>
    <row r="387" spans="2:65" s="361" customFormat="1" ht="12" x14ac:dyDescent="0.35">
      <c r="B387" s="360"/>
      <c r="D387" s="331" t="s">
        <v>146</v>
      </c>
      <c r="E387" s="362" t="s">
        <v>5</v>
      </c>
      <c r="F387" s="363" t="s">
        <v>660</v>
      </c>
      <c r="H387" s="362" t="s">
        <v>5</v>
      </c>
      <c r="L387" s="360"/>
      <c r="M387" s="364"/>
      <c r="N387" s="365"/>
      <c r="O387" s="365"/>
      <c r="P387" s="365"/>
      <c r="Q387" s="365"/>
      <c r="R387" s="365"/>
      <c r="S387" s="365"/>
      <c r="T387" s="366"/>
      <c r="AT387" s="362" t="s">
        <v>146</v>
      </c>
      <c r="AU387" s="362" t="s">
        <v>81</v>
      </c>
      <c r="AV387" s="361" t="s">
        <v>79</v>
      </c>
      <c r="AW387" s="361" t="s">
        <v>35</v>
      </c>
      <c r="AX387" s="361" t="s">
        <v>71</v>
      </c>
      <c r="AY387" s="362" t="s">
        <v>135</v>
      </c>
    </row>
    <row r="388" spans="2:65" s="336" customFormat="1" ht="24" x14ac:dyDescent="0.35">
      <c r="B388" s="335"/>
      <c r="D388" s="331" t="s">
        <v>146</v>
      </c>
      <c r="E388" s="337" t="s">
        <v>5</v>
      </c>
      <c r="F388" s="338" t="s">
        <v>661</v>
      </c>
      <c r="H388" s="339">
        <v>349.93</v>
      </c>
      <c r="L388" s="335"/>
      <c r="M388" s="340"/>
      <c r="N388" s="341"/>
      <c r="O388" s="341"/>
      <c r="P388" s="341"/>
      <c r="Q388" s="341"/>
      <c r="R388" s="341"/>
      <c r="S388" s="341"/>
      <c r="T388" s="342"/>
      <c r="AT388" s="337" t="s">
        <v>146</v>
      </c>
      <c r="AU388" s="337" t="s">
        <v>81</v>
      </c>
      <c r="AV388" s="336" t="s">
        <v>81</v>
      </c>
      <c r="AW388" s="336" t="s">
        <v>35</v>
      </c>
      <c r="AX388" s="336" t="s">
        <v>71</v>
      </c>
      <c r="AY388" s="337" t="s">
        <v>135</v>
      </c>
    </row>
    <row r="389" spans="2:65" s="344" customFormat="1" ht="12" x14ac:dyDescent="0.35">
      <c r="B389" s="343"/>
      <c r="D389" s="331" t="s">
        <v>146</v>
      </c>
      <c r="E389" s="345" t="s">
        <v>5</v>
      </c>
      <c r="F389" s="346" t="s">
        <v>148</v>
      </c>
      <c r="H389" s="347">
        <v>686.59</v>
      </c>
      <c r="L389" s="343"/>
      <c r="M389" s="348"/>
      <c r="N389" s="349"/>
      <c r="O389" s="349"/>
      <c r="P389" s="349"/>
      <c r="Q389" s="349"/>
      <c r="R389" s="349"/>
      <c r="S389" s="349"/>
      <c r="T389" s="350"/>
      <c r="AT389" s="345" t="s">
        <v>146</v>
      </c>
      <c r="AU389" s="345" t="s">
        <v>81</v>
      </c>
      <c r="AV389" s="344" t="s">
        <v>142</v>
      </c>
      <c r="AW389" s="344" t="s">
        <v>35</v>
      </c>
      <c r="AX389" s="344" t="s">
        <v>79</v>
      </c>
      <c r="AY389" s="345" t="s">
        <v>135</v>
      </c>
    </row>
    <row r="390" spans="2:65" s="232" customFormat="1" ht="16.5" customHeight="1" x14ac:dyDescent="0.35">
      <c r="B390" s="233"/>
      <c r="C390" s="351" t="s">
        <v>662</v>
      </c>
      <c r="D390" s="351" t="s">
        <v>185</v>
      </c>
      <c r="E390" s="352" t="s">
        <v>663</v>
      </c>
      <c r="F390" s="353" t="s">
        <v>664</v>
      </c>
      <c r="G390" s="354" t="s">
        <v>168</v>
      </c>
      <c r="H390" s="355">
        <v>367.42700000000002</v>
      </c>
      <c r="I390" s="89"/>
      <c r="J390" s="356">
        <f>ROUND(I390*H390,2)</f>
        <v>0</v>
      </c>
      <c r="K390" s="353" t="s">
        <v>141</v>
      </c>
      <c r="L390" s="357"/>
      <c r="M390" s="358" t="s">
        <v>5</v>
      </c>
      <c r="N390" s="359" t="s">
        <v>42</v>
      </c>
      <c r="O390" s="234"/>
      <c r="P390" s="328">
        <f>O390*H390</f>
        <v>0</v>
      </c>
      <c r="Q390" s="328">
        <v>8.0000000000000002E-3</v>
      </c>
      <c r="R390" s="328">
        <f>Q390*H390</f>
        <v>2.939416</v>
      </c>
      <c r="S390" s="328">
        <v>0</v>
      </c>
      <c r="T390" s="329">
        <f>S390*H390</f>
        <v>0</v>
      </c>
      <c r="AR390" s="220" t="s">
        <v>309</v>
      </c>
      <c r="AT390" s="220" t="s">
        <v>185</v>
      </c>
      <c r="AU390" s="220" t="s">
        <v>81</v>
      </c>
      <c r="AY390" s="220" t="s">
        <v>135</v>
      </c>
      <c r="BE390" s="330">
        <f>IF(N390="základní",J390,0)</f>
        <v>0</v>
      </c>
      <c r="BF390" s="330">
        <f>IF(N390="snížená",J390,0)</f>
        <v>0</v>
      </c>
      <c r="BG390" s="330">
        <f>IF(N390="zákl. přenesená",J390,0)</f>
        <v>0</v>
      </c>
      <c r="BH390" s="330">
        <f>IF(N390="sníž. přenesená",J390,0)</f>
        <v>0</v>
      </c>
      <c r="BI390" s="330">
        <f>IF(N390="nulová",J390,0)</f>
        <v>0</v>
      </c>
      <c r="BJ390" s="220" t="s">
        <v>79</v>
      </c>
      <c r="BK390" s="330">
        <f>ROUND(I390*H390,2)</f>
        <v>0</v>
      </c>
      <c r="BL390" s="220" t="s">
        <v>223</v>
      </c>
      <c r="BM390" s="220" t="s">
        <v>665</v>
      </c>
    </row>
    <row r="391" spans="2:65" s="336" customFormat="1" ht="12" x14ac:dyDescent="0.35">
      <c r="B391" s="335"/>
      <c r="D391" s="331" t="s">
        <v>146</v>
      </c>
      <c r="F391" s="338" t="s">
        <v>666</v>
      </c>
      <c r="H391" s="339">
        <v>367.42700000000002</v>
      </c>
      <c r="L391" s="335"/>
      <c r="M391" s="340"/>
      <c r="N391" s="341"/>
      <c r="O391" s="341"/>
      <c r="P391" s="341"/>
      <c r="Q391" s="341"/>
      <c r="R391" s="341"/>
      <c r="S391" s="341"/>
      <c r="T391" s="342"/>
      <c r="AT391" s="337" t="s">
        <v>146</v>
      </c>
      <c r="AU391" s="337" t="s">
        <v>81</v>
      </c>
      <c r="AV391" s="336" t="s">
        <v>81</v>
      </c>
      <c r="AW391" s="336" t="s">
        <v>6</v>
      </c>
      <c r="AX391" s="336" t="s">
        <v>79</v>
      </c>
      <c r="AY391" s="337" t="s">
        <v>135</v>
      </c>
    </row>
    <row r="392" spans="2:65" s="232" customFormat="1" ht="16.5" customHeight="1" x14ac:dyDescent="0.35">
      <c r="B392" s="233"/>
      <c r="C392" s="351" t="s">
        <v>667</v>
      </c>
      <c r="D392" s="351" t="s">
        <v>185</v>
      </c>
      <c r="E392" s="352" t="s">
        <v>668</v>
      </c>
      <c r="F392" s="353" t="s">
        <v>669</v>
      </c>
      <c r="G392" s="354" t="s">
        <v>168</v>
      </c>
      <c r="H392" s="355">
        <v>353.49299999999999</v>
      </c>
      <c r="I392" s="89"/>
      <c r="J392" s="356">
        <f>ROUND(I392*H392,2)</f>
        <v>0</v>
      </c>
      <c r="K392" s="353" t="s">
        <v>5</v>
      </c>
      <c r="L392" s="357"/>
      <c r="M392" s="358" t="s">
        <v>5</v>
      </c>
      <c r="N392" s="359" t="s">
        <v>42</v>
      </c>
      <c r="O392" s="234"/>
      <c r="P392" s="328">
        <f>O392*H392</f>
        <v>0</v>
      </c>
      <c r="Q392" s="328">
        <v>6.0000000000000001E-3</v>
      </c>
      <c r="R392" s="328">
        <f>Q392*H392</f>
        <v>2.1209579999999999</v>
      </c>
      <c r="S392" s="328">
        <v>0</v>
      </c>
      <c r="T392" s="329">
        <f>S392*H392</f>
        <v>0</v>
      </c>
      <c r="AR392" s="220" t="s">
        <v>309</v>
      </c>
      <c r="AT392" s="220" t="s">
        <v>185</v>
      </c>
      <c r="AU392" s="220" t="s">
        <v>81</v>
      </c>
      <c r="AY392" s="220" t="s">
        <v>135</v>
      </c>
      <c r="BE392" s="330">
        <f>IF(N392="základní",J392,0)</f>
        <v>0</v>
      </c>
      <c r="BF392" s="330">
        <f>IF(N392="snížená",J392,0)</f>
        <v>0</v>
      </c>
      <c r="BG392" s="330">
        <f>IF(N392="zákl. přenesená",J392,0)</f>
        <v>0</v>
      </c>
      <c r="BH392" s="330">
        <f>IF(N392="sníž. přenesená",J392,0)</f>
        <v>0</v>
      </c>
      <c r="BI392" s="330">
        <f>IF(N392="nulová",J392,0)</f>
        <v>0</v>
      </c>
      <c r="BJ392" s="220" t="s">
        <v>79</v>
      </c>
      <c r="BK392" s="330">
        <f>ROUND(I392*H392,2)</f>
        <v>0</v>
      </c>
      <c r="BL392" s="220" t="s">
        <v>223</v>
      </c>
      <c r="BM392" s="220" t="s">
        <v>670</v>
      </c>
    </row>
    <row r="393" spans="2:65" s="336" customFormat="1" ht="12" x14ac:dyDescent="0.35">
      <c r="B393" s="335"/>
      <c r="D393" s="331" t="s">
        <v>146</v>
      </c>
      <c r="F393" s="338" t="s">
        <v>671</v>
      </c>
      <c r="H393" s="339">
        <v>353.49299999999999</v>
      </c>
      <c r="L393" s="335"/>
      <c r="M393" s="340"/>
      <c r="N393" s="341"/>
      <c r="O393" s="341"/>
      <c r="P393" s="341"/>
      <c r="Q393" s="341"/>
      <c r="R393" s="341"/>
      <c r="S393" s="341"/>
      <c r="T393" s="342"/>
      <c r="AT393" s="337" t="s">
        <v>146</v>
      </c>
      <c r="AU393" s="337" t="s">
        <v>81</v>
      </c>
      <c r="AV393" s="336" t="s">
        <v>81</v>
      </c>
      <c r="AW393" s="336" t="s">
        <v>6</v>
      </c>
      <c r="AX393" s="336" t="s">
        <v>79</v>
      </c>
      <c r="AY393" s="337" t="s">
        <v>135</v>
      </c>
    </row>
    <row r="394" spans="2:65" s="232" customFormat="1" ht="51" customHeight="1" x14ac:dyDescent="0.35">
      <c r="B394" s="233"/>
      <c r="C394" s="320" t="s">
        <v>672</v>
      </c>
      <c r="D394" s="320" t="s">
        <v>137</v>
      </c>
      <c r="E394" s="321" t="s">
        <v>673</v>
      </c>
      <c r="F394" s="322" t="s">
        <v>674</v>
      </c>
      <c r="G394" s="323" t="s">
        <v>423</v>
      </c>
      <c r="H394" s="324">
        <v>9.0549999999999997</v>
      </c>
      <c r="I394" s="88"/>
      <c r="J394" s="325">
        <f>ROUND(I394*H394,2)</f>
        <v>0</v>
      </c>
      <c r="K394" s="322" t="s">
        <v>141</v>
      </c>
      <c r="L394" s="233"/>
      <c r="M394" s="326" t="s">
        <v>5</v>
      </c>
      <c r="N394" s="327" t="s">
        <v>42</v>
      </c>
      <c r="O394" s="234"/>
      <c r="P394" s="328">
        <f>O394*H394</f>
        <v>0</v>
      </c>
      <c r="Q394" s="328">
        <v>0</v>
      </c>
      <c r="R394" s="328">
        <f>Q394*H394</f>
        <v>0</v>
      </c>
      <c r="S394" s="328">
        <v>0</v>
      </c>
      <c r="T394" s="329">
        <f>S394*H394</f>
        <v>0</v>
      </c>
      <c r="AR394" s="220" t="s">
        <v>223</v>
      </c>
      <c r="AT394" s="220" t="s">
        <v>137</v>
      </c>
      <c r="AU394" s="220" t="s">
        <v>81</v>
      </c>
      <c r="AY394" s="220" t="s">
        <v>135</v>
      </c>
      <c r="BE394" s="330">
        <f>IF(N394="základní",J394,0)</f>
        <v>0</v>
      </c>
      <c r="BF394" s="330">
        <f>IF(N394="snížená",J394,0)</f>
        <v>0</v>
      </c>
      <c r="BG394" s="330">
        <f>IF(N394="zákl. přenesená",J394,0)</f>
        <v>0</v>
      </c>
      <c r="BH394" s="330">
        <f>IF(N394="sníž. přenesená",J394,0)</f>
        <v>0</v>
      </c>
      <c r="BI394" s="330">
        <f>IF(N394="nulová",J394,0)</f>
        <v>0</v>
      </c>
      <c r="BJ394" s="220" t="s">
        <v>79</v>
      </c>
      <c r="BK394" s="330">
        <f>ROUND(I394*H394,2)</f>
        <v>0</v>
      </c>
      <c r="BL394" s="220" t="s">
        <v>223</v>
      </c>
      <c r="BM394" s="220" t="s">
        <v>675</v>
      </c>
    </row>
    <row r="395" spans="2:65" s="232" customFormat="1" ht="95" x14ac:dyDescent="0.35">
      <c r="B395" s="233"/>
      <c r="D395" s="331" t="s">
        <v>144</v>
      </c>
      <c r="F395" s="332" t="s">
        <v>676</v>
      </c>
      <c r="L395" s="233"/>
      <c r="M395" s="333"/>
      <c r="N395" s="234"/>
      <c r="O395" s="234"/>
      <c r="P395" s="234"/>
      <c r="Q395" s="234"/>
      <c r="R395" s="234"/>
      <c r="S395" s="234"/>
      <c r="T395" s="334"/>
      <c r="AT395" s="220" t="s">
        <v>144</v>
      </c>
      <c r="AU395" s="220" t="s">
        <v>81</v>
      </c>
    </row>
    <row r="396" spans="2:65" s="308" customFormat="1" ht="29.9" customHeight="1" x14ac:dyDescent="0.35">
      <c r="B396" s="307"/>
      <c r="D396" s="309" t="s">
        <v>70</v>
      </c>
      <c r="E396" s="318" t="s">
        <v>677</v>
      </c>
      <c r="F396" s="318" t="s">
        <v>678</v>
      </c>
      <c r="J396" s="319">
        <f>BK396</f>
        <v>0</v>
      </c>
      <c r="L396" s="307"/>
      <c r="M396" s="312"/>
      <c r="N396" s="313"/>
      <c r="O396" s="313"/>
      <c r="P396" s="314">
        <f>SUM(P397:P401)</f>
        <v>0</v>
      </c>
      <c r="Q396" s="313"/>
      <c r="R396" s="314">
        <f>SUM(R397:R401)</f>
        <v>0</v>
      </c>
      <c r="S396" s="313"/>
      <c r="T396" s="315">
        <f>SUM(T397:T401)</f>
        <v>0.98399999999999999</v>
      </c>
      <c r="AR396" s="309" t="s">
        <v>81</v>
      </c>
      <c r="AT396" s="316" t="s">
        <v>70</v>
      </c>
      <c r="AU396" s="316" t="s">
        <v>79</v>
      </c>
      <c r="AY396" s="309" t="s">
        <v>135</v>
      </c>
      <c r="BK396" s="317">
        <f>SUM(BK397:BK401)</f>
        <v>0</v>
      </c>
    </row>
    <row r="397" spans="2:65" s="232" customFormat="1" ht="38.25" customHeight="1" x14ac:dyDescent="0.35">
      <c r="B397" s="233"/>
      <c r="C397" s="320" t="s">
        <v>679</v>
      </c>
      <c r="D397" s="320" t="s">
        <v>137</v>
      </c>
      <c r="E397" s="321" t="s">
        <v>680</v>
      </c>
      <c r="F397" s="322" t="s">
        <v>681</v>
      </c>
      <c r="G397" s="323" t="s">
        <v>200</v>
      </c>
      <c r="H397" s="324">
        <v>41</v>
      </c>
      <c r="I397" s="88"/>
      <c r="J397" s="325">
        <f>ROUND(I397*H397,2)</f>
        <v>0</v>
      </c>
      <c r="K397" s="322" t="s">
        <v>141</v>
      </c>
      <c r="L397" s="233"/>
      <c r="M397" s="326" t="s">
        <v>5</v>
      </c>
      <c r="N397" s="327" t="s">
        <v>42</v>
      </c>
      <c r="O397" s="234"/>
      <c r="P397" s="328">
        <f>O397*H397</f>
        <v>0</v>
      </c>
      <c r="Q397" s="328">
        <v>0</v>
      </c>
      <c r="R397" s="328">
        <f>Q397*H397</f>
        <v>0</v>
      </c>
      <c r="S397" s="328">
        <v>2.4E-2</v>
      </c>
      <c r="T397" s="329">
        <f>S397*H397</f>
        <v>0.98399999999999999</v>
      </c>
      <c r="AR397" s="220" t="s">
        <v>223</v>
      </c>
      <c r="AT397" s="220" t="s">
        <v>137</v>
      </c>
      <c r="AU397" s="220" t="s">
        <v>81</v>
      </c>
      <c r="AY397" s="220" t="s">
        <v>135</v>
      </c>
      <c r="BE397" s="330">
        <f>IF(N397="základní",J397,0)</f>
        <v>0</v>
      </c>
      <c r="BF397" s="330">
        <f>IF(N397="snížená",J397,0)</f>
        <v>0</v>
      </c>
      <c r="BG397" s="330">
        <f>IF(N397="zákl. přenesená",J397,0)</f>
        <v>0</v>
      </c>
      <c r="BH397" s="330">
        <f>IF(N397="sníž. přenesená",J397,0)</f>
        <v>0</v>
      </c>
      <c r="BI397" s="330">
        <f>IF(N397="nulová",J397,0)</f>
        <v>0</v>
      </c>
      <c r="BJ397" s="220" t="s">
        <v>79</v>
      </c>
      <c r="BK397" s="330">
        <f>ROUND(I397*H397,2)</f>
        <v>0</v>
      </c>
      <c r="BL397" s="220" t="s">
        <v>223</v>
      </c>
      <c r="BM397" s="220" t="s">
        <v>682</v>
      </c>
    </row>
    <row r="398" spans="2:65" s="361" customFormat="1" ht="12" x14ac:dyDescent="0.35">
      <c r="B398" s="360"/>
      <c r="D398" s="331" t="s">
        <v>146</v>
      </c>
      <c r="E398" s="362" t="s">
        <v>5</v>
      </c>
      <c r="F398" s="363" t="s">
        <v>683</v>
      </c>
      <c r="H398" s="362" t="s">
        <v>5</v>
      </c>
      <c r="L398" s="360"/>
      <c r="M398" s="364"/>
      <c r="N398" s="365"/>
      <c r="O398" s="365"/>
      <c r="P398" s="365"/>
      <c r="Q398" s="365"/>
      <c r="R398" s="365"/>
      <c r="S398" s="365"/>
      <c r="T398" s="366"/>
      <c r="AT398" s="362" t="s">
        <v>146</v>
      </c>
      <c r="AU398" s="362" t="s">
        <v>81</v>
      </c>
      <c r="AV398" s="361" t="s">
        <v>79</v>
      </c>
      <c r="AW398" s="361" t="s">
        <v>35</v>
      </c>
      <c r="AX398" s="361" t="s">
        <v>71</v>
      </c>
      <c r="AY398" s="362" t="s">
        <v>135</v>
      </c>
    </row>
    <row r="399" spans="2:65" s="361" customFormat="1" ht="12" x14ac:dyDescent="0.35">
      <c r="B399" s="360"/>
      <c r="D399" s="331" t="s">
        <v>146</v>
      </c>
      <c r="E399" s="362" t="s">
        <v>5</v>
      </c>
      <c r="F399" s="363" t="s">
        <v>400</v>
      </c>
      <c r="H399" s="362" t="s">
        <v>5</v>
      </c>
      <c r="L399" s="360"/>
      <c r="M399" s="364"/>
      <c r="N399" s="365"/>
      <c r="O399" s="365"/>
      <c r="P399" s="365"/>
      <c r="Q399" s="365"/>
      <c r="R399" s="365"/>
      <c r="S399" s="365"/>
      <c r="T399" s="366"/>
      <c r="AT399" s="362" t="s">
        <v>146</v>
      </c>
      <c r="AU399" s="362" t="s">
        <v>81</v>
      </c>
      <c r="AV399" s="361" t="s">
        <v>79</v>
      </c>
      <c r="AW399" s="361" t="s">
        <v>35</v>
      </c>
      <c r="AX399" s="361" t="s">
        <v>71</v>
      </c>
      <c r="AY399" s="362" t="s">
        <v>135</v>
      </c>
    </row>
    <row r="400" spans="2:65" s="336" customFormat="1" ht="12" x14ac:dyDescent="0.35">
      <c r="B400" s="335"/>
      <c r="D400" s="331" t="s">
        <v>146</v>
      </c>
      <c r="E400" s="337" t="s">
        <v>5</v>
      </c>
      <c r="F400" s="338" t="s">
        <v>354</v>
      </c>
      <c r="H400" s="339">
        <v>41</v>
      </c>
      <c r="L400" s="335"/>
      <c r="M400" s="340"/>
      <c r="N400" s="341"/>
      <c r="O400" s="341"/>
      <c r="P400" s="341"/>
      <c r="Q400" s="341"/>
      <c r="R400" s="341"/>
      <c r="S400" s="341"/>
      <c r="T400" s="342"/>
      <c r="AT400" s="337" t="s">
        <v>146</v>
      </c>
      <c r="AU400" s="337" t="s">
        <v>81</v>
      </c>
      <c r="AV400" s="336" t="s">
        <v>81</v>
      </c>
      <c r="AW400" s="336" t="s">
        <v>35</v>
      </c>
      <c r="AX400" s="336" t="s">
        <v>71</v>
      </c>
      <c r="AY400" s="337" t="s">
        <v>135</v>
      </c>
    </row>
    <row r="401" spans="2:65" s="344" customFormat="1" ht="12" x14ac:dyDescent="0.35">
      <c r="B401" s="343"/>
      <c r="D401" s="331" t="s">
        <v>146</v>
      </c>
      <c r="E401" s="345" t="s">
        <v>5</v>
      </c>
      <c r="F401" s="346" t="s">
        <v>148</v>
      </c>
      <c r="H401" s="347">
        <v>41</v>
      </c>
      <c r="L401" s="343"/>
      <c r="M401" s="348"/>
      <c r="N401" s="349"/>
      <c r="O401" s="349"/>
      <c r="P401" s="349"/>
      <c r="Q401" s="349"/>
      <c r="R401" s="349"/>
      <c r="S401" s="349"/>
      <c r="T401" s="350"/>
      <c r="AT401" s="345" t="s">
        <v>146</v>
      </c>
      <c r="AU401" s="345" t="s">
        <v>81</v>
      </c>
      <c r="AV401" s="344" t="s">
        <v>142</v>
      </c>
      <c r="AW401" s="344" t="s">
        <v>35</v>
      </c>
      <c r="AX401" s="344" t="s">
        <v>79</v>
      </c>
      <c r="AY401" s="345" t="s">
        <v>135</v>
      </c>
    </row>
    <row r="402" spans="2:65" s="308" customFormat="1" ht="29.9" customHeight="1" x14ac:dyDescent="0.35">
      <c r="B402" s="307"/>
      <c r="D402" s="309" t="s">
        <v>70</v>
      </c>
      <c r="E402" s="318" t="s">
        <v>684</v>
      </c>
      <c r="F402" s="318" t="s">
        <v>685</v>
      </c>
      <c r="J402" s="319">
        <f>BK402</f>
        <v>0</v>
      </c>
      <c r="L402" s="307"/>
      <c r="M402" s="312"/>
      <c r="N402" s="313"/>
      <c r="O402" s="313"/>
      <c r="P402" s="314">
        <f>SUM(P403:P430)</f>
        <v>0</v>
      </c>
      <c r="Q402" s="313"/>
      <c r="R402" s="314">
        <f>SUM(R403:R430)</f>
        <v>1.1810699999999999E-2</v>
      </c>
      <c r="S402" s="313"/>
      <c r="T402" s="315">
        <f>SUM(T403:T430)</f>
        <v>0</v>
      </c>
      <c r="AR402" s="309" t="s">
        <v>81</v>
      </c>
      <c r="AT402" s="316" t="s">
        <v>70</v>
      </c>
      <c r="AU402" s="316" t="s">
        <v>79</v>
      </c>
      <c r="AY402" s="309" t="s">
        <v>135</v>
      </c>
      <c r="BK402" s="317">
        <f>SUM(BK403:BK430)</f>
        <v>0</v>
      </c>
    </row>
    <row r="403" spans="2:65" s="232" customFormat="1" ht="25.5" customHeight="1" x14ac:dyDescent="0.35">
      <c r="B403" s="233"/>
      <c r="C403" s="320" t="s">
        <v>686</v>
      </c>
      <c r="D403" s="320" t="s">
        <v>137</v>
      </c>
      <c r="E403" s="321" t="s">
        <v>687</v>
      </c>
      <c r="F403" s="322" t="s">
        <v>688</v>
      </c>
      <c r="G403" s="323" t="s">
        <v>168</v>
      </c>
      <c r="H403" s="324">
        <v>8.6630000000000003</v>
      </c>
      <c r="I403" s="88"/>
      <c r="J403" s="325">
        <f>ROUND(I403*H403,2)</f>
        <v>0</v>
      </c>
      <c r="K403" s="322" t="s">
        <v>5</v>
      </c>
      <c r="L403" s="233"/>
      <c r="M403" s="326" t="s">
        <v>5</v>
      </c>
      <c r="N403" s="327" t="s">
        <v>42</v>
      </c>
      <c r="O403" s="234"/>
      <c r="P403" s="328">
        <f>O403*H403</f>
        <v>0</v>
      </c>
      <c r="Q403" s="328">
        <v>1.4999999999999999E-4</v>
      </c>
      <c r="R403" s="328">
        <f>Q403*H403</f>
        <v>1.29945E-3</v>
      </c>
      <c r="S403" s="328">
        <v>0</v>
      </c>
      <c r="T403" s="329">
        <f>S403*H403</f>
        <v>0</v>
      </c>
      <c r="AR403" s="220" t="s">
        <v>223</v>
      </c>
      <c r="AT403" s="220" t="s">
        <v>137</v>
      </c>
      <c r="AU403" s="220" t="s">
        <v>81</v>
      </c>
      <c r="AY403" s="220" t="s">
        <v>135</v>
      </c>
      <c r="BE403" s="330">
        <f>IF(N403="základní",J403,0)</f>
        <v>0</v>
      </c>
      <c r="BF403" s="330">
        <f>IF(N403="snížená",J403,0)</f>
        <v>0</v>
      </c>
      <c r="BG403" s="330">
        <f>IF(N403="zákl. přenesená",J403,0)</f>
        <v>0</v>
      </c>
      <c r="BH403" s="330">
        <f>IF(N403="sníž. přenesená",J403,0)</f>
        <v>0</v>
      </c>
      <c r="BI403" s="330">
        <f>IF(N403="nulová",J403,0)</f>
        <v>0</v>
      </c>
      <c r="BJ403" s="220" t="s">
        <v>79</v>
      </c>
      <c r="BK403" s="330">
        <f>ROUND(I403*H403,2)</f>
        <v>0</v>
      </c>
      <c r="BL403" s="220" t="s">
        <v>223</v>
      </c>
      <c r="BM403" s="220" t="s">
        <v>689</v>
      </c>
    </row>
    <row r="404" spans="2:65" s="232" customFormat="1" ht="114" x14ac:dyDescent="0.35">
      <c r="B404" s="233"/>
      <c r="D404" s="331" t="s">
        <v>144</v>
      </c>
      <c r="F404" s="332" t="s">
        <v>690</v>
      </c>
      <c r="L404" s="233"/>
      <c r="M404" s="333"/>
      <c r="N404" s="234"/>
      <c r="O404" s="234"/>
      <c r="P404" s="234"/>
      <c r="Q404" s="234"/>
      <c r="R404" s="234"/>
      <c r="S404" s="234"/>
      <c r="T404" s="334"/>
      <c r="AT404" s="220" t="s">
        <v>144</v>
      </c>
      <c r="AU404" s="220" t="s">
        <v>81</v>
      </c>
    </row>
    <row r="405" spans="2:65" s="336" customFormat="1" ht="12" x14ac:dyDescent="0.35">
      <c r="B405" s="335"/>
      <c r="D405" s="331" t="s">
        <v>146</v>
      </c>
      <c r="E405" s="337" t="s">
        <v>5</v>
      </c>
      <c r="F405" s="338" t="s">
        <v>691</v>
      </c>
      <c r="H405" s="339">
        <v>8.6630000000000003</v>
      </c>
      <c r="L405" s="335"/>
      <c r="M405" s="340"/>
      <c r="N405" s="341"/>
      <c r="O405" s="341"/>
      <c r="P405" s="341"/>
      <c r="Q405" s="341"/>
      <c r="R405" s="341"/>
      <c r="S405" s="341"/>
      <c r="T405" s="342"/>
      <c r="AT405" s="337" t="s">
        <v>146</v>
      </c>
      <c r="AU405" s="337" t="s">
        <v>81</v>
      </c>
      <c r="AV405" s="336" t="s">
        <v>81</v>
      </c>
      <c r="AW405" s="336" t="s">
        <v>35</v>
      </c>
      <c r="AX405" s="336" t="s">
        <v>71</v>
      </c>
      <c r="AY405" s="337" t="s">
        <v>135</v>
      </c>
    </row>
    <row r="406" spans="2:65" s="344" customFormat="1" ht="12" x14ac:dyDescent="0.35">
      <c r="B406" s="343"/>
      <c r="D406" s="331" t="s">
        <v>146</v>
      </c>
      <c r="E406" s="345" t="s">
        <v>5</v>
      </c>
      <c r="F406" s="346" t="s">
        <v>148</v>
      </c>
      <c r="H406" s="347">
        <v>8.6630000000000003</v>
      </c>
      <c r="L406" s="343"/>
      <c r="M406" s="348"/>
      <c r="N406" s="349"/>
      <c r="O406" s="349"/>
      <c r="P406" s="349"/>
      <c r="Q406" s="349"/>
      <c r="R406" s="349"/>
      <c r="S406" s="349"/>
      <c r="T406" s="350"/>
      <c r="AT406" s="345" t="s">
        <v>146</v>
      </c>
      <c r="AU406" s="345" t="s">
        <v>81</v>
      </c>
      <c r="AV406" s="344" t="s">
        <v>142</v>
      </c>
      <c r="AW406" s="344" t="s">
        <v>35</v>
      </c>
      <c r="AX406" s="344" t="s">
        <v>79</v>
      </c>
      <c r="AY406" s="345" t="s">
        <v>135</v>
      </c>
    </row>
    <row r="407" spans="2:65" s="232" customFormat="1" ht="25.5" customHeight="1" x14ac:dyDescent="0.35">
      <c r="B407" s="233"/>
      <c r="C407" s="320" t="s">
        <v>692</v>
      </c>
      <c r="D407" s="320" t="s">
        <v>137</v>
      </c>
      <c r="E407" s="321" t="s">
        <v>693</v>
      </c>
      <c r="F407" s="322" t="s">
        <v>694</v>
      </c>
      <c r="G407" s="323" t="s">
        <v>168</v>
      </c>
      <c r="H407" s="324">
        <v>6.02</v>
      </c>
      <c r="I407" s="88"/>
      <c r="J407" s="325">
        <f>ROUND(I407*H407,2)</f>
        <v>0</v>
      </c>
      <c r="K407" s="322" t="s">
        <v>5</v>
      </c>
      <c r="L407" s="233"/>
      <c r="M407" s="326" t="s">
        <v>5</v>
      </c>
      <c r="N407" s="327" t="s">
        <v>42</v>
      </c>
      <c r="O407" s="234"/>
      <c r="P407" s="328">
        <f>O407*H407</f>
        <v>0</v>
      </c>
      <c r="Q407" s="328">
        <v>1.4999999999999999E-4</v>
      </c>
      <c r="R407" s="328">
        <f>Q407*H407</f>
        <v>9.0299999999999983E-4</v>
      </c>
      <c r="S407" s="328">
        <v>0</v>
      </c>
      <c r="T407" s="329">
        <f>S407*H407</f>
        <v>0</v>
      </c>
      <c r="AR407" s="220" t="s">
        <v>223</v>
      </c>
      <c r="AT407" s="220" t="s">
        <v>137</v>
      </c>
      <c r="AU407" s="220" t="s">
        <v>81</v>
      </c>
      <c r="AY407" s="220" t="s">
        <v>135</v>
      </c>
      <c r="BE407" s="330">
        <f>IF(N407="základní",J407,0)</f>
        <v>0</v>
      </c>
      <c r="BF407" s="330">
        <f>IF(N407="snížená",J407,0)</f>
        <v>0</v>
      </c>
      <c r="BG407" s="330">
        <f>IF(N407="zákl. přenesená",J407,0)</f>
        <v>0</v>
      </c>
      <c r="BH407" s="330">
        <f>IF(N407="sníž. přenesená",J407,0)</f>
        <v>0</v>
      </c>
      <c r="BI407" s="330">
        <f>IF(N407="nulová",J407,0)</f>
        <v>0</v>
      </c>
      <c r="BJ407" s="220" t="s">
        <v>79</v>
      </c>
      <c r="BK407" s="330">
        <f>ROUND(I407*H407,2)</f>
        <v>0</v>
      </c>
      <c r="BL407" s="220" t="s">
        <v>223</v>
      </c>
      <c r="BM407" s="220" t="s">
        <v>695</v>
      </c>
    </row>
    <row r="408" spans="2:65" s="232" customFormat="1" ht="114" x14ac:dyDescent="0.35">
      <c r="B408" s="233"/>
      <c r="D408" s="331" t="s">
        <v>144</v>
      </c>
      <c r="F408" s="332" t="s">
        <v>690</v>
      </c>
      <c r="L408" s="233"/>
      <c r="M408" s="333"/>
      <c r="N408" s="234"/>
      <c r="O408" s="234"/>
      <c r="P408" s="234"/>
      <c r="Q408" s="234"/>
      <c r="R408" s="234"/>
      <c r="S408" s="234"/>
      <c r="T408" s="334"/>
      <c r="AT408" s="220" t="s">
        <v>144</v>
      </c>
      <c r="AU408" s="220" t="s">
        <v>81</v>
      </c>
    </row>
    <row r="409" spans="2:65" s="336" customFormat="1" ht="12" x14ac:dyDescent="0.35">
      <c r="B409" s="335"/>
      <c r="D409" s="331" t="s">
        <v>146</v>
      </c>
      <c r="E409" s="337" t="s">
        <v>5</v>
      </c>
      <c r="F409" s="338" t="s">
        <v>696</v>
      </c>
      <c r="H409" s="339">
        <v>6.02</v>
      </c>
      <c r="L409" s="335"/>
      <c r="M409" s="340"/>
      <c r="N409" s="341"/>
      <c r="O409" s="341"/>
      <c r="P409" s="341"/>
      <c r="Q409" s="341"/>
      <c r="R409" s="341"/>
      <c r="S409" s="341"/>
      <c r="T409" s="342"/>
      <c r="AT409" s="337" t="s">
        <v>146</v>
      </c>
      <c r="AU409" s="337" t="s">
        <v>81</v>
      </c>
      <c r="AV409" s="336" t="s">
        <v>81</v>
      </c>
      <c r="AW409" s="336" t="s">
        <v>35</v>
      </c>
      <c r="AX409" s="336" t="s">
        <v>71</v>
      </c>
      <c r="AY409" s="337" t="s">
        <v>135</v>
      </c>
    </row>
    <row r="410" spans="2:65" s="344" customFormat="1" ht="12" x14ac:dyDescent="0.35">
      <c r="B410" s="343"/>
      <c r="D410" s="331" t="s">
        <v>146</v>
      </c>
      <c r="E410" s="345" t="s">
        <v>5</v>
      </c>
      <c r="F410" s="346" t="s">
        <v>148</v>
      </c>
      <c r="H410" s="347">
        <v>6.02</v>
      </c>
      <c r="L410" s="343"/>
      <c r="M410" s="348"/>
      <c r="N410" s="349"/>
      <c r="O410" s="349"/>
      <c r="P410" s="349"/>
      <c r="Q410" s="349"/>
      <c r="R410" s="349"/>
      <c r="S410" s="349"/>
      <c r="T410" s="350"/>
      <c r="AT410" s="345" t="s">
        <v>146</v>
      </c>
      <c r="AU410" s="345" t="s">
        <v>81</v>
      </c>
      <c r="AV410" s="344" t="s">
        <v>142</v>
      </c>
      <c r="AW410" s="344" t="s">
        <v>35</v>
      </c>
      <c r="AX410" s="344" t="s">
        <v>79</v>
      </c>
      <c r="AY410" s="345" t="s">
        <v>135</v>
      </c>
    </row>
    <row r="411" spans="2:65" s="232" customFormat="1" ht="25.5" customHeight="1" x14ac:dyDescent="0.35">
      <c r="B411" s="233"/>
      <c r="C411" s="320" t="s">
        <v>697</v>
      </c>
      <c r="D411" s="320" t="s">
        <v>137</v>
      </c>
      <c r="E411" s="321" t="s">
        <v>698</v>
      </c>
      <c r="F411" s="322" t="s">
        <v>699</v>
      </c>
      <c r="G411" s="323" t="s">
        <v>168</v>
      </c>
      <c r="H411" s="324">
        <v>11.962999999999999</v>
      </c>
      <c r="I411" s="88"/>
      <c r="J411" s="325">
        <f>ROUND(I411*H411,2)</f>
        <v>0</v>
      </c>
      <c r="K411" s="322" t="s">
        <v>5</v>
      </c>
      <c r="L411" s="233"/>
      <c r="M411" s="326" t="s">
        <v>5</v>
      </c>
      <c r="N411" s="327" t="s">
        <v>42</v>
      </c>
      <c r="O411" s="234"/>
      <c r="P411" s="328">
        <f>O411*H411</f>
        <v>0</v>
      </c>
      <c r="Q411" s="328">
        <v>1.4999999999999999E-4</v>
      </c>
      <c r="R411" s="328">
        <f>Q411*H411</f>
        <v>1.7944499999999997E-3</v>
      </c>
      <c r="S411" s="328">
        <v>0</v>
      </c>
      <c r="T411" s="329">
        <f>S411*H411</f>
        <v>0</v>
      </c>
      <c r="AR411" s="220" t="s">
        <v>223</v>
      </c>
      <c r="AT411" s="220" t="s">
        <v>137</v>
      </c>
      <c r="AU411" s="220" t="s">
        <v>81</v>
      </c>
      <c r="AY411" s="220" t="s">
        <v>135</v>
      </c>
      <c r="BE411" s="330">
        <f>IF(N411="základní",J411,0)</f>
        <v>0</v>
      </c>
      <c r="BF411" s="330">
        <f>IF(N411="snížená",J411,0)</f>
        <v>0</v>
      </c>
      <c r="BG411" s="330">
        <f>IF(N411="zákl. přenesená",J411,0)</f>
        <v>0</v>
      </c>
      <c r="BH411" s="330">
        <f>IF(N411="sníž. přenesená",J411,0)</f>
        <v>0</v>
      </c>
      <c r="BI411" s="330">
        <f>IF(N411="nulová",J411,0)</f>
        <v>0</v>
      </c>
      <c r="BJ411" s="220" t="s">
        <v>79</v>
      </c>
      <c r="BK411" s="330">
        <f>ROUND(I411*H411,2)</f>
        <v>0</v>
      </c>
      <c r="BL411" s="220" t="s">
        <v>223</v>
      </c>
      <c r="BM411" s="220" t="s">
        <v>700</v>
      </c>
    </row>
    <row r="412" spans="2:65" s="232" customFormat="1" ht="114" x14ac:dyDescent="0.35">
      <c r="B412" s="233"/>
      <c r="D412" s="331" t="s">
        <v>144</v>
      </c>
      <c r="F412" s="332" t="s">
        <v>690</v>
      </c>
      <c r="L412" s="233"/>
      <c r="M412" s="333"/>
      <c r="N412" s="234"/>
      <c r="O412" s="234"/>
      <c r="P412" s="234"/>
      <c r="Q412" s="234"/>
      <c r="R412" s="234"/>
      <c r="S412" s="234"/>
      <c r="T412" s="334"/>
      <c r="AT412" s="220" t="s">
        <v>144</v>
      </c>
      <c r="AU412" s="220" t="s">
        <v>81</v>
      </c>
    </row>
    <row r="413" spans="2:65" s="336" customFormat="1" ht="12" x14ac:dyDescent="0.35">
      <c r="B413" s="335"/>
      <c r="D413" s="331" t="s">
        <v>146</v>
      </c>
      <c r="E413" s="337" t="s">
        <v>5</v>
      </c>
      <c r="F413" s="338" t="s">
        <v>701</v>
      </c>
      <c r="H413" s="339">
        <v>11.962999999999999</v>
      </c>
      <c r="L413" s="335"/>
      <c r="M413" s="340"/>
      <c r="N413" s="341"/>
      <c r="O413" s="341"/>
      <c r="P413" s="341"/>
      <c r="Q413" s="341"/>
      <c r="R413" s="341"/>
      <c r="S413" s="341"/>
      <c r="T413" s="342"/>
      <c r="AT413" s="337" t="s">
        <v>146</v>
      </c>
      <c r="AU413" s="337" t="s">
        <v>81</v>
      </c>
      <c r="AV413" s="336" t="s">
        <v>81</v>
      </c>
      <c r="AW413" s="336" t="s">
        <v>35</v>
      </c>
      <c r="AX413" s="336" t="s">
        <v>79</v>
      </c>
      <c r="AY413" s="337" t="s">
        <v>135</v>
      </c>
    </row>
    <row r="414" spans="2:65" s="344" customFormat="1" ht="12" x14ac:dyDescent="0.35">
      <c r="B414" s="343"/>
      <c r="D414" s="331" t="s">
        <v>146</v>
      </c>
      <c r="E414" s="345" t="s">
        <v>5</v>
      </c>
      <c r="F414" s="346" t="s">
        <v>148</v>
      </c>
      <c r="H414" s="347">
        <v>11.962999999999999</v>
      </c>
      <c r="L414" s="343"/>
      <c r="M414" s="348"/>
      <c r="N414" s="349"/>
      <c r="O414" s="349"/>
      <c r="P414" s="349"/>
      <c r="Q414" s="349"/>
      <c r="R414" s="349"/>
      <c r="S414" s="349"/>
      <c r="T414" s="350"/>
      <c r="AT414" s="345" t="s">
        <v>146</v>
      </c>
      <c r="AU414" s="345" t="s">
        <v>81</v>
      </c>
      <c r="AV414" s="344" t="s">
        <v>142</v>
      </c>
      <c r="AW414" s="344" t="s">
        <v>35</v>
      </c>
      <c r="AX414" s="344" t="s">
        <v>71</v>
      </c>
      <c r="AY414" s="345" t="s">
        <v>135</v>
      </c>
    </row>
    <row r="415" spans="2:65" s="232" customFormat="1" ht="25.5" customHeight="1" x14ac:dyDescent="0.35">
      <c r="B415" s="233"/>
      <c r="C415" s="320" t="s">
        <v>702</v>
      </c>
      <c r="D415" s="320" t="s">
        <v>137</v>
      </c>
      <c r="E415" s="321" t="s">
        <v>703</v>
      </c>
      <c r="F415" s="322" t="s">
        <v>704</v>
      </c>
      <c r="G415" s="323" t="s">
        <v>168</v>
      </c>
      <c r="H415" s="324">
        <v>9.7629999999999999</v>
      </c>
      <c r="I415" s="88"/>
      <c r="J415" s="325">
        <f>ROUND(I415*H415,2)</f>
        <v>0</v>
      </c>
      <c r="K415" s="322" t="s">
        <v>5</v>
      </c>
      <c r="L415" s="233"/>
      <c r="M415" s="326" t="s">
        <v>5</v>
      </c>
      <c r="N415" s="327" t="s">
        <v>42</v>
      </c>
      <c r="O415" s="234"/>
      <c r="P415" s="328">
        <f>O415*H415</f>
        <v>0</v>
      </c>
      <c r="Q415" s="328">
        <v>1.4999999999999999E-4</v>
      </c>
      <c r="R415" s="328">
        <f>Q415*H415</f>
        <v>1.46445E-3</v>
      </c>
      <c r="S415" s="328">
        <v>0</v>
      </c>
      <c r="T415" s="329">
        <f>S415*H415</f>
        <v>0</v>
      </c>
      <c r="AR415" s="220" t="s">
        <v>223</v>
      </c>
      <c r="AT415" s="220" t="s">
        <v>137</v>
      </c>
      <c r="AU415" s="220" t="s">
        <v>81</v>
      </c>
      <c r="AY415" s="220" t="s">
        <v>135</v>
      </c>
      <c r="BE415" s="330">
        <f>IF(N415="základní",J415,0)</f>
        <v>0</v>
      </c>
      <c r="BF415" s="330">
        <f>IF(N415="snížená",J415,0)</f>
        <v>0</v>
      </c>
      <c r="BG415" s="330">
        <f>IF(N415="zákl. přenesená",J415,0)</f>
        <v>0</v>
      </c>
      <c r="BH415" s="330">
        <f>IF(N415="sníž. přenesená",J415,0)</f>
        <v>0</v>
      </c>
      <c r="BI415" s="330">
        <f>IF(N415="nulová",J415,0)</f>
        <v>0</v>
      </c>
      <c r="BJ415" s="220" t="s">
        <v>79</v>
      </c>
      <c r="BK415" s="330">
        <f>ROUND(I415*H415,2)</f>
        <v>0</v>
      </c>
      <c r="BL415" s="220" t="s">
        <v>223</v>
      </c>
      <c r="BM415" s="220" t="s">
        <v>705</v>
      </c>
    </row>
    <row r="416" spans="2:65" s="232" customFormat="1" ht="114" x14ac:dyDescent="0.35">
      <c r="B416" s="233"/>
      <c r="D416" s="331" t="s">
        <v>144</v>
      </c>
      <c r="F416" s="332" t="s">
        <v>690</v>
      </c>
      <c r="L416" s="233"/>
      <c r="M416" s="333"/>
      <c r="N416" s="234"/>
      <c r="O416" s="234"/>
      <c r="P416" s="234"/>
      <c r="Q416" s="234"/>
      <c r="R416" s="234"/>
      <c r="S416" s="234"/>
      <c r="T416" s="334"/>
      <c r="AT416" s="220" t="s">
        <v>144</v>
      </c>
      <c r="AU416" s="220" t="s">
        <v>81</v>
      </c>
    </row>
    <row r="417" spans="2:65" s="336" customFormat="1" ht="12" x14ac:dyDescent="0.35">
      <c r="B417" s="335"/>
      <c r="D417" s="331" t="s">
        <v>146</v>
      </c>
      <c r="E417" s="337" t="s">
        <v>5</v>
      </c>
      <c r="F417" s="338" t="s">
        <v>706</v>
      </c>
      <c r="H417" s="339">
        <v>9.7629999999999999</v>
      </c>
      <c r="L417" s="335"/>
      <c r="M417" s="340"/>
      <c r="N417" s="341"/>
      <c r="O417" s="341"/>
      <c r="P417" s="341"/>
      <c r="Q417" s="341"/>
      <c r="R417" s="341"/>
      <c r="S417" s="341"/>
      <c r="T417" s="342"/>
      <c r="AT417" s="337" t="s">
        <v>146</v>
      </c>
      <c r="AU417" s="337" t="s">
        <v>81</v>
      </c>
      <c r="AV417" s="336" t="s">
        <v>81</v>
      </c>
      <c r="AW417" s="336" t="s">
        <v>35</v>
      </c>
      <c r="AX417" s="336" t="s">
        <v>79</v>
      </c>
      <c r="AY417" s="337" t="s">
        <v>135</v>
      </c>
    </row>
    <row r="418" spans="2:65" s="344" customFormat="1" ht="12" x14ac:dyDescent="0.35">
      <c r="B418" s="343"/>
      <c r="D418" s="331" t="s">
        <v>146</v>
      </c>
      <c r="E418" s="345" t="s">
        <v>5</v>
      </c>
      <c r="F418" s="346" t="s">
        <v>148</v>
      </c>
      <c r="H418" s="347">
        <v>9.7629999999999999</v>
      </c>
      <c r="L418" s="343"/>
      <c r="M418" s="348"/>
      <c r="N418" s="349"/>
      <c r="O418" s="349"/>
      <c r="P418" s="349"/>
      <c r="Q418" s="349"/>
      <c r="R418" s="349"/>
      <c r="S418" s="349"/>
      <c r="T418" s="350"/>
      <c r="AT418" s="345" t="s">
        <v>146</v>
      </c>
      <c r="AU418" s="345" t="s">
        <v>81</v>
      </c>
      <c r="AV418" s="344" t="s">
        <v>142</v>
      </c>
      <c r="AW418" s="344" t="s">
        <v>35</v>
      </c>
      <c r="AX418" s="344" t="s">
        <v>71</v>
      </c>
      <c r="AY418" s="345" t="s">
        <v>135</v>
      </c>
    </row>
    <row r="419" spans="2:65" s="232" customFormat="1" ht="25.5" customHeight="1" x14ac:dyDescent="0.35">
      <c r="B419" s="233"/>
      <c r="C419" s="320" t="s">
        <v>707</v>
      </c>
      <c r="D419" s="320" t="s">
        <v>137</v>
      </c>
      <c r="E419" s="321" t="s">
        <v>708</v>
      </c>
      <c r="F419" s="322" t="s">
        <v>709</v>
      </c>
      <c r="G419" s="323" t="s">
        <v>168</v>
      </c>
      <c r="H419" s="324">
        <v>9.15</v>
      </c>
      <c r="I419" s="88"/>
      <c r="J419" s="325">
        <f>ROUND(I419*H419,2)</f>
        <v>0</v>
      </c>
      <c r="K419" s="322" t="s">
        <v>5</v>
      </c>
      <c r="L419" s="233"/>
      <c r="M419" s="326" t="s">
        <v>5</v>
      </c>
      <c r="N419" s="327" t="s">
        <v>42</v>
      </c>
      <c r="O419" s="234"/>
      <c r="P419" s="328">
        <f>O419*H419</f>
        <v>0</v>
      </c>
      <c r="Q419" s="328">
        <v>1.4999999999999999E-4</v>
      </c>
      <c r="R419" s="328">
        <f>Q419*H419</f>
        <v>1.3725E-3</v>
      </c>
      <c r="S419" s="328">
        <v>0</v>
      </c>
      <c r="T419" s="329">
        <f>S419*H419</f>
        <v>0</v>
      </c>
      <c r="AR419" s="220" t="s">
        <v>223</v>
      </c>
      <c r="AT419" s="220" t="s">
        <v>137</v>
      </c>
      <c r="AU419" s="220" t="s">
        <v>81</v>
      </c>
      <c r="AY419" s="220" t="s">
        <v>135</v>
      </c>
      <c r="BE419" s="330">
        <f>IF(N419="základní",J419,0)</f>
        <v>0</v>
      </c>
      <c r="BF419" s="330">
        <f>IF(N419="snížená",J419,0)</f>
        <v>0</v>
      </c>
      <c r="BG419" s="330">
        <f>IF(N419="zákl. přenesená",J419,0)</f>
        <v>0</v>
      </c>
      <c r="BH419" s="330">
        <f>IF(N419="sníž. přenesená",J419,0)</f>
        <v>0</v>
      </c>
      <c r="BI419" s="330">
        <f>IF(N419="nulová",J419,0)</f>
        <v>0</v>
      </c>
      <c r="BJ419" s="220" t="s">
        <v>79</v>
      </c>
      <c r="BK419" s="330">
        <f>ROUND(I419*H419,2)</f>
        <v>0</v>
      </c>
      <c r="BL419" s="220" t="s">
        <v>223</v>
      </c>
      <c r="BM419" s="220" t="s">
        <v>710</v>
      </c>
    </row>
    <row r="420" spans="2:65" s="232" customFormat="1" ht="114" x14ac:dyDescent="0.35">
      <c r="B420" s="233"/>
      <c r="D420" s="331" t="s">
        <v>144</v>
      </c>
      <c r="F420" s="332" t="s">
        <v>690</v>
      </c>
      <c r="L420" s="233"/>
      <c r="M420" s="333"/>
      <c r="N420" s="234"/>
      <c r="O420" s="234"/>
      <c r="P420" s="234"/>
      <c r="Q420" s="234"/>
      <c r="R420" s="234"/>
      <c r="S420" s="234"/>
      <c r="T420" s="334"/>
      <c r="AT420" s="220" t="s">
        <v>144</v>
      </c>
      <c r="AU420" s="220" t="s">
        <v>81</v>
      </c>
    </row>
    <row r="421" spans="2:65" s="336" customFormat="1" ht="12" x14ac:dyDescent="0.35">
      <c r="B421" s="335"/>
      <c r="D421" s="331" t="s">
        <v>146</v>
      </c>
      <c r="E421" s="337" t="s">
        <v>5</v>
      </c>
      <c r="F421" s="338" t="s">
        <v>711</v>
      </c>
      <c r="H421" s="339">
        <v>9.15</v>
      </c>
      <c r="L421" s="335"/>
      <c r="M421" s="340"/>
      <c r="N421" s="341"/>
      <c r="O421" s="341"/>
      <c r="P421" s="341"/>
      <c r="Q421" s="341"/>
      <c r="R421" s="341"/>
      <c r="S421" s="341"/>
      <c r="T421" s="342"/>
      <c r="AT421" s="337" t="s">
        <v>146</v>
      </c>
      <c r="AU421" s="337" t="s">
        <v>81</v>
      </c>
      <c r="AV421" s="336" t="s">
        <v>81</v>
      </c>
      <c r="AW421" s="336" t="s">
        <v>35</v>
      </c>
      <c r="AX421" s="336" t="s">
        <v>79</v>
      </c>
      <c r="AY421" s="337" t="s">
        <v>135</v>
      </c>
    </row>
    <row r="422" spans="2:65" s="344" customFormat="1" ht="12" x14ac:dyDescent="0.35">
      <c r="B422" s="343"/>
      <c r="D422" s="331" t="s">
        <v>146</v>
      </c>
      <c r="E422" s="345" t="s">
        <v>5</v>
      </c>
      <c r="F422" s="346" t="s">
        <v>148</v>
      </c>
      <c r="H422" s="347">
        <v>9.15</v>
      </c>
      <c r="L422" s="343"/>
      <c r="M422" s="348"/>
      <c r="N422" s="349"/>
      <c r="O422" s="349"/>
      <c r="P422" s="349"/>
      <c r="Q422" s="349"/>
      <c r="R422" s="349"/>
      <c r="S422" s="349"/>
      <c r="T422" s="350"/>
      <c r="AT422" s="345" t="s">
        <v>146</v>
      </c>
      <c r="AU422" s="345" t="s">
        <v>81</v>
      </c>
      <c r="AV422" s="344" t="s">
        <v>142</v>
      </c>
      <c r="AW422" s="344" t="s">
        <v>35</v>
      </c>
      <c r="AX422" s="344" t="s">
        <v>71</v>
      </c>
      <c r="AY422" s="345" t="s">
        <v>135</v>
      </c>
    </row>
    <row r="423" spans="2:65" s="232" customFormat="1" ht="25.5" customHeight="1" x14ac:dyDescent="0.35">
      <c r="B423" s="233"/>
      <c r="C423" s="320" t="s">
        <v>712</v>
      </c>
      <c r="D423" s="320" t="s">
        <v>137</v>
      </c>
      <c r="E423" s="321" t="s">
        <v>713</v>
      </c>
      <c r="F423" s="322" t="s">
        <v>714</v>
      </c>
      <c r="G423" s="323" t="s">
        <v>168</v>
      </c>
      <c r="H423" s="324">
        <v>8.6630000000000003</v>
      </c>
      <c r="I423" s="88"/>
      <c r="J423" s="325">
        <f>ROUND(I423*H423,2)</f>
        <v>0</v>
      </c>
      <c r="K423" s="322" t="s">
        <v>5</v>
      </c>
      <c r="L423" s="233"/>
      <c r="M423" s="326" t="s">
        <v>5</v>
      </c>
      <c r="N423" s="327" t="s">
        <v>42</v>
      </c>
      <c r="O423" s="234"/>
      <c r="P423" s="328">
        <f>O423*H423</f>
        <v>0</v>
      </c>
      <c r="Q423" s="328">
        <v>1.4999999999999999E-4</v>
      </c>
      <c r="R423" s="328">
        <f>Q423*H423</f>
        <v>1.29945E-3</v>
      </c>
      <c r="S423" s="328">
        <v>0</v>
      </c>
      <c r="T423" s="329">
        <f>S423*H423</f>
        <v>0</v>
      </c>
      <c r="AR423" s="220" t="s">
        <v>223</v>
      </c>
      <c r="AT423" s="220" t="s">
        <v>137</v>
      </c>
      <c r="AU423" s="220" t="s">
        <v>81</v>
      </c>
      <c r="AY423" s="220" t="s">
        <v>135</v>
      </c>
      <c r="BE423" s="330">
        <f>IF(N423="základní",J423,0)</f>
        <v>0</v>
      </c>
      <c r="BF423" s="330">
        <f>IF(N423="snížená",J423,0)</f>
        <v>0</v>
      </c>
      <c r="BG423" s="330">
        <f>IF(N423="zákl. přenesená",J423,0)</f>
        <v>0</v>
      </c>
      <c r="BH423" s="330">
        <f>IF(N423="sníž. přenesená",J423,0)</f>
        <v>0</v>
      </c>
      <c r="BI423" s="330">
        <f>IF(N423="nulová",J423,0)</f>
        <v>0</v>
      </c>
      <c r="BJ423" s="220" t="s">
        <v>79</v>
      </c>
      <c r="BK423" s="330">
        <f>ROUND(I423*H423,2)</f>
        <v>0</v>
      </c>
      <c r="BL423" s="220" t="s">
        <v>223</v>
      </c>
      <c r="BM423" s="220" t="s">
        <v>715</v>
      </c>
    </row>
    <row r="424" spans="2:65" s="232" customFormat="1" ht="114" x14ac:dyDescent="0.35">
      <c r="B424" s="233"/>
      <c r="D424" s="331" t="s">
        <v>144</v>
      </c>
      <c r="F424" s="332" t="s">
        <v>690</v>
      </c>
      <c r="L424" s="233"/>
      <c r="M424" s="333"/>
      <c r="N424" s="234"/>
      <c r="O424" s="234"/>
      <c r="P424" s="234"/>
      <c r="Q424" s="234"/>
      <c r="R424" s="234"/>
      <c r="S424" s="234"/>
      <c r="T424" s="334"/>
      <c r="AT424" s="220" t="s">
        <v>144</v>
      </c>
      <c r="AU424" s="220" t="s">
        <v>81</v>
      </c>
    </row>
    <row r="425" spans="2:65" s="336" customFormat="1" ht="12" x14ac:dyDescent="0.35">
      <c r="B425" s="335"/>
      <c r="D425" s="331" t="s">
        <v>146</v>
      </c>
      <c r="E425" s="337" t="s">
        <v>5</v>
      </c>
      <c r="F425" s="338" t="s">
        <v>691</v>
      </c>
      <c r="H425" s="339">
        <v>8.6630000000000003</v>
      </c>
      <c r="L425" s="335"/>
      <c r="M425" s="340"/>
      <c r="N425" s="341"/>
      <c r="O425" s="341"/>
      <c r="P425" s="341"/>
      <c r="Q425" s="341"/>
      <c r="R425" s="341"/>
      <c r="S425" s="341"/>
      <c r="T425" s="342"/>
      <c r="AT425" s="337" t="s">
        <v>146</v>
      </c>
      <c r="AU425" s="337" t="s">
        <v>81</v>
      </c>
      <c r="AV425" s="336" t="s">
        <v>81</v>
      </c>
      <c r="AW425" s="336" t="s">
        <v>35</v>
      </c>
      <c r="AX425" s="336" t="s">
        <v>79</v>
      </c>
      <c r="AY425" s="337" t="s">
        <v>135</v>
      </c>
    </row>
    <row r="426" spans="2:65" s="344" customFormat="1" ht="12" x14ac:dyDescent="0.35">
      <c r="B426" s="343"/>
      <c r="D426" s="331" t="s">
        <v>146</v>
      </c>
      <c r="E426" s="345" t="s">
        <v>5</v>
      </c>
      <c r="F426" s="346" t="s">
        <v>148</v>
      </c>
      <c r="H426" s="347">
        <v>8.6630000000000003</v>
      </c>
      <c r="L426" s="343"/>
      <c r="M426" s="348"/>
      <c r="N426" s="349"/>
      <c r="O426" s="349"/>
      <c r="P426" s="349"/>
      <c r="Q426" s="349"/>
      <c r="R426" s="349"/>
      <c r="S426" s="349"/>
      <c r="T426" s="350"/>
      <c r="AT426" s="345" t="s">
        <v>146</v>
      </c>
      <c r="AU426" s="345" t="s">
        <v>81</v>
      </c>
      <c r="AV426" s="344" t="s">
        <v>142</v>
      </c>
      <c r="AW426" s="344" t="s">
        <v>35</v>
      </c>
      <c r="AX426" s="344" t="s">
        <v>71</v>
      </c>
      <c r="AY426" s="345" t="s">
        <v>135</v>
      </c>
    </row>
    <row r="427" spans="2:65" s="232" customFormat="1" ht="25.5" customHeight="1" x14ac:dyDescent="0.35">
      <c r="B427" s="233"/>
      <c r="C427" s="320" t="s">
        <v>716</v>
      </c>
      <c r="D427" s="320" t="s">
        <v>137</v>
      </c>
      <c r="E427" s="321" t="s">
        <v>717</v>
      </c>
      <c r="F427" s="322" t="s">
        <v>718</v>
      </c>
      <c r="G427" s="323" t="s">
        <v>168</v>
      </c>
      <c r="H427" s="324">
        <v>24.515999999999998</v>
      </c>
      <c r="I427" s="88"/>
      <c r="J427" s="325">
        <f>ROUND(I427*H427,2)</f>
        <v>0</v>
      </c>
      <c r="K427" s="322" t="s">
        <v>5</v>
      </c>
      <c r="L427" s="233"/>
      <c r="M427" s="326" t="s">
        <v>5</v>
      </c>
      <c r="N427" s="327" t="s">
        <v>42</v>
      </c>
      <c r="O427" s="234"/>
      <c r="P427" s="328">
        <f>O427*H427</f>
        <v>0</v>
      </c>
      <c r="Q427" s="328">
        <v>1.4999999999999999E-4</v>
      </c>
      <c r="R427" s="328">
        <f>Q427*H427</f>
        <v>3.6773999999999995E-3</v>
      </c>
      <c r="S427" s="328">
        <v>0</v>
      </c>
      <c r="T427" s="329">
        <f>S427*H427</f>
        <v>0</v>
      </c>
      <c r="AR427" s="220" t="s">
        <v>223</v>
      </c>
      <c r="AT427" s="220" t="s">
        <v>137</v>
      </c>
      <c r="AU427" s="220" t="s">
        <v>81</v>
      </c>
      <c r="AY427" s="220" t="s">
        <v>135</v>
      </c>
      <c r="BE427" s="330">
        <f>IF(N427="základní",J427,0)</f>
        <v>0</v>
      </c>
      <c r="BF427" s="330">
        <f>IF(N427="snížená",J427,0)</f>
        <v>0</v>
      </c>
      <c r="BG427" s="330">
        <f>IF(N427="zákl. přenesená",J427,0)</f>
        <v>0</v>
      </c>
      <c r="BH427" s="330">
        <f>IF(N427="sníž. přenesená",J427,0)</f>
        <v>0</v>
      </c>
      <c r="BI427" s="330">
        <f>IF(N427="nulová",J427,0)</f>
        <v>0</v>
      </c>
      <c r="BJ427" s="220" t="s">
        <v>79</v>
      </c>
      <c r="BK427" s="330">
        <f>ROUND(I427*H427,2)</f>
        <v>0</v>
      </c>
      <c r="BL427" s="220" t="s">
        <v>223</v>
      </c>
      <c r="BM427" s="220" t="s">
        <v>719</v>
      </c>
    </row>
    <row r="428" spans="2:65" s="232" customFormat="1" ht="114" x14ac:dyDescent="0.35">
      <c r="B428" s="233"/>
      <c r="D428" s="331" t="s">
        <v>144</v>
      </c>
      <c r="F428" s="332" t="s">
        <v>690</v>
      </c>
      <c r="L428" s="233"/>
      <c r="M428" s="333"/>
      <c r="N428" s="234"/>
      <c r="O428" s="234"/>
      <c r="P428" s="234"/>
      <c r="Q428" s="234"/>
      <c r="R428" s="234"/>
      <c r="S428" s="234"/>
      <c r="T428" s="334"/>
      <c r="AT428" s="220" t="s">
        <v>144</v>
      </c>
      <c r="AU428" s="220" t="s">
        <v>81</v>
      </c>
    </row>
    <row r="429" spans="2:65" s="336" customFormat="1" ht="12" x14ac:dyDescent="0.35">
      <c r="B429" s="335"/>
      <c r="D429" s="331" t="s">
        <v>146</v>
      </c>
      <c r="E429" s="337" t="s">
        <v>5</v>
      </c>
      <c r="F429" s="338" t="s">
        <v>720</v>
      </c>
      <c r="H429" s="339">
        <v>24.515999999999998</v>
      </c>
      <c r="L429" s="335"/>
      <c r="M429" s="340"/>
      <c r="N429" s="341"/>
      <c r="O429" s="341"/>
      <c r="P429" s="341"/>
      <c r="Q429" s="341"/>
      <c r="R429" s="341"/>
      <c r="S429" s="341"/>
      <c r="T429" s="342"/>
      <c r="AT429" s="337" t="s">
        <v>146</v>
      </c>
      <c r="AU429" s="337" t="s">
        <v>81</v>
      </c>
      <c r="AV429" s="336" t="s">
        <v>81</v>
      </c>
      <c r="AW429" s="336" t="s">
        <v>35</v>
      </c>
      <c r="AX429" s="336" t="s">
        <v>79</v>
      </c>
      <c r="AY429" s="337" t="s">
        <v>135</v>
      </c>
    </row>
    <row r="430" spans="2:65" s="344" customFormat="1" ht="12" x14ac:dyDescent="0.35">
      <c r="B430" s="343"/>
      <c r="D430" s="331" t="s">
        <v>146</v>
      </c>
      <c r="E430" s="345" t="s">
        <v>5</v>
      </c>
      <c r="F430" s="346" t="s">
        <v>148</v>
      </c>
      <c r="H430" s="347">
        <v>24.515999999999998</v>
      </c>
      <c r="L430" s="343"/>
      <c r="M430" s="348"/>
      <c r="N430" s="349"/>
      <c r="O430" s="349"/>
      <c r="P430" s="349"/>
      <c r="Q430" s="349"/>
      <c r="R430" s="349"/>
      <c r="S430" s="349"/>
      <c r="T430" s="350"/>
      <c r="AT430" s="345" t="s">
        <v>146</v>
      </c>
      <c r="AU430" s="345" t="s">
        <v>81</v>
      </c>
      <c r="AV430" s="344" t="s">
        <v>142</v>
      </c>
      <c r="AW430" s="344" t="s">
        <v>35</v>
      </c>
      <c r="AX430" s="344" t="s">
        <v>71</v>
      </c>
      <c r="AY430" s="345" t="s">
        <v>135</v>
      </c>
    </row>
    <row r="431" spans="2:65" s="308" customFormat="1" ht="29.9" customHeight="1" x14ac:dyDescent="0.35">
      <c r="B431" s="307"/>
      <c r="D431" s="309" t="s">
        <v>70</v>
      </c>
      <c r="E431" s="318" t="s">
        <v>721</v>
      </c>
      <c r="F431" s="318" t="s">
        <v>722</v>
      </c>
      <c r="J431" s="319">
        <f>BK431</f>
        <v>0</v>
      </c>
      <c r="L431" s="307"/>
      <c r="M431" s="312"/>
      <c r="N431" s="313"/>
      <c r="O431" s="313"/>
      <c r="P431" s="314">
        <f>SUM(P432:P460)</f>
        <v>0</v>
      </c>
      <c r="Q431" s="313"/>
      <c r="R431" s="314">
        <f>SUM(R432:R460)</f>
        <v>2.7165501000000001</v>
      </c>
      <c r="S431" s="313"/>
      <c r="T431" s="315">
        <f>SUM(T432:T460)</f>
        <v>0</v>
      </c>
      <c r="AR431" s="309" t="s">
        <v>81</v>
      </c>
      <c r="AT431" s="316" t="s">
        <v>70</v>
      </c>
      <c r="AU431" s="316" t="s">
        <v>79</v>
      </c>
      <c r="AY431" s="309" t="s">
        <v>135</v>
      </c>
      <c r="BK431" s="317">
        <f>SUM(BK432:BK460)</f>
        <v>0</v>
      </c>
    </row>
    <row r="432" spans="2:65" s="232" customFormat="1" ht="25.5" customHeight="1" x14ac:dyDescent="0.35">
      <c r="B432" s="233"/>
      <c r="C432" s="320" t="s">
        <v>723</v>
      </c>
      <c r="D432" s="320" t="s">
        <v>137</v>
      </c>
      <c r="E432" s="321" t="s">
        <v>724</v>
      </c>
      <c r="F432" s="322" t="s">
        <v>725</v>
      </c>
      <c r="G432" s="323" t="s">
        <v>168</v>
      </c>
      <c r="H432" s="324">
        <v>109.23</v>
      </c>
      <c r="I432" s="88"/>
      <c r="J432" s="325">
        <f>ROUND(I432*H432,2)</f>
        <v>0</v>
      </c>
      <c r="K432" s="322" t="s">
        <v>141</v>
      </c>
      <c r="L432" s="233"/>
      <c r="M432" s="326" t="s">
        <v>5</v>
      </c>
      <c r="N432" s="327" t="s">
        <v>42</v>
      </c>
      <c r="O432" s="234"/>
      <c r="P432" s="328">
        <f>O432*H432</f>
        <v>0</v>
      </c>
      <c r="Q432" s="328">
        <v>3.4499999999999999E-3</v>
      </c>
      <c r="R432" s="328">
        <f>Q432*H432</f>
        <v>0.3768435</v>
      </c>
      <c r="S432" s="328">
        <v>0</v>
      </c>
      <c r="T432" s="329">
        <f>S432*H432</f>
        <v>0</v>
      </c>
      <c r="AR432" s="220" t="s">
        <v>223</v>
      </c>
      <c r="AT432" s="220" t="s">
        <v>137</v>
      </c>
      <c r="AU432" s="220" t="s">
        <v>81</v>
      </c>
      <c r="AY432" s="220" t="s">
        <v>135</v>
      </c>
      <c r="BE432" s="330">
        <f>IF(N432="základní",J432,0)</f>
        <v>0</v>
      </c>
      <c r="BF432" s="330">
        <f>IF(N432="snížená",J432,0)</f>
        <v>0</v>
      </c>
      <c r="BG432" s="330">
        <f>IF(N432="zákl. přenesená",J432,0)</f>
        <v>0</v>
      </c>
      <c r="BH432" s="330">
        <f>IF(N432="sníž. přenesená",J432,0)</f>
        <v>0</v>
      </c>
      <c r="BI432" s="330">
        <f>IF(N432="nulová",J432,0)</f>
        <v>0</v>
      </c>
      <c r="BJ432" s="220" t="s">
        <v>79</v>
      </c>
      <c r="BK432" s="330">
        <f>ROUND(I432*H432,2)</f>
        <v>0</v>
      </c>
      <c r="BL432" s="220" t="s">
        <v>223</v>
      </c>
      <c r="BM432" s="220" t="s">
        <v>726</v>
      </c>
    </row>
    <row r="433" spans="2:65" s="361" customFormat="1" ht="12" x14ac:dyDescent="0.35">
      <c r="B433" s="360"/>
      <c r="D433" s="331" t="s">
        <v>146</v>
      </c>
      <c r="E433" s="362" t="s">
        <v>5</v>
      </c>
      <c r="F433" s="363" t="s">
        <v>727</v>
      </c>
      <c r="H433" s="362" t="s">
        <v>5</v>
      </c>
      <c r="L433" s="360"/>
      <c r="M433" s="364"/>
      <c r="N433" s="365"/>
      <c r="O433" s="365"/>
      <c r="P433" s="365"/>
      <c r="Q433" s="365"/>
      <c r="R433" s="365"/>
      <c r="S433" s="365"/>
      <c r="T433" s="366"/>
      <c r="AT433" s="362" t="s">
        <v>146</v>
      </c>
      <c r="AU433" s="362" t="s">
        <v>81</v>
      </c>
      <c r="AV433" s="361" t="s">
        <v>79</v>
      </c>
      <c r="AW433" s="361" t="s">
        <v>35</v>
      </c>
      <c r="AX433" s="361" t="s">
        <v>71</v>
      </c>
      <c r="AY433" s="362" t="s">
        <v>135</v>
      </c>
    </row>
    <row r="434" spans="2:65" s="336" customFormat="1" ht="12" x14ac:dyDescent="0.35">
      <c r="B434" s="335"/>
      <c r="D434" s="331" t="s">
        <v>146</v>
      </c>
      <c r="E434" s="337" t="s">
        <v>5</v>
      </c>
      <c r="F434" s="338" t="s">
        <v>728</v>
      </c>
      <c r="H434" s="339">
        <v>42.05</v>
      </c>
      <c r="L434" s="335"/>
      <c r="M434" s="340"/>
      <c r="N434" s="341"/>
      <c r="O434" s="341"/>
      <c r="P434" s="341"/>
      <c r="Q434" s="341"/>
      <c r="R434" s="341"/>
      <c r="S434" s="341"/>
      <c r="T434" s="342"/>
      <c r="AT434" s="337" t="s">
        <v>146</v>
      </c>
      <c r="AU434" s="337" t="s">
        <v>81</v>
      </c>
      <c r="AV434" s="336" t="s">
        <v>81</v>
      </c>
      <c r="AW434" s="336" t="s">
        <v>35</v>
      </c>
      <c r="AX434" s="336" t="s">
        <v>71</v>
      </c>
      <c r="AY434" s="337" t="s">
        <v>135</v>
      </c>
    </row>
    <row r="435" spans="2:65" s="361" customFormat="1" ht="12" x14ac:dyDescent="0.35">
      <c r="B435" s="360"/>
      <c r="D435" s="331" t="s">
        <v>146</v>
      </c>
      <c r="E435" s="362" t="s">
        <v>5</v>
      </c>
      <c r="F435" s="363" t="s">
        <v>465</v>
      </c>
      <c r="H435" s="362" t="s">
        <v>5</v>
      </c>
      <c r="L435" s="360"/>
      <c r="M435" s="364"/>
      <c r="N435" s="365"/>
      <c r="O435" s="365"/>
      <c r="P435" s="365"/>
      <c r="Q435" s="365"/>
      <c r="R435" s="365"/>
      <c r="S435" s="365"/>
      <c r="T435" s="366"/>
      <c r="AT435" s="362" t="s">
        <v>146</v>
      </c>
      <c r="AU435" s="362" t="s">
        <v>81</v>
      </c>
      <c r="AV435" s="361" t="s">
        <v>79</v>
      </c>
      <c r="AW435" s="361" t="s">
        <v>35</v>
      </c>
      <c r="AX435" s="361" t="s">
        <v>71</v>
      </c>
      <c r="AY435" s="362" t="s">
        <v>135</v>
      </c>
    </row>
    <row r="436" spans="2:65" s="336" customFormat="1" ht="24" x14ac:dyDescent="0.35">
      <c r="B436" s="335"/>
      <c r="D436" s="331" t="s">
        <v>146</v>
      </c>
      <c r="E436" s="337" t="s">
        <v>5</v>
      </c>
      <c r="F436" s="338" t="s">
        <v>729</v>
      </c>
      <c r="H436" s="339">
        <v>58.98</v>
      </c>
      <c r="L436" s="335"/>
      <c r="M436" s="340"/>
      <c r="N436" s="341"/>
      <c r="O436" s="341"/>
      <c r="P436" s="341"/>
      <c r="Q436" s="341"/>
      <c r="R436" s="341"/>
      <c r="S436" s="341"/>
      <c r="T436" s="342"/>
      <c r="AT436" s="337" t="s">
        <v>146</v>
      </c>
      <c r="AU436" s="337" t="s">
        <v>81</v>
      </c>
      <c r="AV436" s="336" t="s">
        <v>81</v>
      </c>
      <c r="AW436" s="336" t="s">
        <v>35</v>
      </c>
      <c r="AX436" s="336" t="s">
        <v>71</v>
      </c>
      <c r="AY436" s="337" t="s">
        <v>135</v>
      </c>
    </row>
    <row r="437" spans="2:65" s="361" customFormat="1" ht="12" x14ac:dyDescent="0.35">
      <c r="B437" s="360"/>
      <c r="D437" s="331" t="s">
        <v>146</v>
      </c>
      <c r="E437" s="362" t="s">
        <v>5</v>
      </c>
      <c r="F437" s="363" t="s">
        <v>467</v>
      </c>
      <c r="H437" s="362" t="s">
        <v>5</v>
      </c>
      <c r="L437" s="360"/>
      <c r="M437" s="364"/>
      <c r="N437" s="365"/>
      <c r="O437" s="365"/>
      <c r="P437" s="365"/>
      <c r="Q437" s="365"/>
      <c r="R437" s="365"/>
      <c r="S437" s="365"/>
      <c r="T437" s="366"/>
      <c r="AT437" s="362" t="s">
        <v>146</v>
      </c>
      <c r="AU437" s="362" t="s">
        <v>81</v>
      </c>
      <c r="AV437" s="361" t="s">
        <v>79</v>
      </c>
      <c r="AW437" s="361" t="s">
        <v>35</v>
      </c>
      <c r="AX437" s="361" t="s">
        <v>71</v>
      </c>
      <c r="AY437" s="362" t="s">
        <v>135</v>
      </c>
    </row>
    <row r="438" spans="2:65" s="336" customFormat="1" ht="12" x14ac:dyDescent="0.35">
      <c r="B438" s="335"/>
      <c r="D438" s="331" t="s">
        <v>146</v>
      </c>
      <c r="E438" s="337" t="s">
        <v>5</v>
      </c>
      <c r="F438" s="338" t="s">
        <v>468</v>
      </c>
      <c r="H438" s="339">
        <v>8.1999999999999993</v>
      </c>
      <c r="L438" s="335"/>
      <c r="M438" s="340"/>
      <c r="N438" s="341"/>
      <c r="O438" s="341"/>
      <c r="P438" s="341"/>
      <c r="Q438" s="341"/>
      <c r="R438" s="341"/>
      <c r="S438" s="341"/>
      <c r="T438" s="342"/>
      <c r="AT438" s="337" t="s">
        <v>146</v>
      </c>
      <c r="AU438" s="337" t="s">
        <v>81</v>
      </c>
      <c r="AV438" s="336" t="s">
        <v>81</v>
      </c>
      <c r="AW438" s="336" t="s">
        <v>35</v>
      </c>
      <c r="AX438" s="336" t="s">
        <v>71</v>
      </c>
      <c r="AY438" s="337" t="s">
        <v>135</v>
      </c>
    </row>
    <row r="439" spans="2:65" s="344" customFormat="1" ht="12" x14ac:dyDescent="0.35">
      <c r="B439" s="343"/>
      <c r="D439" s="331" t="s">
        <v>146</v>
      </c>
      <c r="E439" s="345" t="s">
        <v>5</v>
      </c>
      <c r="F439" s="346" t="s">
        <v>148</v>
      </c>
      <c r="H439" s="347">
        <v>109.23</v>
      </c>
      <c r="L439" s="343"/>
      <c r="M439" s="348"/>
      <c r="N439" s="349"/>
      <c r="O439" s="349"/>
      <c r="P439" s="349"/>
      <c r="Q439" s="349"/>
      <c r="R439" s="349"/>
      <c r="S439" s="349"/>
      <c r="T439" s="350"/>
      <c r="AT439" s="345" t="s">
        <v>146</v>
      </c>
      <c r="AU439" s="345" t="s">
        <v>81</v>
      </c>
      <c r="AV439" s="344" t="s">
        <v>142</v>
      </c>
      <c r="AW439" s="344" t="s">
        <v>35</v>
      </c>
      <c r="AX439" s="344" t="s">
        <v>79</v>
      </c>
      <c r="AY439" s="345" t="s">
        <v>135</v>
      </c>
    </row>
    <row r="440" spans="2:65" s="232" customFormat="1" ht="25.5" customHeight="1" x14ac:dyDescent="0.35">
      <c r="B440" s="233"/>
      <c r="C440" s="351" t="s">
        <v>730</v>
      </c>
      <c r="D440" s="351" t="s">
        <v>185</v>
      </c>
      <c r="E440" s="352" t="s">
        <v>731</v>
      </c>
      <c r="F440" s="353" t="s">
        <v>732</v>
      </c>
      <c r="G440" s="354" t="s">
        <v>168</v>
      </c>
      <c r="H440" s="355">
        <v>111.133</v>
      </c>
      <c r="I440" s="89"/>
      <c r="J440" s="356">
        <f>ROUND(I440*H440,2)</f>
        <v>0</v>
      </c>
      <c r="K440" s="353" t="s">
        <v>141</v>
      </c>
      <c r="L440" s="357"/>
      <c r="M440" s="358" t="s">
        <v>5</v>
      </c>
      <c r="N440" s="359" t="s">
        <v>42</v>
      </c>
      <c r="O440" s="234"/>
      <c r="P440" s="328">
        <f>O440*H440</f>
        <v>0</v>
      </c>
      <c r="Q440" s="328">
        <v>1.9199999999999998E-2</v>
      </c>
      <c r="R440" s="328">
        <f>Q440*H440</f>
        <v>2.1337535999999999</v>
      </c>
      <c r="S440" s="328">
        <v>0</v>
      </c>
      <c r="T440" s="329">
        <f>S440*H440</f>
        <v>0</v>
      </c>
      <c r="AR440" s="220" t="s">
        <v>309</v>
      </c>
      <c r="AT440" s="220" t="s">
        <v>185</v>
      </c>
      <c r="AU440" s="220" t="s">
        <v>81</v>
      </c>
      <c r="AY440" s="220" t="s">
        <v>135</v>
      </c>
      <c r="BE440" s="330">
        <f>IF(N440="základní",J440,0)</f>
        <v>0</v>
      </c>
      <c r="BF440" s="330">
        <f>IF(N440="snížená",J440,0)</f>
        <v>0</v>
      </c>
      <c r="BG440" s="330">
        <f>IF(N440="zákl. přenesená",J440,0)</f>
        <v>0</v>
      </c>
      <c r="BH440" s="330">
        <f>IF(N440="sníž. přenesená",J440,0)</f>
        <v>0</v>
      </c>
      <c r="BI440" s="330">
        <f>IF(N440="nulová",J440,0)</f>
        <v>0</v>
      </c>
      <c r="BJ440" s="220" t="s">
        <v>79</v>
      </c>
      <c r="BK440" s="330">
        <f>ROUND(I440*H440,2)</f>
        <v>0</v>
      </c>
      <c r="BL440" s="220" t="s">
        <v>223</v>
      </c>
      <c r="BM440" s="220" t="s">
        <v>733</v>
      </c>
    </row>
    <row r="441" spans="2:65" s="336" customFormat="1" ht="12" x14ac:dyDescent="0.35">
      <c r="B441" s="335"/>
      <c r="D441" s="331" t="s">
        <v>146</v>
      </c>
      <c r="F441" s="338" t="s">
        <v>734</v>
      </c>
      <c r="H441" s="339">
        <v>111.133</v>
      </c>
      <c r="L441" s="335"/>
      <c r="M441" s="340"/>
      <c r="N441" s="341"/>
      <c r="O441" s="341"/>
      <c r="P441" s="341"/>
      <c r="Q441" s="341"/>
      <c r="R441" s="341"/>
      <c r="S441" s="341"/>
      <c r="T441" s="342"/>
      <c r="AT441" s="337" t="s">
        <v>146</v>
      </c>
      <c r="AU441" s="337" t="s">
        <v>81</v>
      </c>
      <c r="AV441" s="336" t="s">
        <v>81</v>
      </c>
      <c r="AW441" s="336" t="s">
        <v>6</v>
      </c>
      <c r="AX441" s="336" t="s">
        <v>79</v>
      </c>
      <c r="AY441" s="337" t="s">
        <v>135</v>
      </c>
    </row>
    <row r="442" spans="2:65" s="232" customFormat="1" ht="25.5" customHeight="1" x14ac:dyDescent="0.35">
      <c r="B442" s="233"/>
      <c r="C442" s="351" t="s">
        <v>735</v>
      </c>
      <c r="D442" s="351" t="s">
        <v>185</v>
      </c>
      <c r="E442" s="352" t="s">
        <v>736</v>
      </c>
      <c r="F442" s="353" t="s">
        <v>737</v>
      </c>
      <c r="G442" s="354" t="s">
        <v>168</v>
      </c>
      <c r="H442" s="355">
        <v>9.02</v>
      </c>
      <c r="I442" s="89"/>
      <c r="J442" s="356">
        <f>ROUND(I442*H442,2)</f>
        <v>0</v>
      </c>
      <c r="K442" s="353" t="s">
        <v>141</v>
      </c>
      <c r="L442" s="357"/>
      <c r="M442" s="358" t="s">
        <v>5</v>
      </c>
      <c r="N442" s="359" t="s">
        <v>42</v>
      </c>
      <c r="O442" s="234"/>
      <c r="P442" s="328">
        <f>O442*H442</f>
        <v>0</v>
      </c>
      <c r="Q442" s="328">
        <v>1.9199999999999998E-2</v>
      </c>
      <c r="R442" s="328">
        <f>Q442*H442</f>
        <v>0.17318399999999998</v>
      </c>
      <c r="S442" s="328">
        <v>0</v>
      </c>
      <c r="T442" s="329">
        <f>S442*H442</f>
        <v>0</v>
      </c>
      <c r="AR442" s="220" t="s">
        <v>309</v>
      </c>
      <c r="AT442" s="220" t="s">
        <v>185</v>
      </c>
      <c r="AU442" s="220" t="s">
        <v>81</v>
      </c>
      <c r="AY442" s="220" t="s">
        <v>135</v>
      </c>
      <c r="BE442" s="330">
        <f>IF(N442="základní",J442,0)</f>
        <v>0</v>
      </c>
      <c r="BF442" s="330">
        <f>IF(N442="snížená",J442,0)</f>
        <v>0</v>
      </c>
      <c r="BG442" s="330">
        <f>IF(N442="zákl. přenesená",J442,0)</f>
        <v>0</v>
      </c>
      <c r="BH442" s="330">
        <f>IF(N442="sníž. přenesená",J442,0)</f>
        <v>0</v>
      </c>
      <c r="BI442" s="330">
        <f>IF(N442="nulová",J442,0)</f>
        <v>0</v>
      </c>
      <c r="BJ442" s="220" t="s">
        <v>79</v>
      </c>
      <c r="BK442" s="330">
        <f>ROUND(I442*H442,2)</f>
        <v>0</v>
      </c>
      <c r="BL442" s="220" t="s">
        <v>223</v>
      </c>
      <c r="BM442" s="220" t="s">
        <v>738</v>
      </c>
    </row>
    <row r="443" spans="2:65" s="336" customFormat="1" ht="12" x14ac:dyDescent="0.35">
      <c r="B443" s="335"/>
      <c r="D443" s="331" t="s">
        <v>146</v>
      </c>
      <c r="F443" s="338" t="s">
        <v>739</v>
      </c>
      <c r="H443" s="339">
        <v>9.02</v>
      </c>
      <c r="L443" s="335"/>
      <c r="M443" s="340"/>
      <c r="N443" s="341"/>
      <c r="O443" s="341"/>
      <c r="P443" s="341"/>
      <c r="Q443" s="341"/>
      <c r="R443" s="341"/>
      <c r="S443" s="341"/>
      <c r="T443" s="342"/>
      <c r="AT443" s="337" t="s">
        <v>146</v>
      </c>
      <c r="AU443" s="337" t="s">
        <v>81</v>
      </c>
      <c r="AV443" s="336" t="s">
        <v>81</v>
      </c>
      <c r="AW443" s="336" t="s">
        <v>6</v>
      </c>
      <c r="AX443" s="336" t="s">
        <v>79</v>
      </c>
      <c r="AY443" s="337" t="s">
        <v>135</v>
      </c>
    </row>
    <row r="444" spans="2:65" s="232" customFormat="1" ht="25.5" customHeight="1" x14ac:dyDescent="0.35">
      <c r="B444" s="233"/>
      <c r="C444" s="320" t="s">
        <v>740</v>
      </c>
      <c r="D444" s="320" t="s">
        <v>137</v>
      </c>
      <c r="E444" s="321" t="s">
        <v>741</v>
      </c>
      <c r="F444" s="322" t="s">
        <v>742</v>
      </c>
      <c r="G444" s="323" t="s">
        <v>168</v>
      </c>
      <c r="H444" s="324">
        <v>38.47</v>
      </c>
      <c r="I444" s="88"/>
      <c r="J444" s="325">
        <f>ROUND(I444*H444,2)</f>
        <v>0</v>
      </c>
      <c r="K444" s="322" t="s">
        <v>141</v>
      </c>
      <c r="L444" s="233"/>
      <c r="M444" s="326" t="s">
        <v>5</v>
      </c>
      <c r="N444" s="327" t="s">
        <v>42</v>
      </c>
      <c r="O444" s="234"/>
      <c r="P444" s="328">
        <f>O444*H444</f>
        <v>0</v>
      </c>
      <c r="Q444" s="328">
        <v>0</v>
      </c>
      <c r="R444" s="328">
        <f>Q444*H444</f>
        <v>0</v>
      </c>
      <c r="S444" s="328">
        <v>0</v>
      </c>
      <c r="T444" s="329">
        <f>S444*H444</f>
        <v>0</v>
      </c>
      <c r="AR444" s="220" t="s">
        <v>223</v>
      </c>
      <c r="AT444" s="220" t="s">
        <v>137</v>
      </c>
      <c r="AU444" s="220" t="s">
        <v>81</v>
      </c>
      <c r="AY444" s="220" t="s">
        <v>135</v>
      </c>
      <c r="BE444" s="330">
        <f>IF(N444="základní",J444,0)</f>
        <v>0</v>
      </c>
      <c r="BF444" s="330">
        <f>IF(N444="snížená",J444,0)</f>
        <v>0</v>
      </c>
      <c r="BG444" s="330">
        <f>IF(N444="zákl. přenesená",J444,0)</f>
        <v>0</v>
      </c>
      <c r="BH444" s="330">
        <f>IF(N444="sníž. přenesená",J444,0)</f>
        <v>0</v>
      </c>
      <c r="BI444" s="330">
        <f>IF(N444="nulová",J444,0)</f>
        <v>0</v>
      </c>
      <c r="BJ444" s="220" t="s">
        <v>79</v>
      </c>
      <c r="BK444" s="330">
        <f>ROUND(I444*H444,2)</f>
        <v>0</v>
      </c>
      <c r="BL444" s="220" t="s">
        <v>223</v>
      </c>
      <c r="BM444" s="220" t="s">
        <v>743</v>
      </c>
    </row>
    <row r="445" spans="2:65" s="361" customFormat="1" ht="12" x14ac:dyDescent="0.35">
      <c r="B445" s="360"/>
      <c r="D445" s="331" t="s">
        <v>146</v>
      </c>
      <c r="E445" s="362" t="s">
        <v>5</v>
      </c>
      <c r="F445" s="363" t="s">
        <v>465</v>
      </c>
      <c r="H445" s="362" t="s">
        <v>5</v>
      </c>
      <c r="L445" s="360"/>
      <c r="M445" s="364"/>
      <c r="N445" s="365"/>
      <c r="O445" s="365"/>
      <c r="P445" s="365"/>
      <c r="Q445" s="365"/>
      <c r="R445" s="365"/>
      <c r="S445" s="365"/>
      <c r="T445" s="366"/>
      <c r="AT445" s="362" t="s">
        <v>146</v>
      </c>
      <c r="AU445" s="362" t="s">
        <v>81</v>
      </c>
      <c r="AV445" s="361" t="s">
        <v>79</v>
      </c>
      <c r="AW445" s="361" t="s">
        <v>35</v>
      </c>
      <c r="AX445" s="361" t="s">
        <v>71</v>
      </c>
      <c r="AY445" s="362" t="s">
        <v>135</v>
      </c>
    </row>
    <row r="446" spans="2:65" s="336" customFormat="1" ht="12" x14ac:dyDescent="0.35">
      <c r="B446" s="335"/>
      <c r="D446" s="331" t="s">
        <v>146</v>
      </c>
      <c r="E446" s="337" t="s">
        <v>5</v>
      </c>
      <c r="F446" s="338" t="s">
        <v>744</v>
      </c>
      <c r="H446" s="339">
        <v>30.27</v>
      </c>
      <c r="L446" s="335"/>
      <c r="M446" s="340"/>
      <c r="N446" s="341"/>
      <c r="O446" s="341"/>
      <c r="P446" s="341"/>
      <c r="Q446" s="341"/>
      <c r="R446" s="341"/>
      <c r="S446" s="341"/>
      <c r="T446" s="342"/>
      <c r="AT446" s="337" t="s">
        <v>146</v>
      </c>
      <c r="AU446" s="337" t="s">
        <v>81</v>
      </c>
      <c r="AV446" s="336" t="s">
        <v>81</v>
      </c>
      <c r="AW446" s="336" t="s">
        <v>35</v>
      </c>
      <c r="AX446" s="336" t="s">
        <v>71</v>
      </c>
      <c r="AY446" s="337" t="s">
        <v>135</v>
      </c>
    </row>
    <row r="447" spans="2:65" s="361" customFormat="1" ht="12" x14ac:dyDescent="0.35">
      <c r="B447" s="360"/>
      <c r="D447" s="331" t="s">
        <v>146</v>
      </c>
      <c r="E447" s="362" t="s">
        <v>5</v>
      </c>
      <c r="F447" s="363" t="s">
        <v>467</v>
      </c>
      <c r="H447" s="362" t="s">
        <v>5</v>
      </c>
      <c r="L447" s="360"/>
      <c r="M447" s="364"/>
      <c r="N447" s="365"/>
      <c r="O447" s="365"/>
      <c r="P447" s="365"/>
      <c r="Q447" s="365"/>
      <c r="R447" s="365"/>
      <c r="S447" s="365"/>
      <c r="T447" s="366"/>
      <c r="AT447" s="362" t="s">
        <v>146</v>
      </c>
      <c r="AU447" s="362" t="s">
        <v>81</v>
      </c>
      <c r="AV447" s="361" t="s">
        <v>79</v>
      </c>
      <c r="AW447" s="361" t="s">
        <v>35</v>
      </c>
      <c r="AX447" s="361" t="s">
        <v>71</v>
      </c>
      <c r="AY447" s="362" t="s">
        <v>135</v>
      </c>
    </row>
    <row r="448" spans="2:65" s="336" customFormat="1" ht="12" x14ac:dyDescent="0.35">
      <c r="B448" s="335"/>
      <c r="D448" s="331" t="s">
        <v>146</v>
      </c>
      <c r="E448" s="337" t="s">
        <v>5</v>
      </c>
      <c r="F448" s="338" t="s">
        <v>745</v>
      </c>
      <c r="H448" s="339">
        <v>8.1999999999999993</v>
      </c>
      <c r="L448" s="335"/>
      <c r="M448" s="340"/>
      <c r="N448" s="341"/>
      <c r="O448" s="341"/>
      <c r="P448" s="341"/>
      <c r="Q448" s="341"/>
      <c r="R448" s="341"/>
      <c r="S448" s="341"/>
      <c r="T448" s="342"/>
      <c r="AT448" s="337" t="s">
        <v>146</v>
      </c>
      <c r="AU448" s="337" t="s">
        <v>81</v>
      </c>
      <c r="AV448" s="336" t="s">
        <v>81</v>
      </c>
      <c r="AW448" s="336" t="s">
        <v>35</v>
      </c>
      <c r="AX448" s="336" t="s">
        <v>71</v>
      </c>
      <c r="AY448" s="337" t="s">
        <v>135</v>
      </c>
    </row>
    <row r="449" spans="2:65" s="344" customFormat="1" ht="12" x14ac:dyDescent="0.35">
      <c r="B449" s="343"/>
      <c r="D449" s="331" t="s">
        <v>146</v>
      </c>
      <c r="E449" s="345" t="s">
        <v>5</v>
      </c>
      <c r="F449" s="346" t="s">
        <v>148</v>
      </c>
      <c r="H449" s="347">
        <v>38.47</v>
      </c>
      <c r="L449" s="343"/>
      <c r="M449" s="348"/>
      <c r="N449" s="349"/>
      <c r="O449" s="349"/>
      <c r="P449" s="349"/>
      <c r="Q449" s="349"/>
      <c r="R449" s="349"/>
      <c r="S449" s="349"/>
      <c r="T449" s="350"/>
      <c r="AT449" s="345" t="s">
        <v>146</v>
      </c>
      <c r="AU449" s="345" t="s">
        <v>81</v>
      </c>
      <c r="AV449" s="344" t="s">
        <v>142</v>
      </c>
      <c r="AW449" s="344" t="s">
        <v>35</v>
      </c>
      <c r="AX449" s="344" t="s">
        <v>79</v>
      </c>
      <c r="AY449" s="345" t="s">
        <v>135</v>
      </c>
    </row>
    <row r="450" spans="2:65" s="232" customFormat="1" ht="16.5" customHeight="1" x14ac:dyDescent="0.35">
      <c r="B450" s="233"/>
      <c r="C450" s="320" t="s">
        <v>746</v>
      </c>
      <c r="D450" s="320" t="s">
        <v>137</v>
      </c>
      <c r="E450" s="321" t="s">
        <v>747</v>
      </c>
      <c r="F450" s="322" t="s">
        <v>748</v>
      </c>
      <c r="G450" s="323" t="s">
        <v>168</v>
      </c>
      <c r="H450" s="324">
        <v>109.23</v>
      </c>
      <c r="I450" s="88"/>
      <c r="J450" s="325">
        <f>ROUND(I450*H450,2)</f>
        <v>0</v>
      </c>
      <c r="K450" s="322" t="s">
        <v>141</v>
      </c>
      <c r="L450" s="233"/>
      <c r="M450" s="326" t="s">
        <v>5</v>
      </c>
      <c r="N450" s="327" t="s">
        <v>42</v>
      </c>
      <c r="O450" s="234"/>
      <c r="P450" s="328">
        <f>O450*H450</f>
        <v>0</v>
      </c>
      <c r="Q450" s="328">
        <v>2.9999999999999997E-4</v>
      </c>
      <c r="R450" s="328">
        <f>Q450*H450</f>
        <v>3.2769E-2</v>
      </c>
      <c r="S450" s="328">
        <v>0</v>
      </c>
      <c r="T450" s="329">
        <f>S450*H450</f>
        <v>0</v>
      </c>
      <c r="AR450" s="220" t="s">
        <v>223</v>
      </c>
      <c r="AT450" s="220" t="s">
        <v>137</v>
      </c>
      <c r="AU450" s="220" t="s">
        <v>81</v>
      </c>
      <c r="AY450" s="220" t="s">
        <v>135</v>
      </c>
      <c r="BE450" s="330">
        <f>IF(N450="základní",J450,0)</f>
        <v>0</v>
      </c>
      <c r="BF450" s="330">
        <f>IF(N450="snížená",J450,0)</f>
        <v>0</v>
      </c>
      <c r="BG450" s="330">
        <f>IF(N450="zákl. přenesená",J450,0)</f>
        <v>0</v>
      </c>
      <c r="BH450" s="330">
        <f>IF(N450="sníž. přenesená",J450,0)</f>
        <v>0</v>
      </c>
      <c r="BI450" s="330">
        <f>IF(N450="nulová",J450,0)</f>
        <v>0</v>
      </c>
      <c r="BJ450" s="220" t="s">
        <v>79</v>
      </c>
      <c r="BK450" s="330">
        <f>ROUND(I450*H450,2)</f>
        <v>0</v>
      </c>
      <c r="BL450" s="220" t="s">
        <v>223</v>
      </c>
      <c r="BM450" s="220" t="s">
        <v>749</v>
      </c>
    </row>
    <row r="451" spans="2:65" s="232" customFormat="1" ht="38" x14ac:dyDescent="0.35">
      <c r="B451" s="233"/>
      <c r="D451" s="331" t="s">
        <v>144</v>
      </c>
      <c r="F451" s="332" t="s">
        <v>750</v>
      </c>
      <c r="L451" s="233"/>
      <c r="M451" s="333"/>
      <c r="N451" s="234"/>
      <c r="O451" s="234"/>
      <c r="P451" s="234"/>
      <c r="Q451" s="234"/>
      <c r="R451" s="234"/>
      <c r="S451" s="234"/>
      <c r="T451" s="334"/>
      <c r="AT451" s="220" t="s">
        <v>144</v>
      </c>
      <c r="AU451" s="220" t="s">
        <v>81</v>
      </c>
    </row>
    <row r="452" spans="2:65" s="361" customFormat="1" ht="12" x14ac:dyDescent="0.35">
      <c r="B452" s="360"/>
      <c r="D452" s="331" t="s">
        <v>146</v>
      </c>
      <c r="E452" s="362" t="s">
        <v>5</v>
      </c>
      <c r="F452" s="363" t="s">
        <v>727</v>
      </c>
      <c r="H452" s="362" t="s">
        <v>5</v>
      </c>
      <c r="L452" s="360"/>
      <c r="M452" s="364"/>
      <c r="N452" s="365"/>
      <c r="O452" s="365"/>
      <c r="P452" s="365"/>
      <c r="Q452" s="365"/>
      <c r="R452" s="365"/>
      <c r="S452" s="365"/>
      <c r="T452" s="366"/>
      <c r="AT452" s="362" t="s">
        <v>146</v>
      </c>
      <c r="AU452" s="362" t="s">
        <v>81</v>
      </c>
      <c r="AV452" s="361" t="s">
        <v>79</v>
      </c>
      <c r="AW452" s="361" t="s">
        <v>35</v>
      </c>
      <c r="AX452" s="361" t="s">
        <v>71</v>
      </c>
      <c r="AY452" s="362" t="s">
        <v>135</v>
      </c>
    </row>
    <row r="453" spans="2:65" s="336" customFormat="1" ht="12" x14ac:dyDescent="0.35">
      <c r="B453" s="335"/>
      <c r="D453" s="331" t="s">
        <v>146</v>
      </c>
      <c r="E453" s="337" t="s">
        <v>5</v>
      </c>
      <c r="F453" s="338" t="s">
        <v>728</v>
      </c>
      <c r="H453" s="339">
        <v>42.05</v>
      </c>
      <c r="L453" s="335"/>
      <c r="M453" s="340"/>
      <c r="N453" s="341"/>
      <c r="O453" s="341"/>
      <c r="P453" s="341"/>
      <c r="Q453" s="341"/>
      <c r="R453" s="341"/>
      <c r="S453" s="341"/>
      <c r="T453" s="342"/>
      <c r="AT453" s="337" t="s">
        <v>146</v>
      </c>
      <c r="AU453" s="337" t="s">
        <v>81</v>
      </c>
      <c r="AV453" s="336" t="s">
        <v>81</v>
      </c>
      <c r="AW453" s="336" t="s">
        <v>35</v>
      </c>
      <c r="AX453" s="336" t="s">
        <v>71</v>
      </c>
      <c r="AY453" s="337" t="s">
        <v>135</v>
      </c>
    </row>
    <row r="454" spans="2:65" s="361" customFormat="1" ht="12" x14ac:dyDescent="0.35">
      <c r="B454" s="360"/>
      <c r="D454" s="331" t="s">
        <v>146</v>
      </c>
      <c r="E454" s="362" t="s">
        <v>5</v>
      </c>
      <c r="F454" s="363" t="s">
        <v>465</v>
      </c>
      <c r="H454" s="362" t="s">
        <v>5</v>
      </c>
      <c r="L454" s="360"/>
      <c r="M454" s="364"/>
      <c r="N454" s="365"/>
      <c r="O454" s="365"/>
      <c r="P454" s="365"/>
      <c r="Q454" s="365"/>
      <c r="R454" s="365"/>
      <c r="S454" s="365"/>
      <c r="T454" s="366"/>
      <c r="AT454" s="362" t="s">
        <v>146</v>
      </c>
      <c r="AU454" s="362" t="s">
        <v>81</v>
      </c>
      <c r="AV454" s="361" t="s">
        <v>79</v>
      </c>
      <c r="AW454" s="361" t="s">
        <v>35</v>
      </c>
      <c r="AX454" s="361" t="s">
        <v>71</v>
      </c>
      <c r="AY454" s="362" t="s">
        <v>135</v>
      </c>
    </row>
    <row r="455" spans="2:65" s="336" customFormat="1" ht="12" x14ac:dyDescent="0.35">
      <c r="B455" s="335"/>
      <c r="D455" s="331" t="s">
        <v>146</v>
      </c>
      <c r="E455" s="337" t="s">
        <v>5</v>
      </c>
      <c r="F455" s="338" t="s">
        <v>466</v>
      </c>
      <c r="H455" s="339">
        <v>58.98</v>
      </c>
      <c r="L455" s="335"/>
      <c r="M455" s="340"/>
      <c r="N455" s="341"/>
      <c r="O455" s="341"/>
      <c r="P455" s="341"/>
      <c r="Q455" s="341"/>
      <c r="R455" s="341"/>
      <c r="S455" s="341"/>
      <c r="T455" s="342"/>
      <c r="AT455" s="337" t="s">
        <v>146</v>
      </c>
      <c r="AU455" s="337" t="s">
        <v>81</v>
      </c>
      <c r="AV455" s="336" t="s">
        <v>81</v>
      </c>
      <c r="AW455" s="336" t="s">
        <v>35</v>
      </c>
      <c r="AX455" s="336" t="s">
        <v>71</v>
      </c>
      <c r="AY455" s="337" t="s">
        <v>135</v>
      </c>
    </row>
    <row r="456" spans="2:65" s="361" customFormat="1" ht="12" x14ac:dyDescent="0.35">
      <c r="B456" s="360"/>
      <c r="D456" s="331" t="s">
        <v>146</v>
      </c>
      <c r="E456" s="362" t="s">
        <v>5</v>
      </c>
      <c r="F456" s="363" t="s">
        <v>467</v>
      </c>
      <c r="H456" s="362" t="s">
        <v>5</v>
      </c>
      <c r="L456" s="360"/>
      <c r="M456" s="364"/>
      <c r="N456" s="365"/>
      <c r="O456" s="365"/>
      <c r="P456" s="365"/>
      <c r="Q456" s="365"/>
      <c r="R456" s="365"/>
      <c r="S456" s="365"/>
      <c r="T456" s="366"/>
      <c r="AT456" s="362" t="s">
        <v>146</v>
      </c>
      <c r="AU456" s="362" t="s">
        <v>81</v>
      </c>
      <c r="AV456" s="361" t="s">
        <v>79</v>
      </c>
      <c r="AW456" s="361" t="s">
        <v>35</v>
      </c>
      <c r="AX456" s="361" t="s">
        <v>71</v>
      </c>
      <c r="AY456" s="362" t="s">
        <v>135</v>
      </c>
    </row>
    <row r="457" spans="2:65" s="336" customFormat="1" ht="12" x14ac:dyDescent="0.35">
      <c r="B457" s="335"/>
      <c r="D457" s="331" t="s">
        <v>146</v>
      </c>
      <c r="E457" s="337" t="s">
        <v>5</v>
      </c>
      <c r="F457" s="338" t="s">
        <v>468</v>
      </c>
      <c r="H457" s="339">
        <v>8.1999999999999993</v>
      </c>
      <c r="L457" s="335"/>
      <c r="M457" s="340"/>
      <c r="N457" s="341"/>
      <c r="O457" s="341"/>
      <c r="P457" s="341"/>
      <c r="Q457" s="341"/>
      <c r="R457" s="341"/>
      <c r="S457" s="341"/>
      <c r="T457" s="342"/>
      <c r="AT457" s="337" t="s">
        <v>146</v>
      </c>
      <c r="AU457" s="337" t="s">
        <v>81</v>
      </c>
      <c r="AV457" s="336" t="s">
        <v>81</v>
      </c>
      <c r="AW457" s="336" t="s">
        <v>35</v>
      </c>
      <c r="AX457" s="336" t="s">
        <v>71</v>
      </c>
      <c r="AY457" s="337" t="s">
        <v>135</v>
      </c>
    </row>
    <row r="458" spans="2:65" s="344" customFormat="1" ht="12" x14ac:dyDescent="0.35">
      <c r="B458" s="343"/>
      <c r="D458" s="331" t="s">
        <v>146</v>
      </c>
      <c r="E458" s="345" t="s">
        <v>5</v>
      </c>
      <c r="F458" s="346" t="s">
        <v>148</v>
      </c>
      <c r="H458" s="347">
        <v>109.23</v>
      </c>
      <c r="L458" s="343"/>
      <c r="M458" s="348"/>
      <c r="N458" s="349"/>
      <c r="O458" s="349"/>
      <c r="P458" s="349"/>
      <c r="Q458" s="349"/>
      <c r="R458" s="349"/>
      <c r="S458" s="349"/>
      <c r="T458" s="350"/>
      <c r="AT458" s="345" t="s">
        <v>146</v>
      </c>
      <c r="AU458" s="345" t="s">
        <v>81</v>
      </c>
      <c r="AV458" s="344" t="s">
        <v>142</v>
      </c>
      <c r="AW458" s="344" t="s">
        <v>35</v>
      </c>
      <c r="AX458" s="344" t="s">
        <v>79</v>
      </c>
      <c r="AY458" s="345" t="s">
        <v>135</v>
      </c>
    </row>
    <row r="459" spans="2:65" s="232" customFormat="1" ht="38.25" customHeight="1" x14ac:dyDescent="0.35">
      <c r="B459" s="233"/>
      <c r="C459" s="320" t="s">
        <v>751</v>
      </c>
      <c r="D459" s="320" t="s">
        <v>137</v>
      </c>
      <c r="E459" s="321" t="s">
        <v>752</v>
      </c>
      <c r="F459" s="322" t="s">
        <v>753</v>
      </c>
      <c r="G459" s="323" t="s">
        <v>423</v>
      </c>
      <c r="H459" s="324">
        <v>2.7170000000000001</v>
      </c>
      <c r="I459" s="88"/>
      <c r="J459" s="325">
        <f>ROUND(I459*H459,2)</f>
        <v>0</v>
      </c>
      <c r="K459" s="322" t="s">
        <v>141</v>
      </c>
      <c r="L459" s="233"/>
      <c r="M459" s="326" t="s">
        <v>5</v>
      </c>
      <c r="N459" s="327" t="s">
        <v>42</v>
      </c>
      <c r="O459" s="234"/>
      <c r="P459" s="328">
        <f>O459*H459</f>
        <v>0</v>
      </c>
      <c r="Q459" s="328">
        <v>0</v>
      </c>
      <c r="R459" s="328">
        <f>Q459*H459</f>
        <v>0</v>
      </c>
      <c r="S459" s="328">
        <v>0</v>
      </c>
      <c r="T459" s="329">
        <f>S459*H459</f>
        <v>0</v>
      </c>
      <c r="AR459" s="220" t="s">
        <v>223</v>
      </c>
      <c r="AT459" s="220" t="s">
        <v>137</v>
      </c>
      <c r="AU459" s="220" t="s">
        <v>81</v>
      </c>
      <c r="AY459" s="220" t="s">
        <v>135</v>
      </c>
      <c r="BE459" s="330">
        <f>IF(N459="základní",J459,0)</f>
        <v>0</v>
      </c>
      <c r="BF459" s="330">
        <f>IF(N459="snížená",J459,0)</f>
        <v>0</v>
      </c>
      <c r="BG459" s="330">
        <f>IF(N459="zákl. přenesená",J459,0)</f>
        <v>0</v>
      </c>
      <c r="BH459" s="330">
        <f>IF(N459="sníž. přenesená",J459,0)</f>
        <v>0</v>
      </c>
      <c r="BI459" s="330">
        <f>IF(N459="nulová",J459,0)</f>
        <v>0</v>
      </c>
      <c r="BJ459" s="220" t="s">
        <v>79</v>
      </c>
      <c r="BK459" s="330">
        <f>ROUND(I459*H459,2)</f>
        <v>0</v>
      </c>
      <c r="BL459" s="220" t="s">
        <v>223</v>
      </c>
      <c r="BM459" s="220" t="s">
        <v>754</v>
      </c>
    </row>
    <row r="460" spans="2:65" s="232" customFormat="1" ht="85.5" x14ac:dyDescent="0.35">
      <c r="B460" s="233"/>
      <c r="D460" s="331" t="s">
        <v>144</v>
      </c>
      <c r="F460" s="332" t="s">
        <v>494</v>
      </c>
      <c r="L460" s="233"/>
      <c r="M460" s="333"/>
      <c r="N460" s="234"/>
      <c r="O460" s="234"/>
      <c r="P460" s="234"/>
      <c r="Q460" s="234"/>
      <c r="R460" s="234"/>
      <c r="S460" s="234"/>
      <c r="T460" s="334"/>
      <c r="AT460" s="220" t="s">
        <v>144</v>
      </c>
      <c r="AU460" s="220" t="s">
        <v>81</v>
      </c>
    </row>
    <row r="461" spans="2:65" s="308" customFormat="1" ht="29.9" customHeight="1" x14ac:dyDescent="0.35">
      <c r="B461" s="307"/>
      <c r="D461" s="309" t="s">
        <v>70</v>
      </c>
      <c r="E461" s="318" t="s">
        <v>755</v>
      </c>
      <c r="F461" s="318" t="s">
        <v>756</v>
      </c>
      <c r="J461" s="319">
        <f>BK461</f>
        <v>0</v>
      </c>
      <c r="L461" s="307"/>
      <c r="M461" s="312"/>
      <c r="N461" s="313"/>
      <c r="O461" s="313"/>
      <c r="P461" s="314">
        <f>SUM(P462:P496)</f>
        <v>0</v>
      </c>
      <c r="Q461" s="313"/>
      <c r="R461" s="314">
        <f>SUM(R462:R496)</f>
        <v>3.0425402999999998</v>
      </c>
      <c r="S461" s="313"/>
      <c r="T461" s="315">
        <f>SUM(T462:T496)</f>
        <v>0</v>
      </c>
      <c r="AR461" s="309" t="s">
        <v>81</v>
      </c>
      <c r="AT461" s="316" t="s">
        <v>70</v>
      </c>
      <c r="AU461" s="316" t="s">
        <v>79</v>
      </c>
      <c r="AY461" s="309" t="s">
        <v>135</v>
      </c>
      <c r="BK461" s="317">
        <f>SUM(BK462:BK496)</f>
        <v>0</v>
      </c>
    </row>
    <row r="462" spans="2:65" s="232" customFormat="1" ht="16.5" customHeight="1" x14ac:dyDescent="0.35">
      <c r="B462" s="233"/>
      <c r="C462" s="320" t="s">
        <v>757</v>
      </c>
      <c r="D462" s="320" t="s">
        <v>137</v>
      </c>
      <c r="E462" s="321" t="s">
        <v>758</v>
      </c>
      <c r="F462" s="322" t="s">
        <v>759</v>
      </c>
      <c r="G462" s="323" t="s">
        <v>168</v>
      </c>
      <c r="H462" s="324">
        <v>390.57</v>
      </c>
      <c r="I462" s="88"/>
      <c r="J462" s="325">
        <f>ROUND(I462*H462,2)</f>
        <v>0</v>
      </c>
      <c r="K462" s="322" t="s">
        <v>141</v>
      </c>
      <c r="L462" s="233"/>
      <c r="M462" s="326" t="s">
        <v>5</v>
      </c>
      <c r="N462" s="327" t="s">
        <v>42</v>
      </c>
      <c r="O462" s="234"/>
      <c r="P462" s="328">
        <f>O462*H462</f>
        <v>0</v>
      </c>
      <c r="Q462" s="328">
        <v>0</v>
      </c>
      <c r="R462" s="328">
        <f>Q462*H462</f>
        <v>0</v>
      </c>
      <c r="S462" s="328">
        <v>0</v>
      </c>
      <c r="T462" s="329">
        <f>S462*H462</f>
        <v>0</v>
      </c>
      <c r="AR462" s="220" t="s">
        <v>223</v>
      </c>
      <c r="AT462" s="220" t="s">
        <v>137</v>
      </c>
      <c r="AU462" s="220" t="s">
        <v>81</v>
      </c>
      <c r="AY462" s="220" t="s">
        <v>135</v>
      </c>
      <c r="BE462" s="330">
        <f>IF(N462="základní",J462,0)</f>
        <v>0</v>
      </c>
      <c r="BF462" s="330">
        <f>IF(N462="snížená",J462,0)</f>
        <v>0</v>
      </c>
      <c r="BG462" s="330">
        <f>IF(N462="zákl. přenesená",J462,0)</f>
        <v>0</v>
      </c>
      <c r="BH462" s="330">
        <f>IF(N462="sníž. přenesená",J462,0)</f>
        <v>0</v>
      </c>
      <c r="BI462" s="330">
        <f>IF(N462="nulová",J462,0)</f>
        <v>0</v>
      </c>
      <c r="BJ462" s="220" t="s">
        <v>79</v>
      </c>
      <c r="BK462" s="330">
        <f>ROUND(I462*H462,2)</f>
        <v>0</v>
      </c>
      <c r="BL462" s="220" t="s">
        <v>223</v>
      </c>
      <c r="BM462" s="220" t="s">
        <v>760</v>
      </c>
    </row>
    <row r="463" spans="2:65" s="232" customFormat="1" ht="47.5" x14ac:dyDescent="0.35">
      <c r="B463" s="233"/>
      <c r="D463" s="331" t="s">
        <v>144</v>
      </c>
      <c r="F463" s="332" t="s">
        <v>761</v>
      </c>
      <c r="L463" s="233"/>
      <c r="M463" s="333"/>
      <c r="N463" s="234"/>
      <c r="O463" s="234"/>
      <c r="P463" s="234"/>
      <c r="Q463" s="234"/>
      <c r="R463" s="234"/>
      <c r="S463" s="234"/>
      <c r="T463" s="334"/>
      <c r="AT463" s="220" t="s">
        <v>144</v>
      </c>
      <c r="AU463" s="220" t="s">
        <v>81</v>
      </c>
    </row>
    <row r="464" spans="2:65" s="361" customFormat="1" ht="12" x14ac:dyDescent="0.35">
      <c r="B464" s="360"/>
      <c r="D464" s="331" t="s">
        <v>146</v>
      </c>
      <c r="E464" s="362" t="s">
        <v>5</v>
      </c>
      <c r="F464" s="363" t="s">
        <v>762</v>
      </c>
      <c r="H464" s="362" t="s">
        <v>5</v>
      </c>
      <c r="L464" s="360"/>
      <c r="M464" s="364"/>
      <c r="N464" s="365"/>
      <c r="O464" s="365"/>
      <c r="P464" s="365"/>
      <c r="Q464" s="365"/>
      <c r="R464" s="365"/>
      <c r="S464" s="365"/>
      <c r="T464" s="366"/>
      <c r="AT464" s="362" t="s">
        <v>146</v>
      </c>
      <c r="AU464" s="362" t="s">
        <v>81</v>
      </c>
      <c r="AV464" s="361" t="s">
        <v>79</v>
      </c>
      <c r="AW464" s="361" t="s">
        <v>35</v>
      </c>
      <c r="AX464" s="361" t="s">
        <v>71</v>
      </c>
      <c r="AY464" s="362" t="s">
        <v>135</v>
      </c>
    </row>
    <row r="465" spans="2:65" s="336" customFormat="1" ht="12" x14ac:dyDescent="0.35">
      <c r="B465" s="335"/>
      <c r="D465" s="331" t="s">
        <v>146</v>
      </c>
      <c r="E465" s="337" t="s">
        <v>5</v>
      </c>
      <c r="F465" s="338" t="s">
        <v>763</v>
      </c>
      <c r="H465" s="339">
        <v>262.12</v>
      </c>
      <c r="L465" s="335"/>
      <c r="M465" s="340"/>
      <c r="N465" s="341"/>
      <c r="O465" s="341"/>
      <c r="P465" s="341"/>
      <c r="Q465" s="341"/>
      <c r="R465" s="341"/>
      <c r="S465" s="341"/>
      <c r="T465" s="342"/>
      <c r="AT465" s="337" t="s">
        <v>146</v>
      </c>
      <c r="AU465" s="337" t="s">
        <v>81</v>
      </c>
      <c r="AV465" s="336" t="s">
        <v>81</v>
      </c>
      <c r="AW465" s="336" t="s">
        <v>35</v>
      </c>
      <c r="AX465" s="336" t="s">
        <v>71</v>
      </c>
      <c r="AY465" s="337" t="s">
        <v>135</v>
      </c>
    </row>
    <row r="466" spans="2:65" s="361" customFormat="1" ht="12" x14ac:dyDescent="0.35">
      <c r="B466" s="360"/>
      <c r="D466" s="331" t="s">
        <v>146</v>
      </c>
      <c r="E466" s="362" t="s">
        <v>5</v>
      </c>
      <c r="F466" s="363" t="s">
        <v>764</v>
      </c>
      <c r="H466" s="362" t="s">
        <v>5</v>
      </c>
      <c r="L466" s="360"/>
      <c r="M466" s="364"/>
      <c r="N466" s="365"/>
      <c r="O466" s="365"/>
      <c r="P466" s="365"/>
      <c r="Q466" s="365"/>
      <c r="R466" s="365"/>
      <c r="S466" s="365"/>
      <c r="T466" s="366"/>
      <c r="AT466" s="362" t="s">
        <v>146</v>
      </c>
      <c r="AU466" s="362" t="s">
        <v>81</v>
      </c>
      <c r="AV466" s="361" t="s">
        <v>79</v>
      </c>
      <c r="AW466" s="361" t="s">
        <v>35</v>
      </c>
      <c r="AX466" s="361" t="s">
        <v>71</v>
      </c>
      <c r="AY466" s="362" t="s">
        <v>135</v>
      </c>
    </row>
    <row r="467" spans="2:65" s="336" customFormat="1" ht="12" x14ac:dyDescent="0.35">
      <c r="B467" s="335"/>
      <c r="D467" s="331" t="s">
        <v>146</v>
      </c>
      <c r="E467" s="337" t="s">
        <v>5</v>
      </c>
      <c r="F467" s="338" t="s">
        <v>765</v>
      </c>
      <c r="H467" s="339">
        <v>128.44999999999999</v>
      </c>
      <c r="L467" s="335"/>
      <c r="M467" s="340"/>
      <c r="N467" s="341"/>
      <c r="O467" s="341"/>
      <c r="P467" s="341"/>
      <c r="Q467" s="341"/>
      <c r="R467" s="341"/>
      <c r="S467" s="341"/>
      <c r="T467" s="342"/>
      <c r="AT467" s="337" t="s">
        <v>146</v>
      </c>
      <c r="AU467" s="337" t="s">
        <v>81</v>
      </c>
      <c r="AV467" s="336" t="s">
        <v>81</v>
      </c>
      <c r="AW467" s="336" t="s">
        <v>35</v>
      </c>
      <c r="AX467" s="336" t="s">
        <v>71</v>
      </c>
      <c r="AY467" s="337" t="s">
        <v>135</v>
      </c>
    </row>
    <row r="468" spans="2:65" s="344" customFormat="1" ht="12" x14ac:dyDescent="0.35">
      <c r="B468" s="343"/>
      <c r="D468" s="331" t="s">
        <v>146</v>
      </c>
      <c r="E468" s="345" t="s">
        <v>5</v>
      </c>
      <c r="F468" s="346" t="s">
        <v>148</v>
      </c>
      <c r="H468" s="347">
        <v>390.57</v>
      </c>
      <c r="L468" s="343"/>
      <c r="M468" s="348"/>
      <c r="N468" s="349"/>
      <c r="O468" s="349"/>
      <c r="P468" s="349"/>
      <c r="Q468" s="349"/>
      <c r="R468" s="349"/>
      <c r="S468" s="349"/>
      <c r="T468" s="350"/>
      <c r="AT468" s="345" t="s">
        <v>146</v>
      </c>
      <c r="AU468" s="345" t="s">
        <v>81</v>
      </c>
      <c r="AV468" s="344" t="s">
        <v>142</v>
      </c>
      <c r="AW468" s="344" t="s">
        <v>35</v>
      </c>
      <c r="AX468" s="344" t="s">
        <v>79</v>
      </c>
      <c r="AY468" s="345" t="s">
        <v>135</v>
      </c>
    </row>
    <row r="469" spans="2:65" s="232" customFormat="1" ht="16.5" customHeight="1" x14ac:dyDescent="0.35">
      <c r="B469" s="233"/>
      <c r="C469" s="320" t="s">
        <v>766</v>
      </c>
      <c r="D469" s="320" t="s">
        <v>137</v>
      </c>
      <c r="E469" s="321" t="s">
        <v>767</v>
      </c>
      <c r="F469" s="322" t="s">
        <v>768</v>
      </c>
      <c r="G469" s="323" t="s">
        <v>168</v>
      </c>
      <c r="H469" s="324">
        <v>390.57</v>
      </c>
      <c r="I469" s="88"/>
      <c r="J469" s="325">
        <f>ROUND(I469*H469,2)</f>
        <v>0</v>
      </c>
      <c r="K469" s="322" t="s">
        <v>141</v>
      </c>
      <c r="L469" s="233"/>
      <c r="M469" s="326" t="s">
        <v>5</v>
      </c>
      <c r="N469" s="327" t="s">
        <v>42</v>
      </c>
      <c r="O469" s="234"/>
      <c r="P469" s="328">
        <f>O469*H469</f>
        <v>0</v>
      </c>
      <c r="Q469" s="328">
        <v>0</v>
      </c>
      <c r="R469" s="328">
        <f>Q469*H469</f>
        <v>0</v>
      </c>
      <c r="S469" s="328">
        <v>0</v>
      </c>
      <c r="T469" s="329">
        <f>S469*H469</f>
        <v>0</v>
      </c>
      <c r="AR469" s="220" t="s">
        <v>223</v>
      </c>
      <c r="AT469" s="220" t="s">
        <v>137</v>
      </c>
      <c r="AU469" s="220" t="s">
        <v>81</v>
      </c>
      <c r="AY469" s="220" t="s">
        <v>135</v>
      </c>
      <c r="BE469" s="330">
        <f>IF(N469="základní",J469,0)</f>
        <v>0</v>
      </c>
      <c r="BF469" s="330">
        <f>IF(N469="snížená",J469,0)</f>
        <v>0</v>
      </c>
      <c r="BG469" s="330">
        <f>IF(N469="zákl. přenesená",J469,0)</f>
        <v>0</v>
      </c>
      <c r="BH469" s="330">
        <f>IF(N469="sníž. přenesená",J469,0)</f>
        <v>0</v>
      </c>
      <c r="BI469" s="330">
        <f>IF(N469="nulová",J469,0)</f>
        <v>0</v>
      </c>
      <c r="BJ469" s="220" t="s">
        <v>79</v>
      </c>
      <c r="BK469" s="330">
        <f>ROUND(I469*H469,2)</f>
        <v>0</v>
      </c>
      <c r="BL469" s="220" t="s">
        <v>223</v>
      </c>
      <c r="BM469" s="220" t="s">
        <v>769</v>
      </c>
    </row>
    <row r="470" spans="2:65" s="232" customFormat="1" ht="47.5" x14ac:dyDescent="0.35">
      <c r="B470" s="233"/>
      <c r="D470" s="331" t="s">
        <v>144</v>
      </c>
      <c r="F470" s="332" t="s">
        <v>761</v>
      </c>
      <c r="L470" s="233"/>
      <c r="M470" s="333"/>
      <c r="N470" s="234"/>
      <c r="O470" s="234"/>
      <c r="P470" s="234"/>
      <c r="Q470" s="234"/>
      <c r="R470" s="234"/>
      <c r="S470" s="234"/>
      <c r="T470" s="334"/>
      <c r="AT470" s="220" t="s">
        <v>144</v>
      </c>
      <c r="AU470" s="220" t="s">
        <v>81</v>
      </c>
    </row>
    <row r="471" spans="2:65" s="232" customFormat="1" ht="25.5" customHeight="1" x14ac:dyDescent="0.35">
      <c r="B471" s="233"/>
      <c r="C471" s="320" t="s">
        <v>770</v>
      </c>
      <c r="D471" s="320" t="s">
        <v>137</v>
      </c>
      <c r="E471" s="321" t="s">
        <v>771</v>
      </c>
      <c r="F471" s="322" t="s">
        <v>772</v>
      </c>
      <c r="G471" s="323" t="s">
        <v>168</v>
      </c>
      <c r="H471" s="324">
        <v>390.57</v>
      </c>
      <c r="I471" s="88"/>
      <c r="J471" s="325">
        <f>ROUND(I471*H471,2)</f>
        <v>0</v>
      </c>
      <c r="K471" s="322" t="s">
        <v>141</v>
      </c>
      <c r="L471" s="233"/>
      <c r="M471" s="326" t="s">
        <v>5</v>
      </c>
      <c r="N471" s="327" t="s">
        <v>42</v>
      </c>
      <c r="O471" s="234"/>
      <c r="P471" s="328">
        <f>O471*H471</f>
        <v>0</v>
      </c>
      <c r="Q471" s="328">
        <v>3.0000000000000001E-5</v>
      </c>
      <c r="R471" s="328">
        <f>Q471*H471</f>
        <v>1.1717099999999999E-2</v>
      </c>
      <c r="S471" s="328">
        <v>0</v>
      </c>
      <c r="T471" s="329">
        <f>S471*H471</f>
        <v>0</v>
      </c>
      <c r="AR471" s="220" t="s">
        <v>223</v>
      </c>
      <c r="AT471" s="220" t="s">
        <v>137</v>
      </c>
      <c r="AU471" s="220" t="s">
        <v>81</v>
      </c>
      <c r="AY471" s="220" t="s">
        <v>135</v>
      </c>
      <c r="BE471" s="330">
        <f>IF(N471="základní",J471,0)</f>
        <v>0</v>
      </c>
      <c r="BF471" s="330">
        <f>IF(N471="snížená",J471,0)</f>
        <v>0</v>
      </c>
      <c r="BG471" s="330">
        <f>IF(N471="zákl. přenesená",J471,0)</f>
        <v>0</v>
      </c>
      <c r="BH471" s="330">
        <f>IF(N471="sníž. přenesená",J471,0)</f>
        <v>0</v>
      </c>
      <c r="BI471" s="330">
        <f>IF(N471="nulová",J471,0)</f>
        <v>0</v>
      </c>
      <c r="BJ471" s="220" t="s">
        <v>79</v>
      </c>
      <c r="BK471" s="330">
        <f>ROUND(I471*H471,2)</f>
        <v>0</v>
      </c>
      <c r="BL471" s="220" t="s">
        <v>223</v>
      </c>
      <c r="BM471" s="220" t="s">
        <v>773</v>
      </c>
    </row>
    <row r="472" spans="2:65" s="232" customFormat="1" ht="47.5" x14ac:dyDescent="0.35">
      <c r="B472" s="233"/>
      <c r="D472" s="331" t="s">
        <v>144</v>
      </c>
      <c r="F472" s="332" t="s">
        <v>761</v>
      </c>
      <c r="L472" s="233"/>
      <c r="M472" s="333"/>
      <c r="N472" s="234"/>
      <c r="O472" s="234"/>
      <c r="P472" s="234"/>
      <c r="Q472" s="234"/>
      <c r="R472" s="234"/>
      <c r="S472" s="234"/>
      <c r="T472" s="334"/>
      <c r="AT472" s="220" t="s">
        <v>144</v>
      </c>
      <c r="AU472" s="220" t="s">
        <v>81</v>
      </c>
    </row>
    <row r="473" spans="2:65" s="361" customFormat="1" ht="12" x14ac:dyDescent="0.35">
      <c r="B473" s="360"/>
      <c r="D473" s="331" t="s">
        <v>146</v>
      </c>
      <c r="E473" s="362" t="s">
        <v>5</v>
      </c>
      <c r="F473" s="363" t="s">
        <v>762</v>
      </c>
      <c r="H473" s="362" t="s">
        <v>5</v>
      </c>
      <c r="L473" s="360"/>
      <c r="M473" s="364"/>
      <c r="N473" s="365"/>
      <c r="O473" s="365"/>
      <c r="P473" s="365"/>
      <c r="Q473" s="365"/>
      <c r="R473" s="365"/>
      <c r="S473" s="365"/>
      <c r="T473" s="366"/>
      <c r="AT473" s="362" t="s">
        <v>146</v>
      </c>
      <c r="AU473" s="362" t="s">
        <v>81</v>
      </c>
      <c r="AV473" s="361" t="s">
        <v>79</v>
      </c>
      <c r="AW473" s="361" t="s">
        <v>35</v>
      </c>
      <c r="AX473" s="361" t="s">
        <v>71</v>
      </c>
      <c r="AY473" s="362" t="s">
        <v>135</v>
      </c>
    </row>
    <row r="474" spans="2:65" s="336" customFormat="1" ht="24" x14ac:dyDescent="0.35">
      <c r="B474" s="335"/>
      <c r="D474" s="331" t="s">
        <v>146</v>
      </c>
      <c r="E474" s="337" t="s">
        <v>5</v>
      </c>
      <c r="F474" s="338" t="s">
        <v>774</v>
      </c>
      <c r="H474" s="339">
        <v>262.12</v>
      </c>
      <c r="L474" s="335"/>
      <c r="M474" s="340"/>
      <c r="N474" s="341"/>
      <c r="O474" s="341"/>
      <c r="P474" s="341"/>
      <c r="Q474" s="341"/>
      <c r="R474" s="341"/>
      <c r="S474" s="341"/>
      <c r="T474" s="342"/>
      <c r="AT474" s="337" t="s">
        <v>146</v>
      </c>
      <c r="AU474" s="337" t="s">
        <v>81</v>
      </c>
      <c r="AV474" s="336" t="s">
        <v>81</v>
      </c>
      <c r="AW474" s="336" t="s">
        <v>35</v>
      </c>
      <c r="AX474" s="336" t="s">
        <v>71</v>
      </c>
      <c r="AY474" s="337" t="s">
        <v>135</v>
      </c>
    </row>
    <row r="475" spans="2:65" s="361" customFormat="1" ht="12" x14ac:dyDescent="0.35">
      <c r="B475" s="360"/>
      <c r="D475" s="331" t="s">
        <v>146</v>
      </c>
      <c r="E475" s="362" t="s">
        <v>5</v>
      </c>
      <c r="F475" s="363" t="s">
        <v>764</v>
      </c>
      <c r="H475" s="362" t="s">
        <v>5</v>
      </c>
      <c r="L475" s="360"/>
      <c r="M475" s="364"/>
      <c r="N475" s="365"/>
      <c r="O475" s="365"/>
      <c r="P475" s="365"/>
      <c r="Q475" s="365"/>
      <c r="R475" s="365"/>
      <c r="S475" s="365"/>
      <c r="T475" s="366"/>
      <c r="AT475" s="362" t="s">
        <v>146</v>
      </c>
      <c r="AU475" s="362" t="s">
        <v>81</v>
      </c>
      <c r="AV475" s="361" t="s">
        <v>79</v>
      </c>
      <c r="AW475" s="361" t="s">
        <v>35</v>
      </c>
      <c r="AX475" s="361" t="s">
        <v>71</v>
      </c>
      <c r="AY475" s="362" t="s">
        <v>135</v>
      </c>
    </row>
    <row r="476" spans="2:65" s="336" customFormat="1" ht="12" x14ac:dyDescent="0.35">
      <c r="B476" s="335"/>
      <c r="D476" s="331" t="s">
        <v>146</v>
      </c>
      <c r="E476" s="337" t="s">
        <v>5</v>
      </c>
      <c r="F476" s="338" t="s">
        <v>775</v>
      </c>
      <c r="H476" s="339">
        <v>128.44999999999999</v>
      </c>
      <c r="L476" s="335"/>
      <c r="M476" s="340"/>
      <c r="N476" s="341"/>
      <c r="O476" s="341"/>
      <c r="P476" s="341"/>
      <c r="Q476" s="341"/>
      <c r="R476" s="341"/>
      <c r="S476" s="341"/>
      <c r="T476" s="342"/>
      <c r="AT476" s="337" t="s">
        <v>146</v>
      </c>
      <c r="AU476" s="337" t="s">
        <v>81</v>
      </c>
      <c r="AV476" s="336" t="s">
        <v>81</v>
      </c>
      <c r="AW476" s="336" t="s">
        <v>35</v>
      </c>
      <c r="AX476" s="336" t="s">
        <v>71</v>
      </c>
      <c r="AY476" s="337" t="s">
        <v>135</v>
      </c>
    </row>
    <row r="477" spans="2:65" s="344" customFormat="1" ht="12" x14ac:dyDescent="0.35">
      <c r="B477" s="343"/>
      <c r="D477" s="331" t="s">
        <v>146</v>
      </c>
      <c r="E477" s="345" t="s">
        <v>5</v>
      </c>
      <c r="F477" s="346" t="s">
        <v>148</v>
      </c>
      <c r="H477" s="347">
        <v>390.57</v>
      </c>
      <c r="L477" s="343"/>
      <c r="M477" s="348"/>
      <c r="N477" s="349"/>
      <c r="O477" s="349"/>
      <c r="P477" s="349"/>
      <c r="Q477" s="349"/>
      <c r="R477" s="349"/>
      <c r="S477" s="349"/>
      <c r="T477" s="350"/>
      <c r="AT477" s="345" t="s">
        <v>146</v>
      </c>
      <c r="AU477" s="345" t="s">
        <v>81</v>
      </c>
      <c r="AV477" s="344" t="s">
        <v>142</v>
      </c>
      <c r="AW477" s="344" t="s">
        <v>35</v>
      </c>
      <c r="AX477" s="344" t="s">
        <v>79</v>
      </c>
      <c r="AY477" s="345" t="s">
        <v>135</v>
      </c>
    </row>
    <row r="478" spans="2:65" s="232" customFormat="1" ht="25.5" customHeight="1" x14ac:dyDescent="0.35">
      <c r="B478" s="233"/>
      <c r="C478" s="320" t="s">
        <v>776</v>
      </c>
      <c r="D478" s="320" t="s">
        <v>137</v>
      </c>
      <c r="E478" s="321" t="s">
        <v>777</v>
      </c>
      <c r="F478" s="322" t="s">
        <v>778</v>
      </c>
      <c r="G478" s="323" t="s">
        <v>168</v>
      </c>
      <c r="H478" s="324">
        <v>390.57</v>
      </c>
      <c r="I478" s="88"/>
      <c r="J478" s="325">
        <f>ROUND(I478*H478,2)</f>
        <v>0</v>
      </c>
      <c r="K478" s="322" t="s">
        <v>141</v>
      </c>
      <c r="L478" s="233"/>
      <c r="M478" s="326" t="s">
        <v>5</v>
      </c>
      <c r="N478" s="327" t="s">
        <v>42</v>
      </c>
      <c r="O478" s="234"/>
      <c r="P478" s="328">
        <f>O478*H478</f>
        <v>0</v>
      </c>
      <c r="Q478" s="328">
        <v>4.4999999999999997E-3</v>
      </c>
      <c r="R478" s="328">
        <f>Q478*H478</f>
        <v>1.7575649999999998</v>
      </c>
      <c r="S478" s="328">
        <v>0</v>
      </c>
      <c r="T478" s="329">
        <f>S478*H478</f>
        <v>0</v>
      </c>
      <c r="AR478" s="220" t="s">
        <v>223</v>
      </c>
      <c r="AT478" s="220" t="s">
        <v>137</v>
      </c>
      <c r="AU478" s="220" t="s">
        <v>81</v>
      </c>
      <c r="AY478" s="220" t="s">
        <v>135</v>
      </c>
      <c r="BE478" s="330">
        <f>IF(N478="základní",J478,0)</f>
        <v>0</v>
      </c>
      <c r="BF478" s="330">
        <f>IF(N478="snížená",J478,0)</f>
        <v>0</v>
      </c>
      <c r="BG478" s="330">
        <f>IF(N478="zákl. přenesená",J478,0)</f>
        <v>0</v>
      </c>
      <c r="BH478" s="330">
        <f>IF(N478="sníž. přenesená",J478,0)</f>
        <v>0</v>
      </c>
      <c r="BI478" s="330">
        <f>IF(N478="nulová",J478,0)</f>
        <v>0</v>
      </c>
      <c r="BJ478" s="220" t="s">
        <v>79</v>
      </c>
      <c r="BK478" s="330">
        <f>ROUND(I478*H478,2)</f>
        <v>0</v>
      </c>
      <c r="BL478" s="220" t="s">
        <v>223</v>
      </c>
      <c r="BM478" s="220" t="s">
        <v>779</v>
      </c>
    </row>
    <row r="479" spans="2:65" s="232" customFormat="1" ht="47.5" x14ac:dyDescent="0.35">
      <c r="B479" s="233"/>
      <c r="D479" s="331" t="s">
        <v>144</v>
      </c>
      <c r="F479" s="332" t="s">
        <v>761</v>
      </c>
      <c r="L479" s="233"/>
      <c r="M479" s="333"/>
      <c r="N479" s="234"/>
      <c r="O479" s="234"/>
      <c r="P479" s="234"/>
      <c r="Q479" s="234"/>
      <c r="R479" s="234"/>
      <c r="S479" s="234"/>
      <c r="T479" s="334"/>
      <c r="AT479" s="220" t="s">
        <v>144</v>
      </c>
      <c r="AU479" s="220" t="s">
        <v>81</v>
      </c>
    </row>
    <row r="480" spans="2:65" s="361" customFormat="1" ht="12" x14ac:dyDescent="0.35">
      <c r="B480" s="360"/>
      <c r="D480" s="331" t="s">
        <v>146</v>
      </c>
      <c r="E480" s="362" t="s">
        <v>5</v>
      </c>
      <c r="F480" s="363" t="s">
        <v>762</v>
      </c>
      <c r="H480" s="362" t="s">
        <v>5</v>
      </c>
      <c r="L480" s="360"/>
      <c r="M480" s="364"/>
      <c r="N480" s="365"/>
      <c r="O480" s="365"/>
      <c r="P480" s="365"/>
      <c r="Q480" s="365"/>
      <c r="R480" s="365"/>
      <c r="S480" s="365"/>
      <c r="T480" s="366"/>
      <c r="AT480" s="362" t="s">
        <v>146</v>
      </c>
      <c r="AU480" s="362" t="s">
        <v>81</v>
      </c>
      <c r="AV480" s="361" t="s">
        <v>79</v>
      </c>
      <c r="AW480" s="361" t="s">
        <v>35</v>
      </c>
      <c r="AX480" s="361" t="s">
        <v>71</v>
      </c>
      <c r="AY480" s="362" t="s">
        <v>135</v>
      </c>
    </row>
    <row r="481" spans="2:65" s="336" customFormat="1" ht="12" x14ac:dyDescent="0.35">
      <c r="B481" s="335"/>
      <c r="D481" s="331" t="s">
        <v>146</v>
      </c>
      <c r="E481" s="337" t="s">
        <v>5</v>
      </c>
      <c r="F481" s="338" t="s">
        <v>780</v>
      </c>
      <c r="H481" s="339">
        <v>262.12</v>
      </c>
      <c r="L481" s="335"/>
      <c r="M481" s="340"/>
      <c r="N481" s="341"/>
      <c r="O481" s="341"/>
      <c r="P481" s="341"/>
      <c r="Q481" s="341"/>
      <c r="R481" s="341"/>
      <c r="S481" s="341"/>
      <c r="T481" s="342"/>
      <c r="AT481" s="337" t="s">
        <v>146</v>
      </c>
      <c r="AU481" s="337" t="s">
        <v>81</v>
      </c>
      <c r="AV481" s="336" t="s">
        <v>81</v>
      </c>
      <c r="AW481" s="336" t="s">
        <v>35</v>
      </c>
      <c r="AX481" s="336" t="s">
        <v>71</v>
      </c>
      <c r="AY481" s="337" t="s">
        <v>135</v>
      </c>
    </row>
    <row r="482" spans="2:65" s="361" customFormat="1" ht="12" x14ac:dyDescent="0.35">
      <c r="B482" s="360"/>
      <c r="D482" s="331" t="s">
        <v>146</v>
      </c>
      <c r="E482" s="362" t="s">
        <v>5</v>
      </c>
      <c r="F482" s="363" t="s">
        <v>764</v>
      </c>
      <c r="H482" s="362" t="s">
        <v>5</v>
      </c>
      <c r="L482" s="360"/>
      <c r="M482" s="364"/>
      <c r="N482" s="365"/>
      <c r="O482" s="365"/>
      <c r="P482" s="365"/>
      <c r="Q482" s="365"/>
      <c r="R482" s="365"/>
      <c r="S482" s="365"/>
      <c r="T482" s="366"/>
      <c r="AT482" s="362" t="s">
        <v>146</v>
      </c>
      <c r="AU482" s="362" t="s">
        <v>81</v>
      </c>
      <c r="AV482" s="361" t="s">
        <v>79</v>
      </c>
      <c r="AW482" s="361" t="s">
        <v>35</v>
      </c>
      <c r="AX482" s="361" t="s">
        <v>71</v>
      </c>
      <c r="AY482" s="362" t="s">
        <v>135</v>
      </c>
    </row>
    <row r="483" spans="2:65" s="336" customFormat="1" ht="12" x14ac:dyDescent="0.35">
      <c r="B483" s="335"/>
      <c r="D483" s="331" t="s">
        <v>146</v>
      </c>
      <c r="E483" s="337" t="s">
        <v>5</v>
      </c>
      <c r="F483" s="338" t="s">
        <v>765</v>
      </c>
      <c r="H483" s="339">
        <v>128.44999999999999</v>
      </c>
      <c r="L483" s="335"/>
      <c r="M483" s="340"/>
      <c r="N483" s="341"/>
      <c r="O483" s="341"/>
      <c r="P483" s="341"/>
      <c r="Q483" s="341"/>
      <c r="R483" s="341"/>
      <c r="S483" s="341"/>
      <c r="T483" s="342"/>
      <c r="AT483" s="337" t="s">
        <v>146</v>
      </c>
      <c r="AU483" s="337" t="s">
        <v>81</v>
      </c>
      <c r="AV483" s="336" t="s">
        <v>81</v>
      </c>
      <c r="AW483" s="336" t="s">
        <v>35</v>
      </c>
      <c r="AX483" s="336" t="s">
        <v>71</v>
      </c>
      <c r="AY483" s="337" t="s">
        <v>135</v>
      </c>
    </row>
    <row r="484" spans="2:65" s="344" customFormat="1" ht="12" x14ac:dyDescent="0.35">
      <c r="B484" s="343"/>
      <c r="D484" s="331" t="s">
        <v>146</v>
      </c>
      <c r="E484" s="345" t="s">
        <v>5</v>
      </c>
      <c r="F484" s="346" t="s">
        <v>148</v>
      </c>
      <c r="H484" s="347">
        <v>390.57</v>
      </c>
      <c r="L484" s="343"/>
      <c r="M484" s="348"/>
      <c r="N484" s="349"/>
      <c r="O484" s="349"/>
      <c r="P484" s="349"/>
      <c r="Q484" s="349"/>
      <c r="R484" s="349"/>
      <c r="S484" s="349"/>
      <c r="T484" s="350"/>
      <c r="AT484" s="345" t="s">
        <v>146</v>
      </c>
      <c r="AU484" s="345" t="s">
        <v>81</v>
      </c>
      <c r="AV484" s="344" t="s">
        <v>142</v>
      </c>
      <c r="AW484" s="344" t="s">
        <v>35</v>
      </c>
      <c r="AX484" s="344" t="s">
        <v>79</v>
      </c>
      <c r="AY484" s="345" t="s">
        <v>135</v>
      </c>
    </row>
    <row r="485" spans="2:65" s="232" customFormat="1" ht="25.5" customHeight="1" x14ac:dyDescent="0.35">
      <c r="B485" s="233"/>
      <c r="C485" s="320" t="s">
        <v>781</v>
      </c>
      <c r="D485" s="320" t="s">
        <v>137</v>
      </c>
      <c r="E485" s="321" t="s">
        <v>782</v>
      </c>
      <c r="F485" s="322" t="s">
        <v>783</v>
      </c>
      <c r="G485" s="323" t="s">
        <v>168</v>
      </c>
      <c r="H485" s="324">
        <v>390.57</v>
      </c>
      <c r="I485" s="88"/>
      <c r="J485" s="325">
        <f>ROUND(I485*H485,2)</f>
        <v>0</v>
      </c>
      <c r="K485" s="322" t="s">
        <v>141</v>
      </c>
      <c r="L485" s="233"/>
      <c r="M485" s="326" t="s">
        <v>5</v>
      </c>
      <c r="N485" s="327" t="s">
        <v>42</v>
      </c>
      <c r="O485" s="234"/>
      <c r="P485" s="328">
        <f>O485*H485</f>
        <v>0</v>
      </c>
      <c r="Q485" s="328">
        <v>4.0000000000000002E-4</v>
      </c>
      <c r="R485" s="328">
        <f>Q485*H485</f>
        <v>0.15622800000000001</v>
      </c>
      <c r="S485" s="328">
        <v>0</v>
      </c>
      <c r="T485" s="329">
        <f>S485*H485</f>
        <v>0</v>
      </c>
      <c r="AR485" s="220" t="s">
        <v>223</v>
      </c>
      <c r="AT485" s="220" t="s">
        <v>137</v>
      </c>
      <c r="AU485" s="220" t="s">
        <v>81</v>
      </c>
      <c r="AY485" s="220" t="s">
        <v>135</v>
      </c>
      <c r="BE485" s="330">
        <f>IF(N485="základní",J485,0)</f>
        <v>0</v>
      </c>
      <c r="BF485" s="330">
        <f>IF(N485="snížená",J485,0)</f>
        <v>0</v>
      </c>
      <c r="BG485" s="330">
        <f>IF(N485="zákl. přenesená",J485,0)</f>
        <v>0</v>
      </c>
      <c r="BH485" s="330">
        <f>IF(N485="sníž. přenesená",J485,0)</f>
        <v>0</v>
      </c>
      <c r="BI485" s="330">
        <f>IF(N485="nulová",J485,0)</f>
        <v>0</v>
      </c>
      <c r="BJ485" s="220" t="s">
        <v>79</v>
      </c>
      <c r="BK485" s="330">
        <f>ROUND(I485*H485,2)</f>
        <v>0</v>
      </c>
      <c r="BL485" s="220" t="s">
        <v>223</v>
      </c>
      <c r="BM485" s="220" t="s">
        <v>784</v>
      </c>
    </row>
    <row r="486" spans="2:65" s="361" customFormat="1" ht="12" x14ac:dyDescent="0.35">
      <c r="B486" s="360"/>
      <c r="D486" s="331" t="s">
        <v>146</v>
      </c>
      <c r="E486" s="362" t="s">
        <v>5</v>
      </c>
      <c r="F486" s="363" t="s">
        <v>762</v>
      </c>
      <c r="H486" s="362" t="s">
        <v>5</v>
      </c>
      <c r="L486" s="360"/>
      <c r="M486" s="364"/>
      <c r="N486" s="365"/>
      <c r="O486" s="365"/>
      <c r="P486" s="365"/>
      <c r="Q486" s="365"/>
      <c r="R486" s="365"/>
      <c r="S486" s="365"/>
      <c r="T486" s="366"/>
      <c r="AT486" s="362" t="s">
        <v>146</v>
      </c>
      <c r="AU486" s="362" t="s">
        <v>81</v>
      </c>
      <c r="AV486" s="361" t="s">
        <v>79</v>
      </c>
      <c r="AW486" s="361" t="s">
        <v>35</v>
      </c>
      <c r="AX486" s="361" t="s">
        <v>71</v>
      </c>
      <c r="AY486" s="362" t="s">
        <v>135</v>
      </c>
    </row>
    <row r="487" spans="2:65" s="336" customFormat="1" ht="12" x14ac:dyDescent="0.35">
      <c r="B487" s="335"/>
      <c r="D487" s="331" t="s">
        <v>146</v>
      </c>
      <c r="E487" s="337" t="s">
        <v>5</v>
      </c>
      <c r="F487" s="338" t="s">
        <v>780</v>
      </c>
      <c r="H487" s="339">
        <v>262.12</v>
      </c>
      <c r="L487" s="335"/>
      <c r="M487" s="340"/>
      <c r="N487" s="341"/>
      <c r="O487" s="341"/>
      <c r="P487" s="341"/>
      <c r="Q487" s="341"/>
      <c r="R487" s="341"/>
      <c r="S487" s="341"/>
      <c r="T487" s="342"/>
      <c r="AT487" s="337" t="s">
        <v>146</v>
      </c>
      <c r="AU487" s="337" t="s">
        <v>81</v>
      </c>
      <c r="AV487" s="336" t="s">
        <v>81</v>
      </c>
      <c r="AW487" s="336" t="s">
        <v>35</v>
      </c>
      <c r="AX487" s="336" t="s">
        <v>71</v>
      </c>
      <c r="AY487" s="337" t="s">
        <v>135</v>
      </c>
    </row>
    <row r="488" spans="2:65" s="361" customFormat="1" ht="12" x14ac:dyDescent="0.35">
      <c r="B488" s="360"/>
      <c r="D488" s="331" t="s">
        <v>146</v>
      </c>
      <c r="E488" s="362" t="s">
        <v>5</v>
      </c>
      <c r="F488" s="363" t="s">
        <v>764</v>
      </c>
      <c r="H488" s="362" t="s">
        <v>5</v>
      </c>
      <c r="L488" s="360"/>
      <c r="M488" s="364"/>
      <c r="N488" s="365"/>
      <c r="O488" s="365"/>
      <c r="P488" s="365"/>
      <c r="Q488" s="365"/>
      <c r="R488" s="365"/>
      <c r="S488" s="365"/>
      <c r="T488" s="366"/>
      <c r="AT488" s="362" t="s">
        <v>146</v>
      </c>
      <c r="AU488" s="362" t="s">
        <v>81</v>
      </c>
      <c r="AV488" s="361" t="s">
        <v>79</v>
      </c>
      <c r="AW488" s="361" t="s">
        <v>35</v>
      </c>
      <c r="AX488" s="361" t="s">
        <v>71</v>
      </c>
      <c r="AY488" s="362" t="s">
        <v>135</v>
      </c>
    </row>
    <row r="489" spans="2:65" s="336" customFormat="1" ht="12" x14ac:dyDescent="0.35">
      <c r="B489" s="335"/>
      <c r="D489" s="331" t="s">
        <v>146</v>
      </c>
      <c r="E489" s="337" t="s">
        <v>5</v>
      </c>
      <c r="F489" s="338" t="s">
        <v>765</v>
      </c>
      <c r="H489" s="339">
        <v>128.44999999999999</v>
      </c>
      <c r="L489" s="335"/>
      <c r="M489" s="340"/>
      <c r="N489" s="341"/>
      <c r="O489" s="341"/>
      <c r="P489" s="341"/>
      <c r="Q489" s="341"/>
      <c r="R489" s="341"/>
      <c r="S489" s="341"/>
      <c r="T489" s="342"/>
      <c r="AT489" s="337" t="s">
        <v>146</v>
      </c>
      <c r="AU489" s="337" t="s">
        <v>81</v>
      </c>
      <c r="AV489" s="336" t="s">
        <v>81</v>
      </c>
      <c r="AW489" s="336" t="s">
        <v>35</v>
      </c>
      <c r="AX489" s="336" t="s">
        <v>71</v>
      </c>
      <c r="AY489" s="337" t="s">
        <v>135</v>
      </c>
    </row>
    <row r="490" spans="2:65" s="344" customFormat="1" ht="12" x14ac:dyDescent="0.35">
      <c r="B490" s="343"/>
      <c r="D490" s="331" t="s">
        <v>146</v>
      </c>
      <c r="E490" s="345" t="s">
        <v>5</v>
      </c>
      <c r="F490" s="346" t="s">
        <v>148</v>
      </c>
      <c r="H490" s="347">
        <v>390.57</v>
      </c>
      <c r="L490" s="343"/>
      <c r="M490" s="348"/>
      <c r="N490" s="349"/>
      <c r="O490" s="349"/>
      <c r="P490" s="349"/>
      <c r="Q490" s="349"/>
      <c r="R490" s="349"/>
      <c r="S490" s="349"/>
      <c r="T490" s="350"/>
      <c r="AT490" s="345" t="s">
        <v>146</v>
      </c>
      <c r="AU490" s="345" t="s">
        <v>81</v>
      </c>
      <c r="AV490" s="344" t="s">
        <v>142</v>
      </c>
      <c r="AW490" s="344" t="s">
        <v>35</v>
      </c>
      <c r="AX490" s="344" t="s">
        <v>79</v>
      </c>
      <c r="AY490" s="345" t="s">
        <v>135</v>
      </c>
    </row>
    <row r="491" spans="2:65" s="232" customFormat="1" ht="25.5" customHeight="1" x14ac:dyDescent="0.35">
      <c r="B491" s="233"/>
      <c r="C491" s="351" t="s">
        <v>785</v>
      </c>
      <c r="D491" s="351" t="s">
        <v>185</v>
      </c>
      <c r="E491" s="352" t="s">
        <v>786</v>
      </c>
      <c r="F491" s="353" t="s">
        <v>787</v>
      </c>
      <c r="G491" s="354" t="s">
        <v>168</v>
      </c>
      <c r="H491" s="355">
        <v>288.33199999999999</v>
      </c>
      <c r="I491" s="89"/>
      <c r="J491" s="356">
        <f>ROUND(I491*H491,2)</f>
        <v>0</v>
      </c>
      <c r="K491" s="353" t="s">
        <v>141</v>
      </c>
      <c r="L491" s="357"/>
      <c r="M491" s="358" t="s">
        <v>5</v>
      </c>
      <c r="N491" s="359" t="s">
        <v>42</v>
      </c>
      <c r="O491" s="234"/>
      <c r="P491" s="328">
        <f>O491*H491</f>
        <v>0</v>
      </c>
      <c r="Q491" s="328">
        <v>2.5999999999999999E-3</v>
      </c>
      <c r="R491" s="328">
        <f>Q491*H491</f>
        <v>0.74966319999999997</v>
      </c>
      <c r="S491" s="328">
        <v>0</v>
      </c>
      <c r="T491" s="329">
        <f>S491*H491</f>
        <v>0</v>
      </c>
      <c r="AR491" s="220" t="s">
        <v>309</v>
      </c>
      <c r="AT491" s="220" t="s">
        <v>185</v>
      </c>
      <c r="AU491" s="220" t="s">
        <v>81</v>
      </c>
      <c r="AY491" s="220" t="s">
        <v>135</v>
      </c>
      <c r="BE491" s="330">
        <f>IF(N491="základní",J491,0)</f>
        <v>0</v>
      </c>
      <c r="BF491" s="330">
        <f>IF(N491="snížená",J491,0)</f>
        <v>0</v>
      </c>
      <c r="BG491" s="330">
        <f>IF(N491="zákl. přenesená",J491,0)</f>
        <v>0</v>
      </c>
      <c r="BH491" s="330">
        <f>IF(N491="sníž. přenesená",J491,0)</f>
        <v>0</v>
      </c>
      <c r="BI491" s="330">
        <f>IF(N491="nulová",J491,0)</f>
        <v>0</v>
      </c>
      <c r="BJ491" s="220" t="s">
        <v>79</v>
      </c>
      <c r="BK491" s="330">
        <f>ROUND(I491*H491,2)</f>
        <v>0</v>
      </c>
      <c r="BL491" s="220" t="s">
        <v>223</v>
      </c>
      <c r="BM491" s="220" t="s">
        <v>788</v>
      </c>
    </row>
    <row r="492" spans="2:65" s="336" customFormat="1" ht="12" x14ac:dyDescent="0.35">
      <c r="B492" s="335"/>
      <c r="D492" s="331" t="s">
        <v>146</v>
      </c>
      <c r="F492" s="338" t="s">
        <v>789</v>
      </c>
      <c r="H492" s="339">
        <v>288.33199999999999</v>
      </c>
      <c r="L492" s="335"/>
      <c r="M492" s="340"/>
      <c r="N492" s="341"/>
      <c r="O492" s="341"/>
      <c r="P492" s="341"/>
      <c r="Q492" s="341"/>
      <c r="R492" s="341"/>
      <c r="S492" s="341"/>
      <c r="T492" s="342"/>
      <c r="AT492" s="337" t="s">
        <v>146</v>
      </c>
      <c r="AU492" s="337" t="s">
        <v>81</v>
      </c>
      <c r="AV492" s="336" t="s">
        <v>81</v>
      </c>
      <c r="AW492" s="336" t="s">
        <v>6</v>
      </c>
      <c r="AX492" s="336" t="s">
        <v>79</v>
      </c>
      <c r="AY492" s="337" t="s">
        <v>135</v>
      </c>
    </row>
    <row r="493" spans="2:65" s="232" customFormat="1" ht="25.5" customHeight="1" x14ac:dyDescent="0.35">
      <c r="B493" s="233"/>
      <c r="C493" s="351" t="s">
        <v>790</v>
      </c>
      <c r="D493" s="351" t="s">
        <v>185</v>
      </c>
      <c r="E493" s="352" t="s">
        <v>791</v>
      </c>
      <c r="F493" s="353" t="s">
        <v>792</v>
      </c>
      <c r="G493" s="354" t="s">
        <v>168</v>
      </c>
      <c r="H493" s="355">
        <v>141.29499999999999</v>
      </c>
      <c r="I493" s="89"/>
      <c r="J493" s="356">
        <f>ROUND(I493*H493,2)</f>
        <v>0</v>
      </c>
      <c r="K493" s="353" t="s">
        <v>5</v>
      </c>
      <c r="L493" s="357"/>
      <c r="M493" s="358" t="s">
        <v>5</v>
      </c>
      <c r="N493" s="359" t="s">
        <v>42</v>
      </c>
      <c r="O493" s="234"/>
      <c r="P493" s="328">
        <f>O493*H493</f>
        <v>0</v>
      </c>
      <c r="Q493" s="328">
        <v>2.5999999999999999E-3</v>
      </c>
      <c r="R493" s="328">
        <f>Q493*H493</f>
        <v>0.36736699999999994</v>
      </c>
      <c r="S493" s="328">
        <v>0</v>
      </c>
      <c r="T493" s="329">
        <f>S493*H493</f>
        <v>0</v>
      </c>
      <c r="AR493" s="220" t="s">
        <v>309</v>
      </c>
      <c r="AT493" s="220" t="s">
        <v>185</v>
      </c>
      <c r="AU493" s="220" t="s">
        <v>81</v>
      </c>
      <c r="AY493" s="220" t="s">
        <v>135</v>
      </c>
      <c r="BE493" s="330">
        <f>IF(N493="základní",J493,0)</f>
        <v>0</v>
      </c>
      <c r="BF493" s="330">
        <f>IF(N493="snížená",J493,0)</f>
        <v>0</v>
      </c>
      <c r="BG493" s="330">
        <f>IF(N493="zákl. přenesená",J493,0)</f>
        <v>0</v>
      </c>
      <c r="BH493" s="330">
        <f>IF(N493="sníž. přenesená",J493,0)</f>
        <v>0</v>
      </c>
      <c r="BI493" s="330">
        <f>IF(N493="nulová",J493,0)</f>
        <v>0</v>
      </c>
      <c r="BJ493" s="220" t="s">
        <v>79</v>
      </c>
      <c r="BK493" s="330">
        <f>ROUND(I493*H493,2)</f>
        <v>0</v>
      </c>
      <c r="BL493" s="220" t="s">
        <v>223</v>
      </c>
      <c r="BM493" s="220" t="s">
        <v>793</v>
      </c>
    </row>
    <row r="494" spans="2:65" s="336" customFormat="1" ht="12" x14ac:dyDescent="0.35">
      <c r="B494" s="335"/>
      <c r="D494" s="331" t="s">
        <v>146</v>
      </c>
      <c r="F494" s="338" t="s">
        <v>794</v>
      </c>
      <c r="H494" s="339">
        <v>141.29499999999999</v>
      </c>
      <c r="L494" s="335"/>
      <c r="M494" s="340"/>
      <c r="N494" s="341"/>
      <c r="O494" s="341"/>
      <c r="P494" s="341"/>
      <c r="Q494" s="341"/>
      <c r="R494" s="341"/>
      <c r="S494" s="341"/>
      <c r="T494" s="342"/>
      <c r="AT494" s="337" t="s">
        <v>146</v>
      </c>
      <c r="AU494" s="337" t="s">
        <v>81</v>
      </c>
      <c r="AV494" s="336" t="s">
        <v>81</v>
      </c>
      <c r="AW494" s="336" t="s">
        <v>6</v>
      </c>
      <c r="AX494" s="336" t="s">
        <v>79</v>
      </c>
      <c r="AY494" s="337" t="s">
        <v>135</v>
      </c>
    </row>
    <row r="495" spans="2:65" s="232" customFormat="1" ht="38.25" customHeight="1" x14ac:dyDescent="0.35">
      <c r="B495" s="233"/>
      <c r="C495" s="320" t="s">
        <v>795</v>
      </c>
      <c r="D495" s="320" t="s">
        <v>137</v>
      </c>
      <c r="E495" s="321" t="s">
        <v>796</v>
      </c>
      <c r="F495" s="322" t="s">
        <v>797</v>
      </c>
      <c r="G495" s="323" t="s">
        <v>423</v>
      </c>
      <c r="H495" s="324">
        <v>3.0430000000000001</v>
      </c>
      <c r="I495" s="88"/>
      <c r="J495" s="325">
        <f>ROUND(I495*H495,2)</f>
        <v>0</v>
      </c>
      <c r="K495" s="322" t="s">
        <v>141</v>
      </c>
      <c r="L495" s="233"/>
      <c r="M495" s="326" t="s">
        <v>5</v>
      </c>
      <c r="N495" s="327" t="s">
        <v>42</v>
      </c>
      <c r="O495" s="234"/>
      <c r="P495" s="328">
        <f>O495*H495</f>
        <v>0</v>
      </c>
      <c r="Q495" s="328">
        <v>0</v>
      </c>
      <c r="R495" s="328">
        <f>Q495*H495</f>
        <v>0</v>
      </c>
      <c r="S495" s="328">
        <v>0</v>
      </c>
      <c r="T495" s="329">
        <f>S495*H495</f>
        <v>0</v>
      </c>
      <c r="AR495" s="220" t="s">
        <v>223</v>
      </c>
      <c r="AT495" s="220" t="s">
        <v>137</v>
      </c>
      <c r="AU495" s="220" t="s">
        <v>81</v>
      </c>
      <c r="AY495" s="220" t="s">
        <v>135</v>
      </c>
      <c r="BE495" s="330">
        <f>IF(N495="základní",J495,0)</f>
        <v>0</v>
      </c>
      <c r="BF495" s="330">
        <f>IF(N495="snížená",J495,0)</f>
        <v>0</v>
      </c>
      <c r="BG495" s="330">
        <f>IF(N495="zákl. přenesená",J495,0)</f>
        <v>0</v>
      </c>
      <c r="BH495" s="330">
        <f>IF(N495="sníž. přenesená",J495,0)</f>
        <v>0</v>
      </c>
      <c r="BI495" s="330">
        <f>IF(N495="nulová",J495,0)</f>
        <v>0</v>
      </c>
      <c r="BJ495" s="220" t="s">
        <v>79</v>
      </c>
      <c r="BK495" s="330">
        <f>ROUND(I495*H495,2)</f>
        <v>0</v>
      </c>
      <c r="BL495" s="220" t="s">
        <v>223</v>
      </c>
      <c r="BM495" s="220" t="s">
        <v>798</v>
      </c>
    </row>
    <row r="496" spans="2:65" s="232" customFormat="1" ht="85.5" x14ac:dyDescent="0.35">
      <c r="B496" s="233"/>
      <c r="D496" s="331" t="s">
        <v>144</v>
      </c>
      <c r="F496" s="332" t="s">
        <v>799</v>
      </c>
      <c r="L496" s="233"/>
      <c r="M496" s="333"/>
      <c r="N496" s="234"/>
      <c r="O496" s="234"/>
      <c r="P496" s="234"/>
      <c r="Q496" s="234"/>
      <c r="R496" s="234"/>
      <c r="S496" s="234"/>
      <c r="T496" s="334"/>
      <c r="AT496" s="220" t="s">
        <v>144</v>
      </c>
      <c r="AU496" s="220" t="s">
        <v>81</v>
      </c>
    </row>
    <row r="497" spans="2:65" s="308" customFormat="1" ht="29.9" customHeight="1" x14ac:dyDescent="0.35">
      <c r="B497" s="307"/>
      <c r="D497" s="309" t="s">
        <v>70</v>
      </c>
      <c r="E497" s="318" t="s">
        <v>800</v>
      </c>
      <c r="F497" s="318" t="s">
        <v>801</v>
      </c>
      <c r="J497" s="319">
        <f>BK497</f>
        <v>0</v>
      </c>
      <c r="L497" s="307"/>
      <c r="M497" s="312"/>
      <c r="N497" s="313"/>
      <c r="O497" s="313"/>
      <c r="P497" s="314">
        <f>SUM(P498:P507)</f>
        <v>0</v>
      </c>
      <c r="Q497" s="313"/>
      <c r="R497" s="314">
        <f>SUM(R498:R507)</f>
        <v>0.5690636</v>
      </c>
      <c r="S497" s="313"/>
      <c r="T497" s="315">
        <f>SUM(T498:T507)</f>
        <v>0</v>
      </c>
      <c r="AR497" s="309" t="s">
        <v>81</v>
      </c>
      <c r="AT497" s="316" t="s">
        <v>70</v>
      </c>
      <c r="AU497" s="316" t="s">
        <v>79</v>
      </c>
      <c r="AY497" s="309" t="s">
        <v>135</v>
      </c>
      <c r="BK497" s="317">
        <f>SUM(BK498:BK507)</f>
        <v>0</v>
      </c>
    </row>
    <row r="498" spans="2:65" s="232" customFormat="1" ht="16.5" customHeight="1" x14ac:dyDescent="0.35">
      <c r="B498" s="233"/>
      <c r="C498" s="320" t="s">
        <v>802</v>
      </c>
      <c r="D498" s="320" t="s">
        <v>137</v>
      </c>
      <c r="E498" s="321" t="s">
        <v>803</v>
      </c>
      <c r="F498" s="322" t="s">
        <v>804</v>
      </c>
      <c r="G498" s="323" t="s">
        <v>168</v>
      </c>
      <c r="H498" s="324">
        <v>99.14</v>
      </c>
      <c r="I498" s="88"/>
      <c r="J498" s="325">
        <f>ROUND(I498*H498,2)</f>
        <v>0</v>
      </c>
      <c r="K498" s="322" t="s">
        <v>141</v>
      </c>
      <c r="L498" s="233"/>
      <c r="M498" s="326" t="s">
        <v>5</v>
      </c>
      <c r="N498" s="327" t="s">
        <v>42</v>
      </c>
      <c r="O498" s="234"/>
      <c r="P498" s="328">
        <f>O498*H498</f>
        <v>0</v>
      </c>
      <c r="Q498" s="328">
        <v>0</v>
      </c>
      <c r="R498" s="328">
        <f>Q498*H498</f>
        <v>0</v>
      </c>
      <c r="S498" s="328">
        <v>0</v>
      </c>
      <c r="T498" s="329">
        <f>S498*H498</f>
        <v>0</v>
      </c>
      <c r="AR498" s="220" t="s">
        <v>223</v>
      </c>
      <c r="AT498" s="220" t="s">
        <v>137</v>
      </c>
      <c r="AU498" s="220" t="s">
        <v>81</v>
      </c>
      <c r="AY498" s="220" t="s">
        <v>135</v>
      </c>
      <c r="BE498" s="330">
        <f>IF(N498="základní",J498,0)</f>
        <v>0</v>
      </c>
      <c r="BF498" s="330">
        <f>IF(N498="snížená",J498,0)</f>
        <v>0</v>
      </c>
      <c r="BG498" s="330">
        <f>IF(N498="zákl. přenesená",J498,0)</f>
        <v>0</v>
      </c>
      <c r="BH498" s="330">
        <f>IF(N498="sníž. přenesená",J498,0)</f>
        <v>0</v>
      </c>
      <c r="BI498" s="330">
        <f>IF(N498="nulová",J498,0)</f>
        <v>0</v>
      </c>
      <c r="BJ498" s="220" t="s">
        <v>79</v>
      </c>
      <c r="BK498" s="330">
        <f>ROUND(I498*H498,2)</f>
        <v>0</v>
      </c>
      <c r="BL498" s="220" t="s">
        <v>223</v>
      </c>
      <c r="BM498" s="220" t="s">
        <v>805</v>
      </c>
    </row>
    <row r="499" spans="2:65" s="232" customFormat="1" ht="16.5" customHeight="1" x14ac:dyDescent="0.35">
      <c r="B499" s="233"/>
      <c r="C499" s="320" t="s">
        <v>806</v>
      </c>
      <c r="D499" s="320" t="s">
        <v>137</v>
      </c>
      <c r="E499" s="321" t="s">
        <v>807</v>
      </c>
      <c r="F499" s="322" t="s">
        <v>808</v>
      </c>
      <c r="G499" s="323" t="s">
        <v>168</v>
      </c>
      <c r="H499" s="324">
        <v>99.14</v>
      </c>
      <c r="I499" s="88"/>
      <c r="J499" s="325">
        <f>ROUND(I499*H499,2)</f>
        <v>0</v>
      </c>
      <c r="K499" s="322" t="s">
        <v>141</v>
      </c>
      <c r="L499" s="233"/>
      <c r="M499" s="326" t="s">
        <v>5</v>
      </c>
      <c r="N499" s="327" t="s">
        <v>42</v>
      </c>
      <c r="O499" s="234"/>
      <c r="P499" s="328">
        <f>O499*H499</f>
        <v>0</v>
      </c>
      <c r="Q499" s="328">
        <v>0</v>
      </c>
      <c r="R499" s="328">
        <f>Q499*H499</f>
        <v>0</v>
      </c>
      <c r="S499" s="328">
        <v>0</v>
      </c>
      <c r="T499" s="329">
        <f>S499*H499</f>
        <v>0</v>
      </c>
      <c r="AR499" s="220" t="s">
        <v>223</v>
      </c>
      <c r="AT499" s="220" t="s">
        <v>137</v>
      </c>
      <c r="AU499" s="220" t="s">
        <v>81</v>
      </c>
      <c r="AY499" s="220" t="s">
        <v>135</v>
      </c>
      <c r="BE499" s="330">
        <f>IF(N499="základní",J499,0)</f>
        <v>0</v>
      </c>
      <c r="BF499" s="330">
        <f>IF(N499="snížená",J499,0)</f>
        <v>0</v>
      </c>
      <c r="BG499" s="330">
        <f>IF(N499="zákl. přenesená",J499,0)</f>
        <v>0</v>
      </c>
      <c r="BH499" s="330">
        <f>IF(N499="sníž. přenesená",J499,0)</f>
        <v>0</v>
      </c>
      <c r="BI499" s="330">
        <f>IF(N499="nulová",J499,0)</f>
        <v>0</v>
      </c>
      <c r="BJ499" s="220" t="s">
        <v>79</v>
      </c>
      <c r="BK499" s="330">
        <f>ROUND(I499*H499,2)</f>
        <v>0</v>
      </c>
      <c r="BL499" s="220" t="s">
        <v>223</v>
      </c>
      <c r="BM499" s="220" t="s">
        <v>809</v>
      </c>
    </row>
    <row r="500" spans="2:65" s="232" customFormat="1" ht="16.5" customHeight="1" x14ac:dyDescent="0.35">
      <c r="B500" s="233"/>
      <c r="C500" s="320" t="s">
        <v>810</v>
      </c>
      <c r="D500" s="320" t="s">
        <v>137</v>
      </c>
      <c r="E500" s="321" t="s">
        <v>811</v>
      </c>
      <c r="F500" s="322" t="s">
        <v>812</v>
      </c>
      <c r="G500" s="323" t="s">
        <v>168</v>
      </c>
      <c r="H500" s="324">
        <v>99.14</v>
      </c>
      <c r="I500" s="88"/>
      <c r="J500" s="325">
        <f>ROUND(I500*H500,2)</f>
        <v>0</v>
      </c>
      <c r="K500" s="322" t="s">
        <v>141</v>
      </c>
      <c r="L500" s="233"/>
      <c r="M500" s="326" t="s">
        <v>5</v>
      </c>
      <c r="N500" s="327" t="s">
        <v>42</v>
      </c>
      <c r="O500" s="234"/>
      <c r="P500" s="328">
        <f>O500*H500</f>
        <v>0</v>
      </c>
      <c r="Q500" s="328">
        <v>4.0000000000000003E-5</v>
      </c>
      <c r="R500" s="328">
        <f>Q500*H500</f>
        <v>3.9656000000000005E-3</v>
      </c>
      <c r="S500" s="328">
        <v>0</v>
      </c>
      <c r="T500" s="329">
        <f>S500*H500</f>
        <v>0</v>
      </c>
      <c r="AR500" s="220" t="s">
        <v>223</v>
      </c>
      <c r="AT500" s="220" t="s">
        <v>137</v>
      </c>
      <c r="AU500" s="220" t="s">
        <v>81</v>
      </c>
      <c r="AY500" s="220" t="s">
        <v>135</v>
      </c>
      <c r="BE500" s="330">
        <f>IF(N500="základní",J500,0)</f>
        <v>0</v>
      </c>
      <c r="BF500" s="330">
        <f>IF(N500="snížená",J500,0)</f>
        <v>0</v>
      </c>
      <c r="BG500" s="330">
        <f>IF(N500="zákl. přenesená",J500,0)</f>
        <v>0</v>
      </c>
      <c r="BH500" s="330">
        <f>IF(N500="sníž. přenesená",J500,0)</f>
        <v>0</v>
      </c>
      <c r="BI500" s="330">
        <f>IF(N500="nulová",J500,0)</f>
        <v>0</v>
      </c>
      <c r="BJ500" s="220" t="s">
        <v>79</v>
      </c>
      <c r="BK500" s="330">
        <f>ROUND(I500*H500,2)</f>
        <v>0</v>
      </c>
      <c r="BL500" s="220" t="s">
        <v>223</v>
      </c>
      <c r="BM500" s="220" t="s">
        <v>813</v>
      </c>
    </row>
    <row r="501" spans="2:65" s="232" customFormat="1" ht="16.5" customHeight="1" x14ac:dyDescent="0.35">
      <c r="B501" s="233"/>
      <c r="C501" s="320" t="s">
        <v>814</v>
      </c>
      <c r="D501" s="320" t="s">
        <v>137</v>
      </c>
      <c r="E501" s="321" t="s">
        <v>815</v>
      </c>
      <c r="F501" s="322" t="s">
        <v>816</v>
      </c>
      <c r="G501" s="323" t="s">
        <v>168</v>
      </c>
      <c r="H501" s="324">
        <v>99.14</v>
      </c>
      <c r="I501" s="88"/>
      <c r="J501" s="325">
        <f>ROUND(I501*H501,2)</f>
        <v>0</v>
      </c>
      <c r="K501" s="322" t="s">
        <v>141</v>
      </c>
      <c r="L501" s="233"/>
      <c r="M501" s="326" t="s">
        <v>5</v>
      </c>
      <c r="N501" s="327" t="s">
        <v>42</v>
      </c>
      <c r="O501" s="234"/>
      <c r="P501" s="328">
        <f>O501*H501</f>
        <v>0</v>
      </c>
      <c r="Q501" s="328">
        <v>2.9999999999999997E-4</v>
      </c>
      <c r="R501" s="328">
        <f>Q501*H501</f>
        <v>2.9741999999999998E-2</v>
      </c>
      <c r="S501" s="328">
        <v>0</v>
      </c>
      <c r="T501" s="329">
        <f>S501*H501</f>
        <v>0</v>
      </c>
      <c r="AR501" s="220" t="s">
        <v>223</v>
      </c>
      <c r="AT501" s="220" t="s">
        <v>137</v>
      </c>
      <c r="AU501" s="220" t="s">
        <v>81</v>
      </c>
      <c r="AY501" s="220" t="s">
        <v>135</v>
      </c>
      <c r="BE501" s="330">
        <f>IF(N501="základní",J501,0)</f>
        <v>0</v>
      </c>
      <c r="BF501" s="330">
        <f>IF(N501="snížená",J501,0)</f>
        <v>0</v>
      </c>
      <c r="BG501" s="330">
        <f>IF(N501="zákl. přenesená",J501,0)</f>
        <v>0</v>
      </c>
      <c r="BH501" s="330">
        <f>IF(N501="sníž. přenesená",J501,0)</f>
        <v>0</v>
      </c>
      <c r="BI501" s="330">
        <f>IF(N501="nulová",J501,0)</f>
        <v>0</v>
      </c>
      <c r="BJ501" s="220" t="s">
        <v>79</v>
      </c>
      <c r="BK501" s="330">
        <f>ROUND(I501*H501,2)</f>
        <v>0</v>
      </c>
      <c r="BL501" s="220" t="s">
        <v>223</v>
      </c>
      <c r="BM501" s="220" t="s">
        <v>817</v>
      </c>
    </row>
    <row r="502" spans="2:65" s="232" customFormat="1" ht="16.5" customHeight="1" x14ac:dyDescent="0.35">
      <c r="B502" s="233"/>
      <c r="C502" s="320" t="s">
        <v>818</v>
      </c>
      <c r="D502" s="320" t="s">
        <v>137</v>
      </c>
      <c r="E502" s="321" t="s">
        <v>819</v>
      </c>
      <c r="F502" s="322" t="s">
        <v>820</v>
      </c>
      <c r="G502" s="323" t="s">
        <v>168</v>
      </c>
      <c r="H502" s="324">
        <v>99.14</v>
      </c>
      <c r="I502" s="88"/>
      <c r="J502" s="325">
        <f>ROUND(I502*H502,2)</f>
        <v>0</v>
      </c>
      <c r="K502" s="322" t="s">
        <v>141</v>
      </c>
      <c r="L502" s="233"/>
      <c r="M502" s="326" t="s">
        <v>5</v>
      </c>
      <c r="N502" s="327" t="s">
        <v>42</v>
      </c>
      <c r="O502" s="234"/>
      <c r="P502" s="328">
        <f>O502*H502</f>
        <v>0</v>
      </c>
      <c r="Q502" s="328">
        <v>5.4000000000000003E-3</v>
      </c>
      <c r="R502" s="328">
        <f>Q502*H502</f>
        <v>0.53535600000000005</v>
      </c>
      <c r="S502" s="328">
        <v>0</v>
      </c>
      <c r="T502" s="329">
        <f>S502*H502</f>
        <v>0</v>
      </c>
      <c r="AR502" s="220" t="s">
        <v>223</v>
      </c>
      <c r="AT502" s="220" t="s">
        <v>137</v>
      </c>
      <c r="AU502" s="220" t="s">
        <v>81</v>
      </c>
      <c r="AY502" s="220" t="s">
        <v>135</v>
      </c>
      <c r="BE502" s="330">
        <f>IF(N502="základní",J502,0)</f>
        <v>0</v>
      </c>
      <c r="BF502" s="330">
        <f>IF(N502="snížená",J502,0)</f>
        <v>0</v>
      </c>
      <c r="BG502" s="330">
        <f>IF(N502="zákl. přenesená",J502,0)</f>
        <v>0</v>
      </c>
      <c r="BH502" s="330">
        <f>IF(N502="sníž. přenesená",J502,0)</f>
        <v>0</v>
      </c>
      <c r="BI502" s="330">
        <f>IF(N502="nulová",J502,0)</f>
        <v>0</v>
      </c>
      <c r="BJ502" s="220" t="s">
        <v>79</v>
      </c>
      <c r="BK502" s="330">
        <f>ROUND(I502*H502,2)</f>
        <v>0</v>
      </c>
      <c r="BL502" s="220" t="s">
        <v>223</v>
      </c>
      <c r="BM502" s="220" t="s">
        <v>821</v>
      </c>
    </row>
    <row r="503" spans="2:65" s="361" customFormat="1" ht="12" x14ac:dyDescent="0.35">
      <c r="B503" s="360"/>
      <c r="D503" s="331" t="s">
        <v>146</v>
      </c>
      <c r="E503" s="362" t="s">
        <v>5</v>
      </c>
      <c r="F503" s="363" t="s">
        <v>822</v>
      </c>
      <c r="H503" s="362" t="s">
        <v>5</v>
      </c>
      <c r="L503" s="360"/>
      <c r="M503" s="364"/>
      <c r="N503" s="365"/>
      <c r="O503" s="365"/>
      <c r="P503" s="365"/>
      <c r="Q503" s="365"/>
      <c r="R503" s="365"/>
      <c r="S503" s="365"/>
      <c r="T503" s="366"/>
      <c r="AT503" s="362" t="s">
        <v>146</v>
      </c>
      <c r="AU503" s="362" t="s">
        <v>81</v>
      </c>
      <c r="AV503" s="361" t="s">
        <v>79</v>
      </c>
      <c r="AW503" s="361" t="s">
        <v>35</v>
      </c>
      <c r="AX503" s="361" t="s">
        <v>71</v>
      </c>
      <c r="AY503" s="362" t="s">
        <v>135</v>
      </c>
    </row>
    <row r="504" spans="2:65" s="336" customFormat="1" ht="12" x14ac:dyDescent="0.35">
      <c r="B504" s="335"/>
      <c r="D504" s="331" t="s">
        <v>146</v>
      </c>
      <c r="E504" s="337" t="s">
        <v>5</v>
      </c>
      <c r="F504" s="338" t="s">
        <v>823</v>
      </c>
      <c r="H504" s="339">
        <v>99.14</v>
      </c>
      <c r="L504" s="335"/>
      <c r="M504" s="340"/>
      <c r="N504" s="341"/>
      <c r="O504" s="341"/>
      <c r="P504" s="341"/>
      <c r="Q504" s="341"/>
      <c r="R504" s="341"/>
      <c r="S504" s="341"/>
      <c r="T504" s="342"/>
      <c r="AT504" s="337" t="s">
        <v>146</v>
      </c>
      <c r="AU504" s="337" t="s">
        <v>81</v>
      </c>
      <c r="AV504" s="336" t="s">
        <v>81</v>
      </c>
      <c r="AW504" s="336" t="s">
        <v>35</v>
      </c>
      <c r="AX504" s="336" t="s">
        <v>71</v>
      </c>
      <c r="AY504" s="337" t="s">
        <v>135</v>
      </c>
    </row>
    <row r="505" spans="2:65" s="344" customFormat="1" ht="12" x14ac:dyDescent="0.35">
      <c r="B505" s="343"/>
      <c r="D505" s="331" t="s">
        <v>146</v>
      </c>
      <c r="E505" s="345" t="s">
        <v>5</v>
      </c>
      <c r="F505" s="346" t="s">
        <v>148</v>
      </c>
      <c r="H505" s="347">
        <v>99.14</v>
      </c>
      <c r="L505" s="343"/>
      <c r="M505" s="348"/>
      <c r="N505" s="349"/>
      <c r="O505" s="349"/>
      <c r="P505" s="349"/>
      <c r="Q505" s="349"/>
      <c r="R505" s="349"/>
      <c r="S505" s="349"/>
      <c r="T505" s="350"/>
      <c r="AT505" s="345" t="s">
        <v>146</v>
      </c>
      <c r="AU505" s="345" t="s">
        <v>81</v>
      </c>
      <c r="AV505" s="344" t="s">
        <v>142</v>
      </c>
      <c r="AW505" s="344" t="s">
        <v>35</v>
      </c>
      <c r="AX505" s="344" t="s">
        <v>79</v>
      </c>
      <c r="AY505" s="345" t="s">
        <v>135</v>
      </c>
    </row>
    <row r="506" spans="2:65" s="232" customFormat="1" ht="38.25" customHeight="1" x14ac:dyDescent="0.35">
      <c r="B506" s="233"/>
      <c r="C506" s="320" t="s">
        <v>824</v>
      </c>
      <c r="D506" s="320" t="s">
        <v>137</v>
      </c>
      <c r="E506" s="321" t="s">
        <v>825</v>
      </c>
      <c r="F506" s="322" t="s">
        <v>826</v>
      </c>
      <c r="G506" s="323" t="s">
        <v>423</v>
      </c>
      <c r="H506" s="324">
        <v>0.56899999999999995</v>
      </c>
      <c r="I506" s="88"/>
      <c r="J506" s="325">
        <f>ROUND(I506*H506,2)</f>
        <v>0</v>
      </c>
      <c r="K506" s="322" t="s">
        <v>141</v>
      </c>
      <c r="L506" s="233"/>
      <c r="M506" s="326" t="s">
        <v>5</v>
      </c>
      <c r="N506" s="327" t="s">
        <v>42</v>
      </c>
      <c r="O506" s="234"/>
      <c r="P506" s="328">
        <f>O506*H506</f>
        <v>0</v>
      </c>
      <c r="Q506" s="328">
        <v>0</v>
      </c>
      <c r="R506" s="328">
        <f>Q506*H506</f>
        <v>0</v>
      </c>
      <c r="S506" s="328">
        <v>0</v>
      </c>
      <c r="T506" s="329">
        <f>S506*H506</f>
        <v>0</v>
      </c>
      <c r="AR506" s="220" t="s">
        <v>223</v>
      </c>
      <c r="AT506" s="220" t="s">
        <v>137</v>
      </c>
      <c r="AU506" s="220" t="s">
        <v>81</v>
      </c>
      <c r="AY506" s="220" t="s">
        <v>135</v>
      </c>
      <c r="BE506" s="330">
        <f>IF(N506="základní",J506,0)</f>
        <v>0</v>
      </c>
      <c r="BF506" s="330">
        <f>IF(N506="snížená",J506,0)</f>
        <v>0</v>
      </c>
      <c r="BG506" s="330">
        <f>IF(N506="zákl. přenesená",J506,0)</f>
        <v>0</v>
      </c>
      <c r="BH506" s="330">
        <f>IF(N506="sníž. přenesená",J506,0)</f>
        <v>0</v>
      </c>
      <c r="BI506" s="330">
        <f>IF(N506="nulová",J506,0)</f>
        <v>0</v>
      </c>
      <c r="BJ506" s="220" t="s">
        <v>79</v>
      </c>
      <c r="BK506" s="330">
        <f>ROUND(I506*H506,2)</f>
        <v>0</v>
      </c>
      <c r="BL506" s="220" t="s">
        <v>223</v>
      </c>
      <c r="BM506" s="220" t="s">
        <v>827</v>
      </c>
    </row>
    <row r="507" spans="2:65" s="232" customFormat="1" ht="85.5" x14ac:dyDescent="0.35">
      <c r="B507" s="233"/>
      <c r="D507" s="331" t="s">
        <v>144</v>
      </c>
      <c r="F507" s="332" t="s">
        <v>828</v>
      </c>
      <c r="L507" s="233"/>
      <c r="M507" s="333"/>
      <c r="N507" s="234"/>
      <c r="O507" s="234"/>
      <c r="P507" s="234"/>
      <c r="Q507" s="234"/>
      <c r="R507" s="234"/>
      <c r="S507" s="234"/>
      <c r="T507" s="334"/>
      <c r="AT507" s="220" t="s">
        <v>144</v>
      </c>
      <c r="AU507" s="220" t="s">
        <v>81</v>
      </c>
    </row>
    <row r="508" spans="2:65" s="308" customFormat="1" ht="29.9" customHeight="1" x14ac:dyDescent="0.35">
      <c r="B508" s="307"/>
      <c r="D508" s="309" t="s">
        <v>70</v>
      </c>
      <c r="E508" s="318" t="s">
        <v>829</v>
      </c>
      <c r="F508" s="318" t="s">
        <v>830</v>
      </c>
      <c r="J508" s="319">
        <f>BK508</f>
        <v>0</v>
      </c>
      <c r="L508" s="307"/>
      <c r="M508" s="312"/>
      <c r="N508" s="313"/>
      <c r="O508" s="313"/>
      <c r="P508" s="314">
        <f>SUM(P509:P514)</f>
        <v>0</v>
      </c>
      <c r="Q508" s="313"/>
      <c r="R508" s="314">
        <f>SUM(R509:R514)</f>
        <v>1.36774</v>
      </c>
      <c r="S508" s="313"/>
      <c r="T508" s="315">
        <f>SUM(T509:T514)</f>
        <v>0.42399940000000003</v>
      </c>
      <c r="AR508" s="309" t="s">
        <v>81</v>
      </c>
      <c r="AT508" s="316" t="s">
        <v>70</v>
      </c>
      <c r="AU508" s="316" t="s">
        <v>79</v>
      </c>
      <c r="AY508" s="309" t="s">
        <v>135</v>
      </c>
      <c r="BK508" s="317">
        <f>SUM(BK509:BK514)</f>
        <v>0</v>
      </c>
    </row>
    <row r="509" spans="2:65" s="232" customFormat="1" ht="16.5" customHeight="1" x14ac:dyDescent="0.35">
      <c r="B509" s="233"/>
      <c r="C509" s="320" t="s">
        <v>831</v>
      </c>
      <c r="D509" s="320" t="s">
        <v>137</v>
      </c>
      <c r="E509" s="321" t="s">
        <v>832</v>
      </c>
      <c r="F509" s="322" t="s">
        <v>833</v>
      </c>
      <c r="G509" s="323" t="s">
        <v>168</v>
      </c>
      <c r="H509" s="324">
        <v>1367.74</v>
      </c>
      <c r="I509" s="88"/>
      <c r="J509" s="325">
        <f>ROUND(I509*H509,2)</f>
        <v>0</v>
      </c>
      <c r="K509" s="322" t="s">
        <v>141</v>
      </c>
      <c r="L509" s="233"/>
      <c r="M509" s="326" t="s">
        <v>5</v>
      </c>
      <c r="N509" s="327" t="s">
        <v>42</v>
      </c>
      <c r="O509" s="234"/>
      <c r="P509" s="328">
        <f>O509*H509</f>
        <v>0</v>
      </c>
      <c r="Q509" s="328">
        <v>1E-3</v>
      </c>
      <c r="R509" s="328">
        <f>Q509*H509</f>
        <v>1.36774</v>
      </c>
      <c r="S509" s="328">
        <v>3.1E-4</v>
      </c>
      <c r="T509" s="329">
        <f>S509*H509</f>
        <v>0.42399940000000003</v>
      </c>
      <c r="AR509" s="220" t="s">
        <v>223</v>
      </c>
      <c r="AT509" s="220" t="s">
        <v>137</v>
      </c>
      <c r="AU509" s="220" t="s">
        <v>81</v>
      </c>
      <c r="AY509" s="220" t="s">
        <v>135</v>
      </c>
      <c r="BE509" s="330">
        <f>IF(N509="základní",J509,0)</f>
        <v>0</v>
      </c>
      <c r="BF509" s="330">
        <f>IF(N509="snížená",J509,0)</f>
        <v>0</v>
      </c>
      <c r="BG509" s="330">
        <f>IF(N509="zákl. přenesená",J509,0)</f>
        <v>0</v>
      </c>
      <c r="BH509" s="330">
        <f>IF(N509="sníž. přenesená",J509,0)</f>
        <v>0</v>
      </c>
      <c r="BI509" s="330">
        <f>IF(N509="nulová",J509,0)</f>
        <v>0</v>
      </c>
      <c r="BJ509" s="220" t="s">
        <v>79</v>
      </c>
      <c r="BK509" s="330">
        <f>ROUND(I509*H509,2)</f>
        <v>0</v>
      </c>
      <c r="BL509" s="220" t="s">
        <v>223</v>
      </c>
      <c r="BM509" s="220" t="s">
        <v>834</v>
      </c>
    </row>
    <row r="510" spans="2:65" s="232" customFormat="1" ht="19" x14ac:dyDescent="0.35">
      <c r="B510" s="233"/>
      <c r="D510" s="331" t="s">
        <v>144</v>
      </c>
      <c r="F510" s="332" t="s">
        <v>835</v>
      </c>
      <c r="L510" s="233"/>
      <c r="M510" s="333"/>
      <c r="N510" s="234"/>
      <c r="O510" s="234"/>
      <c r="P510" s="234"/>
      <c r="Q510" s="234"/>
      <c r="R510" s="234"/>
      <c r="S510" s="234"/>
      <c r="T510" s="334"/>
      <c r="AT510" s="220" t="s">
        <v>144</v>
      </c>
      <c r="AU510" s="220" t="s">
        <v>81</v>
      </c>
    </row>
    <row r="511" spans="2:65" s="361" customFormat="1" ht="12" x14ac:dyDescent="0.35">
      <c r="B511" s="360"/>
      <c r="D511" s="331" t="s">
        <v>146</v>
      </c>
      <c r="E511" s="362" t="s">
        <v>5</v>
      </c>
      <c r="F511" s="363" t="s">
        <v>836</v>
      </c>
      <c r="H511" s="362" t="s">
        <v>5</v>
      </c>
      <c r="L511" s="360"/>
      <c r="M511" s="364"/>
      <c r="N511" s="365"/>
      <c r="O511" s="365"/>
      <c r="P511" s="365"/>
      <c r="Q511" s="365"/>
      <c r="R511" s="365"/>
      <c r="S511" s="365"/>
      <c r="T511" s="366"/>
      <c r="AT511" s="362" t="s">
        <v>146</v>
      </c>
      <c r="AU511" s="362" t="s">
        <v>81</v>
      </c>
      <c r="AV511" s="361" t="s">
        <v>79</v>
      </c>
      <c r="AW511" s="361" t="s">
        <v>35</v>
      </c>
      <c r="AX511" s="361" t="s">
        <v>71</v>
      </c>
      <c r="AY511" s="362" t="s">
        <v>135</v>
      </c>
    </row>
    <row r="512" spans="2:65" s="336" customFormat="1" ht="12" x14ac:dyDescent="0.35">
      <c r="B512" s="335"/>
      <c r="D512" s="331" t="s">
        <v>146</v>
      </c>
      <c r="E512" s="337" t="s">
        <v>5</v>
      </c>
      <c r="F512" s="338" t="s">
        <v>409</v>
      </c>
      <c r="H512" s="339">
        <v>984</v>
      </c>
      <c r="L512" s="335"/>
      <c r="M512" s="340"/>
      <c r="N512" s="341"/>
      <c r="O512" s="341"/>
      <c r="P512" s="341"/>
      <c r="Q512" s="341"/>
      <c r="R512" s="341"/>
      <c r="S512" s="341"/>
      <c r="T512" s="342"/>
      <c r="AT512" s="337" t="s">
        <v>146</v>
      </c>
      <c r="AU512" s="337" t="s">
        <v>81</v>
      </c>
      <c r="AV512" s="336" t="s">
        <v>81</v>
      </c>
      <c r="AW512" s="336" t="s">
        <v>35</v>
      </c>
      <c r="AX512" s="336" t="s">
        <v>71</v>
      </c>
      <c r="AY512" s="337" t="s">
        <v>135</v>
      </c>
    </row>
    <row r="513" spans="2:51" s="336" customFormat="1" ht="12" x14ac:dyDescent="0.35">
      <c r="B513" s="335"/>
      <c r="D513" s="331" t="s">
        <v>146</v>
      </c>
      <c r="E513" s="337" t="s">
        <v>5</v>
      </c>
      <c r="F513" s="338" t="s">
        <v>837</v>
      </c>
      <c r="H513" s="339">
        <v>383.74</v>
      </c>
      <c r="L513" s="335"/>
      <c r="M513" s="340"/>
      <c r="N513" s="341"/>
      <c r="O513" s="341"/>
      <c r="P513" s="341"/>
      <c r="Q513" s="341"/>
      <c r="R513" s="341"/>
      <c r="S513" s="341"/>
      <c r="T513" s="342"/>
      <c r="AT513" s="337" t="s">
        <v>146</v>
      </c>
      <c r="AU513" s="337" t="s">
        <v>81</v>
      </c>
      <c r="AV513" s="336" t="s">
        <v>81</v>
      </c>
      <c r="AW513" s="336" t="s">
        <v>35</v>
      </c>
      <c r="AX513" s="336" t="s">
        <v>71</v>
      </c>
      <c r="AY513" s="337" t="s">
        <v>135</v>
      </c>
    </row>
    <row r="514" spans="2:51" s="344" customFormat="1" ht="12" x14ac:dyDescent="0.35">
      <c r="B514" s="343"/>
      <c r="D514" s="331" t="s">
        <v>146</v>
      </c>
      <c r="E514" s="345" t="s">
        <v>5</v>
      </c>
      <c r="F514" s="346" t="s">
        <v>148</v>
      </c>
      <c r="H514" s="347">
        <v>1367.74</v>
      </c>
      <c r="L514" s="343"/>
      <c r="M514" s="367"/>
      <c r="N514" s="368"/>
      <c r="O514" s="368"/>
      <c r="P514" s="368"/>
      <c r="Q514" s="368"/>
      <c r="R514" s="368"/>
      <c r="S514" s="368"/>
      <c r="T514" s="369"/>
      <c r="AT514" s="345" t="s">
        <v>146</v>
      </c>
      <c r="AU514" s="345" t="s">
        <v>81</v>
      </c>
      <c r="AV514" s="344" t="s">
        <v>142</v>
      </c>
      <c r="AW514" s="344" t="s">
        <v>35</v>
      </c>
      <c r="AX514" s="344" t="s">
        <v>79</v>
      </c>
      <c r="AY514" s="345" t="s">
        <v>135</v>
      </c>
    </row>
    <row r="515" spans="2:51" s="232" customFormat="1" ht="7" customHeight="1" x14ac:dyDescent="0.35">
      <c r="B515" s="260"/>
      <c r="C515" s="261"/>
      <c r="D515" s="261"/>
      <c r="E515" s="261"/>
      <c r="F515" s="261"/>
      <c r="G515" s="261"/>
      <c r="H515" s="261"/>
      <c r="I515" s="261"/>
      <c r="J515" s="261"/>
      <c r="K515" s="261"/>
      <c r="L515" s="233"/>
    </row>
  </sheetData>
  <sheetProtection algorithmName="SHA-512" hashValue="N9eIQGQ54fvXF2yK587B81VMrX04h1W+sWL6tQ51EXlX5U83gSSXlAvEPKQLa33qeVsUNl0YEG8cAaqk69uQLA==" saltValue="YaK7xA8WeIbQBiVHe+rNhA==" spinCount="100000" sheet="1" objects="1" scenarios="1" selectLockedCells="1"/>
  <autoFilter ref="C96:K514"/>
  <mergeCells count="10">
    <mergeCell ref="J51:J52"/>
    <mergeCell ref="E87:H87"/>
    <mergeCell ref="E89:H8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6"/>
  <sheetViews>
    <sheetView showGridLines="0" workbookViewId="0">
      <pane ySplit="1" topLeftCell="A74" activePane="bottomLeft" state="frozen"/>
      <selection pane="bottomLeft" activeCell="I85" sqref="I85"/>
    </sheetView>
  </sheetViews>
  <sheetFormatPr defaultRowHeight="14.5" x14ac:dyDescent="0.35"/>
  <cols>
    <col min="1" max="1" width="8.375" style="217" customWidth="1"/>
    <col min="2" max="2" width="1.625" style="217" customWidth="1"/>
    <col min="3" max="3" width="4.125" style="217" customWidth="1"/>
    <col min="4" max="4" width="4.375" style="217" customWidth="1"/>
    <col min="5" max="5" width="17.125" style="217" customWidth="1"/>
    <col min="6" max="6" width="75" style="217" customWidth="1"/>
    <col min="7" max="7" width="8.625" style="217" customWidth="1"/>
    <col min="8" max="8" width="11.125" style="217" customWidth="1"/>
    <col min="9" max="9" width="12.625" style="217" customWidth="1"/>
    <col min="10" max="10" width="23.5" style="217" customWidth="1"/>
    <col min="11" max="11" width="15.5" style="217" customWidth="1"/>
    <col min="12" max="12" width="9" style="217"/>
    <col min="13" max="18" width="9.375" style="217" hidden="1"/>
    <col min="19" max="19" width="8.125" style="217" hidden="1" customWidth="1"/>
    <col min="20" max="20" width="29.625" style="217" hidden="1" customWidth="1"/>
    <col min="21" max="21" width="16.375" style="217" hidden="1" customWidth="1"/>
    <col min="22" max="22" width="12.375" style="217" customWidth="1"/>
    <col min="23" max="23" width="16.375" style="217" customWidth="1"/>
    <col min="24" max="24" width="12.375" style="217" customWidth="1"/>
    <col min="25" max="25" width="15" style="217" customWidth="1"/>
    <col min="26" max="26" width="11" style="217" customWidth="1"/>
    <col min="27" max="27" width="15" style="217" customWidth="1"/>
    <col min="28" max="28" width="16.375" style="217" customWidth="1"/>
    <col min="29" max="29" width="11" style="217" customWidth="1"/>
    <col min="30" max="30" width="15" style="217" customWidth="1"/>
    <col min="31" max="31" width="16.375" style="217" customWidth="1"/>
    <col min="32" max="43" width="9" style="217"/>
    <col min="44" max="65" width="9.375" style="217" hidden="1"/>
    <col min="66" max="16384" width="9" style="217"/>
  </cols>
  <sheetData>
    <row r="1" spans="1:70" ht="21.75" customHeight="1" x14ac:dyDescent="0.35">
      <c r="A1" s="213"/>
      <c r="B1" s="8"/>
      <c r="C1" s="8"/>
      <c r="D1" s="9" t="s">
        <v>1</v>
      </c>
      <c r="E1" s="8"/>
      <c r="F1" s="214" t="s">
        <v>85</v>
      </c>
      <c r="G1" s="215" t="s">
        <v>86</v>
      </c>
      <c r="H1" s="215"/>
      <c r="I1" s="8"/>
      <c r="J1" s="214" t="s">
        <v>87</v>
      </c>
      <c r="K1" s="9" t="s">
        <v>88</v>
      </c>
      <c r="L1" s="214" t="s">
        <v>89</v>
      </c>
      <c r="M1" s="214"/>
      <c r="N1" s="214"/>
      <c r="O1" s="214"/>
      <c r="P1" s="214"/>
      <c r="Q1" s="214"/>
      <c r="R1" s="214"/>
      <c r="S1" s="214"/>
      <c r="T1" s="214"/>
      <c r="U1" s="216"/>
      <c r="V1" s="216"/>
      <c r="W1" s="213"/>
      <c r="X1" s="213"/>
      <c r="Y1" s="213"/>
      <c r="Z1" s="213"/>
      <c r="AA1" s="213"/>
      <c r="AB1" s="213"/>
      <c r="AC1" s="213"/>
      <c r="AD1" s="213"/>
      <c r="AE1" s="213"/>
      <c r="AF1" s="213"/>
      <c r="AG1" s="213"/>
      <c r="AH1" s="213"/>
      <c r="AI1" s="213"/>
      <c r="AJ1" s="213"/>
      <c r="AK1" s="213"/>
      <c r="AL1" s="213"/>
      <c r="AM1" s="213"/>
      <c r="AN1" s="213"/>
      <c r="AO1" s="213"/>
      <c r="AP1" s="213"/>
      <c r="AQ1" s="213"/>
      <c r="AR1" s="213"/>
      <c r="AS1" s="213"/>
      <c r="AT1" s="213"/>
      <c r="AU1" s="213"/>
      <c r="AV1" s="213"/>
      <c r="AW1" s="213"/>
      <c r="AX1" s="213"/>
      <c r="AY1" s="213"/>
      <c r="AZ1" s="213"/>
      <c r="BA1" s="213"/>
      <c r="BB1" s="213"/>
      <c r="BC1" s="213"/>
      <c r="BD1" s="213"/>
      <c r="BE1" s="213"/>
      <c r="BF1" s="213"/>
      <c r="BG1" s="213"/>
      <c r="BH1" s="213"/>
      <c r="BI1" s="213"/>
      <c r="BJ1" s="213"/>
      <c r="BK1" s="213"/>
      <c r="BL1" s="213"/>
      <c r="BM1" s="213"/>
      <c r="BN1" s="213"/>
      <c r="BO1" s="213"/>
      <c r="BP1" s="213"/>
      <c r="BQ1" s="213"/>
      <c r="BR1" s="213"/>
    </row>
    <row r="2" spans="1:70" ht="37" customHeight="1" x14ac:dyDescent="0.35">
      <c r="L2" s="218" t="s">
        <v>8</v>
      </c>
      <c r="M2" s="219"/>
      <c r="N2" s="219"/>
      <c r="O2" s="219"/>
      <c r="P2" s="219"/>
      <c r="Q2" s="219"/>
      <c r="R2" s="219"/>
      <c r="S2" s="219"/>
      <c r="T2" s="219"/>
      <c r="U2" s="219"/>
      <c r="V2" s="219"/>
      <c r="AT2" s="220" t="s">
        <v>84</v>
      </c>
    </row>
    <row r="3" spans="1:70" ht="7" customHeight="1" x14ac:dyDescent="0.35">
      <c r="B3" s="221"/>
      <c r="C3" s="222"/>
      <c r="D3" s="222"/>
      <c r="E3" s="222"/>
      <c r="F3" s="222"/>
      <c r="G3" s="222"/>
      <c r="H3" s="222"/>
      <c r="I3" s="222"/>
      <c r="J3" s="222"/>
      <c r="K3" s="223"/>
      <c r="AT3" s="220" t="s">
        <v>81</v>
      </c>
    </row>
    <row r="4" spans="1:70" ht="37" customHeight="1" x14ac:dyDescent="0.35">
      <c r="B4" s="224"/>
      <c r="C4" s="225"/>
      <c r="D4" s="226" t="s">
        <v>90</v>
      </c>
      <c r="E4" s="225"/>
      <c r="F4" s="225"/>
      <c r="G4" s="225"/>
      <c r="H4" s="225"/>
      <c r="I4" s="225"/>
      <c r="J4" s="225"/>
      <c r="K4" s="227"/>
      <c r="M4" s="228" t="s">
        <v>13</v>
      </c>
      <c r="AT4" s="220" t="s">
        <v>6</v>
      </c>
    </row>
    <row r="5" spans="1:70" ht="7" customHeight="1" x14ac:dyDescent="0.35">
      <c r="B5" s="224"/>
      <c r="C5" s="225"/>
      <c r="D5" s="225"/>
      <c r="E5" s="225"/>
      <c r="F5" s="225"/>
      <c r="G5" s="225"/>
      <c r="H5" s="225"/>
      <c r="I5" s="225"/>
      <c r="J5" s="225"/>
      <c r="K5" s="227"/>
    </row>
    <row r="6" spans="1:70" ht="12" x14ac:dyDescent="0.35">
      <c r="B6" s="224"/>
      <c r="C6" s="225"/>
      <c r="D6" s="229" t="s">
        <v>19</v>
      </c>
      <c r="E6" s="225"/>
      <c r="F6" s="225"/>
      <c r="G6" s="225"/>
      <c r="H6" s="225"/>
      <c r="I6" s="225"/>
      <c r="J6" s="225"/>
      <c r="K6" s="227"/>
    </row>
    <row r="7" spans="1:70" ht="16.5" customHeight="1" x14ac:dyDescent="0.35">
      <c r="B7" s="224"/>
      <c r="C7" s="225"/>
      <c r="D7" s="225"/>
      <c r="E7" s="230" t="str">
        <f>'Rekapitulace stavby'!K6</f>
        <v>Nové pracoviště magnetické rezonance a interního příjmu včetně reorganizace 1.PP</v>
      </c>
      <c r="F7" s="231"/>
      <c r="G7" s="231"/>
      <c r="H7" s="231"/>
      <c r="I7" s="225"/>
      <c r="J7" s="225"/>
      <c r="K7" s="227"/>
    </row>
    <row r="8" spans="1:70" s="232" customFormat="1" ht="12" x14ac:dyDescent="0.35">
      <c r="B8" s="233"/>
      <c r="C8" s="234"/>
      <c r="D8" s="229" t="s">
        <v>91</v>
      </c>
      <c r="E8" s="234"/>
      <c r="F8" s="234"/>
      <c r="G8" s="234"/>
      <c r="H8" s="234"/>
      <c r="I8" s="234"/>
      <c r="J8" s="234"/>
      <c r="K8" s="235"/>
    </row>
    <row r="9" spans="1:70" s="232" customFormat="1" ht="37" customHeight="1" x14ac:dyDescent="0.35">
      <c r="B9" s="233"/>
      <c r="C9" s="234"/>
      <c r="D9" s="234"/>
      <c r="E9" s="236" t="s">
        <v>838</v>
      </c>
      <c r="F9" s="237"/>
      <c r="G9" s="237"/>
      <c r="H9" s="237"/>
      <c r="I9" s="234"/>
      <c r="J9" s="234"/>
      <c r="K9" s="235"/>
    </row>
    <row r="10" spans="1:70" s="232" customFormat="1" ht="12" x14ac:dyDescent="0.35">
      <c r="B10" s="233"/>
      <c r="C10" s="234"/>
      <c r="D10" s="234"/>
      <c r="E10" s="234"/>
      <c r="F10" s="234"/>
      <c r="G10" s="234"/>
      <c r="H10" s="234"/>
      <c r="I10" s="234"/>
      <c r="J10" s="234"/>
      <c r="K10" s="235"/>
    </row>
    <row r="11" spans="1:70" s="232" customFormat="1" ht="14.4" customHeight="1" x14ac:dyDescent="0.35">
      <c r="B11" s="233"/>
      <c r="C11" s="234"/>
      <c r="D11" s="229" t="s">
        <v>21</v>
      </c>
      <c r="E11" s="234"/>
      <c r="F11" s="238" t="s">
        <v>5</v>
      </c>
      <c r="G11" s="234"/>
      <c r="H11" s="234"/>
      <c r="I11" s="229" t="s">
        <v>22</v>
      </c>
      <c r="J11" s="238" t="s">
        <v>5</v>
      </c>
      <c r="K11" s="235"/>
    </row>
    <row r="12" spans="1:70" s="232" customFormat="1" ht="14.4" customHeight="1" x14ac:dyDescent="0.35">
      <c r="B12" s="233"/>
      <c r="C12" s="234"/>
      <c r="D12" s="229" t="s">
        <v>23</v>
      </c>
      <c r="E12" s="234"/>
      <c r="F12" s="238" t="s">
        <v>24</v>
      </c>
      <c r="G12" s="234"/>
      <c r="H12" s="234"/>
      <c r="I12" s="229" t="s">
        <v>25</v>
      </c>
      <c r="J12" s="239" t="str">
        <f>'Rekapitulace stavby'!AN8</f>
        <v>8. 2. 2018</v>
      </c>
      <c r="K12" s="235"/>
    </row>
    <row r="13" spans="1:70" s="232" customFormat="1" ht="10.75" customHeight="1" x14ac:dyDescent="0.35">
      <c r="B13" s="233"/>
      <c r="C13" s="234"/>
      <c r="D13" s="234"/>
      <c r="E13" s="234"/>
      <c r="F13" s="234"/>
      <c r="G13" s="234"/>
      <c r="H13" s="234"/>
      <c r="I13" s="234"/>
      <c r="J13" s="234"/>
      <c r="K13" s="235"/>
    </row>
    <row r="14" spans="1:70" s="232" customFormat="1" ht="14.4" customHeight="1" x14ac:dyDescent="0.35">
      <c r="B14" s="233"/>
      <c r="C14" s="234"/>
      <c r="D14" s="229" t="s">
        <v>27</v>
      </c>
      <c r="E14" s="234"/>
      <c r="F14" s="234"/>
      <c r="G14" s="234"/>
      <c r="H14" s="234"/>
      <c r="I14" s="229" t="s">
        <v>28</v>
      </c>
      <c r="J14" s="238" t="s">
        <v>5</v>
      </c>
      <c r="K14" s="235"/>
    </row>
    <row r="15" spans="1:70" s="232" customFormat="1" ht="18" customHeight="1" x14ac:dyDescent="0.35">
      <c r="B15" s="233"/>
      <c r="C15" s="234"/>
      <c r="D15" s="234"/>
      <c r="E15" s="238" t="s">
        <v>29</v>
      </c>
      <c r="F15" s="234"/>
      <c r="G15" s="234"/>
      <c r="H15" s="234"/>
      <c r="I15" s="229" t="s">
        <v>30</v>
      </c>
      <c r="J15" s="238" t="s">
        <v>5</v>
      </c>
      <c r="K15" s="235"/>
    </row>
    <row r="16" spans="1:70" s="232" customFormat="1" ht="7" customHeight="1" x14ac:dyDescent="0.35">
      <c r="B16" s="233"/>
      <c r="C16" s="234"/>
      <c r="D16" s="234"/>
      <c r="E16" s="234"/>
      <c r="F16" s="234"/>
      <c r="G16" s="234"/>
      <c r="H16" s="234"/>
      <c r="I16" s="234"/>
      <c r="J16" s="234"/>
      <c r="K16" s="235"/>
    </row>
    <row r="17" spans="2:11" s="232" customFormat="1" ht="14.4" customHeight="1" x14ac:dyDescent="0.35">
      <c r="B17" s="233"/>
      <c r="C17" s="234"/>
      <c r="D17" s="229" t="s">
        <v>31</v>
      </c>
      <c r="E17" s="234"/>
      <c r="F17" s="234"/>
      <c r="G17" s="234"/>
      <c r="H17" s="234"/>
      <c r="I17" s="229" t="s">
        <v>28</v>
      </c>
      <c r="J17" s="238" t="str">
        <f>IF('Rekapitulace stavby'!AN13="Vyplň údaj","",IF('Rekapitulace stavby'!AN13="","",'Rekapitulace stavby'!AN13))</f>
        <v/>
      </c>
      <c r="K17" s="235"/>
    </row>
    <row r="18" spans="2:11" s="232" customFormat="1" ht="18" customHeight="1" x14ac:dyDescent="0.35">
      <c r="B18" s="233"/>
      <c r="C18" s="234"/>
      <c r="D18" s="234"/>
      <c r="E18" s="238" t="str">
        <f>IF('Rekapitulace stavby'!E14="Vyplň údaj","",IF('Rekapitulace stavby'!E14="","",'Rekapitulace stavby'!E14))</f>
        <v/>
      </c>
      <c r="F18" s="234"/>
      <c r="G18" s="234"/>
      <c r="H18" s="234"/>
      <c r="I18" s="229" t="s">
        <v>30</v>
      </c>
      <c r="J18" s="238" t="str">
        <f>IF('Rekapitulace stavby'!AN14="Vyplň údaj","",IF('Rekapitulace stavby'!AN14="","",'Rekapitulace stavby'!AN14))</f>
        <v/>
      </c>
      <c r="K18" s="235"/>
    </row>
    <row r="19" spans="2:11" s="232" customFormat="1" ht="7" customHeight="1" x14ac:dyDescent="0.35">
      <c r="B19" s="233"/>
      <c r="C19" s="234"/>
      <c r="D19" s="234"/>
      <c r="E19" s="234"/>
      <c r="F19" s="234"/>
      <c r="G19" s="234"/>
      <c r="H19" s="234"/>
      <c r="I19" s="234"/>
      <c r="J19" s="234"/>
      <c r="K19" s="235"/>
    </row>
    <row r="20" spans="2:11" s="232" customFormat="1" ht="14.4" customHeight="1" x14ac:dyDescent="0.35">
      <c r="B20" s="233"/>
      <c r="C20" s="234"/>
      <c r="D20" s="229" t="s">
        <v>33</v>
      </c>
      <c r="E20" s="234"/>
      <c r="F20" s="234"/>
      <c r="G20" s="234"/>
      <c r="H20" s="234"/>
      <c r="I20" s="229" t="s">
        <v>28</v>
      </c>
      <c r="J20" s="238" t="s">
        <v>5</v>
      </c>
      <c r="K20" s="235"/>
    </row>
    <row r="21" spans="2:11" s="232" customFormat="1" ht="18" customHeight="1" x14ac:dyDescent="0.35">
      <c r="B21" s="233"/>
      <c r="C21" s="234"/>
      <c r="D21" s="234"/>
      <c r="E21" s="238" t="s">
        <v>34</v>
      </c>
      <c r="F21" s="234"/>
      <c r="G21" s="234"/>
      <c r="H21" s="234"/>
      <c r="I21" s="229" t="s">
        <v>30</v>
      </c>
      <c r="J21" s="238" t="s">
        <v>5</v>
      </c>
      <c r="K21" s="235"/>
    </row>
    <row r="22" spans="2:11" s="232" customFormat="1" ht="7" customHeight="1" x14ac:dyDescent="0.35">
      <c r="B22" s="233"/>
      <c r="C22" s="234"/>
      <c r="D22" s="234"/>
      <c r="E22" s="234"/>
      <c r="F22" s="234"/>
      <c r="G22" s="234"/>
      <c r="H22" s="234"/>
      <c r="I22" s="234"/>
      <c r="J22" s="234"/>
      <c r="K22" s="235"/>
    </row>
    <row r="23" spans="2:11" s="232" customFormat="1" ht="14.4" customHeight="1" x14ac:dyDescent="0.35">
      <c r="B23" s="233"/>
      <c r="C23" s="234"/>
      <c r="D23" s="229" t="s">
        <v>36</v>
      </c>
      <c r="E23" s="234"/>
      <c r="F23" s="234"/>
      <c r="G23" s="234"/>
      <c r="H23" s="234"/>
      <c r="I23" s="234"/>
      <c r="J23" s="234"/>
      <c r="K23" s="235"/>
    </row>
    <row r="24" spans="2:11" s="244" customFormat="1" ht="16.5" customHeight="1" x14ac:dyDescent="0.35">
      <c r="B24" s="240"/>
      <c r="C24" s="241"/>
      <c r="D24" s="241"/>
      <c r="E24" s="242" t="s">
        <v>5</v>
      </c>
      <c r="F24" s="242"/>
      <c r="G24" s="242"/>
      <c r="H24" s="242"/>
      <c r="I24" s="241"/>
      <c r="J24" s="241"/>
      <c r="K24" s="243"/>
    </row>
    <row r="25" spans="2:11" s="232" customFormat="1" ht="7" customHeight="1" x14ac:dyDescent="0.35">
      <c r="B25" s="233"/>
      <c r="C25" s="234"/>
      <c r="D25" s="234"/>
      <c r="E25" s="234"/>
      <c r="F25" s="234"/>
      <c r="G25" s="234"/>
      <c r="H25" s="234"/>
      <c r="I25" s="234"/>
      <c r="J25" s="234"/>
      <c r="K25" s="235"/>
    </row>
    <row r="26" spans="2:11" s="232" customFormat="1" ht="7" customHeight="1" x14ac:dyDescent="0.35">
      <c r="B26" s="233"/>
      <c r="C26" s="234"/>
      <c r="D26" s="245"/>
      <c r="E26" s="245"/>
      <c r="F26" s="245"/>
      <c r="G26" s="245"/>
      <c r="H26" s="245"/>
      <c r="I26" s="245"/>
      <c r="J26" s="245"/>
      <c r="K26" s="246"/>
    </row>
    <row r="27" spans="2:11" s="232" customFormat="1" ht="25.4" customHeight="1" x14ac:dyDescent="0.35">
      <c r="B27" s="233"/>
      <c r="C27" s="234"/>
      <c r="D27" s="247" t="s">
        <v>37</v>
      </c>
      <c r="E27" s="234"/>
      <c r="F27" s="234"/>
      <c r="G27" s="234"/>
      <c r="H27" s="234"/>
      <c r="I27" s="234"/>
      <c r="J27" s="248">
        <f>ROUND(J82,2)</f>
        <v>0</v>
      </c>
      <c r="K27" s="235"/>
    </row>
    <row r="28" spans="2:11" s="232" customFormat="1" ht="7" customHeight="1" x14ac:dyDescent="0.35">
      <c r="B28" s="233"/>
      <c r="C28" s="234"/>
      <c r="D28" s="245"/>
      <c r="E28" s="245"/>
      <c r="F28" s="245"/>
      <c r="G28" s="245"/>
      <c r="H28" s="245"/>
      <c r="I28" s="245"/>
      <c r="J28" s="245"/>
      <c r="K28" s="246"/>
    </row>
    <row r="29" spans="2:11" s="232" customFormat="1" ht="14.4" customHeight="1" x14ac:dyDescent="0.35">
      <c r="B29" s="233"/>
      <c r="C29" s="234"/>
      <c r="D29" s="234"/>
      <c r="E29" s="234"/>
      <c r="F29" s="249" t="s">
        <v>39</v>
      </c>
      <c r="G29" s="234"/>
      <c r="H29" s="234"/>
      <c r="I29" s="249" t="s">
        <v>38</v>
      </c>
      <c r="J29" s="249" t="s">
        <v>40</v>
      </c>
      <c r="K29" s="235"/>
    </row>
    <row r="30" spans="2:11" s="232" customFormat="1" ht="14.4" customHeight="1" x14ac:dyDescent="0.35">
      <c r="B30" s="233"/>
      <c r="C30" s="234"/>
      <c r="D30" s="250" t="s">
        <v>41</v>
      </c>
      <c r="E30" s="250" t="s">
        <v>42</v>
      </c>
      <c r="F30" s="251">
        <f>ROUND(SUM(BE82:BE105), 2)</f>
        <v>0</v>
      </c>
      <c r="G30" s="234"/>
      <c r="H30" s="234"/>
      <c r="I30" s="252">
        <v>0.21</v>
      </c>
      <c r="J30" s="251">
        <f>ROUND(ROUND((SUM(BE82:BE105)), 2)*I30, 2)</f>
        <v>0</v>
      </c>
      <c r="K30" s="235"/>
    </row>
    <row r="31" spans="2:11" s="232" customFormat="1" ht="14.4" customHeight="1" x14ac:dyDescent="0.35">
      <c r="B31" s="233"/>
      <c r="C31" s="234"/>
      <c r="D31" s="234"/>
      <c r="E31" s="250" t="s">
        <v>43</v>
      </c>
      <c r="F31" s="251">
        <f>ROUND(SUM(BF82:BF105), 2)</f>
        <v>0</v>
      </c>
      <c r="G31" s="234"/>
      <c r="H31" s="234"/>
      <c r="I31" s="252">
        <v>0.15</v>
      </c>
      <c r="J31" s="251">
        <f>ROUND(ROUND((SUM(BF82:BF105)), 2)*I31, 2)</f>
        <v>0</v>
      </c>
      <c r="K31" s="235"/>
    </row>
    <row r="32" spans="2:11" s="232" customFormat="1" ht="14.4" hidden="1" customHeight="1" x14ac:dyDescent="0.35">
      <c r="B32" s="233"/>
      <c r="C32" s="234"/>
      <c r="D32" s="234"/>
      <c r="E32" s="250" t="s">
        <v>44</v>
      </c>
      <c r="F32" s="251">
        <f>ROUND(SUM(BG82:BG105), 2)</f>
        <v>0</v>
      </c>
      <c r="G32" s="234"/>
      <c r="H32" s="234"/>
      <c r="I32" s="252">
        <v>0.21</v>
      </c>
      <c r="J32" s="251">
        <v>0</v>
      </c>
      <c r="K32" s="235"/>
    </row>
    <row r="33" spans="2:11" s="232" customFormat="1" ht="14.4" hidden="1" customHeight="1" x14ac:dyDescent="0.35">
      <c r="B33" s="233"/>
      <c r="C33" s="234"/>
      <c r="D33" s="234"/>
      <c r="E33" s="250" t="s">
        <v>45</v>
      </c>
      <c r="F33" s="251">
        <f>ROUND(SUM(BH82:BH105), 2)</f>
        <v>0</v>
      </c>
      <c r="G33" s="234"/>
      <c r="H33" s="234"/>
      <c r="I33" s="252">
        <v>0.15</v>
      </c>
      <c r="J33" s="251">
        <v>0</v>
      </c>
      <c r="K33" s="235"/>
    </row>
    <row r="34" spans="2:11" s="232" customFormat="1" ht="14.4" hidden="1" customHeight="1" x14ac:dyDescent="0.35">
      <c r="B34" s="233"/>
      <c r="C34" s="234"/>
      <c r="D34" s="234"/>
      <c r="E34" s="250" t="s">
        <v>46</v>
      </c>
      <c r="F34" s="251">
        <f>ROUND(SUM(BI82:BI105), 2)</f>
        <v>0</v>
      </c>
      <c r="G34" s="234"/>
      <c r="H34" s="234"/>
      <c r="I34" s="252">
        <v>0</v>
      </c>
      <c r="J34" s="251">
        <v>0</v>
      </c>
      <c r="K34" s="235"/>
    </row>
    <row r="35" spans="2:11" s="232" customFormat="1" ht="7" customHeight="1" x14ac:dyDescent="0.35">
      <c r="B35" s="233"/>
      <c r="C35" s="234"/>
      <c r="D35" s="234"/>
      <c r="E35" s="234"/>
      <c r="F35" s="234"/>
      <c r="G35" s="234"/>
      <c r="H35" s="234"/>
      <c r="I35" s="234"/>
      <c r="J35" s="234"/>
      <c r="K35" s="235"/>
    </row>
    <row r="36" spans="2:11" s="232" customFormat="1" ht="25.4" customHeight="1" x14ac:dyDescent="0.35">
      <c r="B36" s="233"/>
      <c r="C36" s="253"/>
      <c r="D36" s="254" t="s">
        <v>47</v>
      </c>
      <c r="E36" s="255"/>
      <c r="F36" s="255"/>
      <c r="G36" s="256" t="s">
        <v>48</v>
      </c>
      <c r="H36" s="257" t="s">
        <v>49</v>
      </c>
      <c r="I36" s="255"/>
      <c r="J36" s="258">
        <f>SUM(J27:J34)</f>
        <v>0</v>
      </c>
      <c r="K36" s="259"/>
    </row>
    <row r="37" spans="2:11" s="232" customFormat="1" ht="14.4" customHeight="1" x14ac:dyDescent="0.35">
      <c r="B37" s="260"/>
      <c r="C37" s="261"/>
      <c r="D37" s="261"/>
      <c r="E37" s="261"/>
      <c r="F37" s="261"/>
      <c r="G37" s="261"/>
      <c r="H37" s="261"/>
      <c r="I37" s="261"/>
      <c r="J37" s="261"/>
      <c r="K37" s="262"/>
    </row>
    <row r="41" spans="2:11" s="232" customFormat="1" ht="7" customHeight="1" x14ac:dyDescent="0.35">
      <c r="B41" s="263"/>
      <c r="C41" s="264"/>
      <c r="D41" s="264"/>
      <c r="E41" s="264"/>
      <c r="F41" s="264"/>
      <c r="G41" s="264"/>
      <c r="H41" s="264"/>
      <c r="I41" s="264"/>
      <c r="J41" s="264"/>
      <c r="K41" s="265"/>
    </row>
    <row r="42" spans="2:11" s="232" customFormat="1" ht="37" customHeight="1" x14ac:dyDescent="0.35">
      <c r="B42" s="233"/>
      <c r="C42" s="226" t="s">
        <v>93</v>
      </c>
      <c r="D42" s="234"/>
      <c r="E42" s="234"/>
      <c r="F42" s="234"/>
      <c r="G42" s="234"/>
      <c r="H42" s="234"/>
      <c r="I42" s="234"/>
      <c r="J42" s="234"/>
      <c r="K42" s="235"/>
    </row>
    <row r="43" spans="2:11" s="232" customFormat="1" ht="7" customHeight="1" x14ac:dyDescent="0.35">
      <c r="B43" s="233"/>
      <c r="C43" s="234"/>
      <c r="D43" s="234"/>
      <c r="E43" s="234"/>
      <c r="F43" s="234"/>
      <c r="G43" s="234"/>
      <c r="H43" s="234"/>
      <c r="I43" s="234"/>
      <c r="J43" s="234"/>
      <c r="K43" s="235"/>
    </row>
    <row r="44" spans="2:11" s="232" customFormat="1" ht="14.4" customHeight="1" x14ac:dyDescent="0.35">
      <c r="B44" s="233"/>
      <c r="C44" s="229" t="s">
        <v>19</v>
      </c>
      <c r="D44" s="234"/>
      <c r="E44" s="234"/>
      <c r="F44" s="234"/>
      <c r="G44" s="234"/>
      <c r="H44" s="234"/>
      <c r="I44" s="234"/>
      <c r="J44" s="234"/>
      <c r="K44" s="235"/>
    </row>
    <row r="45" spans="2:11" s="232" customFormat="1" ht="16.5" customHeight="1" x14ac:dyDescent="0.35">
      <c r="B45" s="233"/>
      <c r="C45" s="234"/>
      <c r="D45" s="234"/>
      <c r="E45" s="230" t="str">
        <f>E7</f>
        <v>Nové pracoviště magnetické rezonance a interního příjmu včetně reorganizace 1.PP</v>
      </c>
      <c r="F45" s="231"/>
      <c r="G45" s="231"/>
      <c r="H45" s="231"/>
      <c r="I45" s="234"/>
      <c r="J45" s="234"/>
      <c r="K45" s="235"/>
    </row>
    <row r="46" spans="2:11" s="232" customFormat="1" ht="14.4" customHeight="1" x14ac:dyDescent="0.35">
      <c r="B46" s="233"/>
      <c r="C46" s="229" t="s">
        <v>91</v>
      </c>
      <c r="D46" s="234"/>
      <c r="E46" s="234"/>
      <c r="F46" s="234"/>
      <c r="G46" s="234"/>
      <c r="H46" s="234"/>
      <c r="I46" s="234"/>
      <c r="J46" s="234"/>
      <c r="K46" s="235"/>
    </row>
    <row r="47" spans="2:11" s="232" customFormat="1" ht="17.25" customHeight="1" x14ac:dyDescent="0.35">
      <c r="B47" s="233"/>
      <c r="C47" s="234"/>
      <c r="D47" s="234"/>
      <c r="E47" s="236" t="str">
        <f>E9</f>
        <v>VORN - Vedlejší a ostatní rozpočtové náklady</v>
      </c>
      <c r="F47" s="237"/>
      <c r="G47" s="237"/>
      <c r="H47" s="237"/>
      <c r="I47" s="234"/>
      <c r="J47" s="234"/>
      <c r="K47" s="235"/>
    </row>
    <row r="48" spans="2:11" s="232" customFormat="1" ht="7" customHeight="1" x14ac:dyDescent="0.35">
      <c r="B48" s="233"/>
      <c r="C48" s="234"/>
      <c r="D48" s="234"/>
      <c r="E48" s="234"/>
      <c r="F48" s="234"/>
      <c r="G48" s="234"/>
      <c r="H48" s="234"/>
      <c r="I48" s="234"/>
      <c r="J48" s="234"/>
      <c r="K48" s="235"/>
    </row>
    <row r="49" spans="2:47" s="232" customFormat="1" ht="18" customHeight="1" x14ac:dyDescent="0.35">
      <c r="B49" s="233"/>
      <c r="C49" s="229" t="s">
        <v>23</v>
      </c>
      <c r="D49" s="234"/>
      <c r="E49" s="234"/>
      <c r="F49" s="238" t="str">
        <f>F12</f>
        <v>pavilon I,Nemocnice Děčín</v>
      </c>
      <c r="G49" s="234"/>
      <c r="H49" s="234"/>
      <c r="I49" s="229" t="s">
        <v>25</v>
      </c>
      <c r="J49" s="239" t="str">
        <f>IF(J12="","",J12)</f>
        <v>8. 2. 2018</v>
      </c>
      <c r="K49" s="235"/>
    </row>
    <row r="50" spans="2:47" s="232" customFormat="1" ht="7" customHeight="1" x14ac:dyDescent="0.35">
      <c r="B50" s="233"/>
      <c r="C50" s="234"/>
      <c r="D50" s="234"/>
      <c r="E50" s="234"/>
      <c r="F50" s="234"/>
      <c r="G50" s="234"/>
      <c r="H50" s="234"/>
      <c r="I50" s="234"/>
      <c r="J50" s="234"/>
      <c r="K50" s="235"/>
    </row>
    <row r="51" spans="2:47" s="232" customFormat="1" ht="12" x14ac:dyDescent="0.35">
      <c r="B51" s="233"/>
      <c r="C51" s="229" t="s">
        <v>27</v>
      </c>
      <c r="D51" s="234"/>
      <c r="E51" s="234"/>
      <c r="F51" s="238" t="str">
        <f>E15</f>
        <v>Krajská zdravotní, a.s. - Nemocnice Děčín, o.z.</v>
      </c>
      <c r="G51" s="234"/>
      <c r="H51" s="234"/>
      <c r="I51" s="229" t="s">
        <v>33</v>
      </c>
      <c r="J51" s="242" t="str">
        <f>E21</f>
        <v>JIKA CZ, ing Jiří Slánský</v>
      </c>
      <c r="K51" s="235"/>
    </row>
    <row r="52" spans="2:47" s="232" customFormat="1" ht="14.4" customHeight="1" x14ac:dyDescent="0.35">
      <c r="B52" s="233"/>
      <c r="C52" s="229" t="s">
        <v>31</v>
      </c>
      <c r="D52" s="234"/>
      <c r="E52" s="234"/>
      <c r="F52" s="238" t="str">
        <f>IF(E18="","",E18)</f>
        <v/>
      </c>
      <c r="G52" s="234"/>
      <c r="H52" s="234"/>
      <c r="I52" s="234"/>
      <c r="J52" s="266"/>
      <c r="K52" s="235"/>
    </row>
    <row r="53" spans="2:47" s="232" customFormat="1" ht="10.25" customHeight="1" x14ac:dyDescent="0.35">
      <c r="B53" s="233"/>
      <c r="C53" s="234"/>
      <c r="D53" s="234"/>
      <c r="E53" s="234"/>
      <c r="F53" s="234"/>
      <c r="G53" s="234"/>
      <c r="H53" s="234"/>
      <c r="I53" s="234"/>
      <c r="J53" s="234"/>
      <c r="K53" s="235"/>
    </row>
    <row r="54" spans="2:47" s="232" customFormat="1" ht="29.25" customHeight="1" x14ac:dyDescent="0.35">
      <c r="B54" s="233"/>
      <c r="C54" s="267" t="s">
        <v>94</v>
      </c>
      <c r="D54" s="253"/>
      <c r="E54" s="253"/>
      <c r="F54" s="253"/>
      <c r="G54" s="253"/>
      <c r="H54" s="253"/>
      <c r="I54" s="253"/>
      <c r="J54" s="268" t="s">
        <v>95</v>
      </c>
      <c r="K54" s="269"/>
    </row>
    <row r="55" spans="2:47" s="232" customFormat="1" ht="10.25" customHeight="1" x14ac:dyDescent="0.35">
      <c r="B55" s="233"/>
      <c r="C55" s="234"/>
      <c r="D55" s="234"/>
      <c r="E55" s="234"/>
      <c r="F55" s="234"/>
      <c r="G55" s="234"/>
      <c r="H55" s="234"/>
      <c r="I55" s="234"/>
      <c r="J55" s="234"/>
      <c r="K55" s="235"/>
    </row>
    <row r="56" spans="2:47" s="232" customFormat="1" ht="29.25" customHeight="1" x14ac:dyDescent="0.35">
      <c r="B56" s="233"/>
      <c r="C56" s="270" t="s">
        <v>96</v>
      </c>
      <c r="D56" s="234"/>
      <c r="E56" s="234"/>
      <c r="F56" s="234"/>
      <c r="G56" s="234"/>
      <c r="H56" s="234"/>
      <c r="I56" s="234"/>
      <c r="J56" s="248">
        <f>J82</f>
        <v>0</v>
      </c>
      <c r="K56" s="235"/>
      <c r="AU56" s="220" t="s">
        <v>97</v>
      </c>
    </row>
    <row r="57" spans="2:47" s="277" customFormat="1" ht="25" customHeight="1" x14ac:dyDescent="0.35">
      <c r="B57" s="271"/>
      <c r="C57" s="272"/>
      <c r="D57" s="273" t="s">
        <v>839</v>
      </c>
      <c r="E57" s="274"/>
      <c r="F57" s="274"/>
      <c r="G57" s="274"/>
      <c r="H57" s="274"/>
      <c r="I57" s="274"/>
      <c r="J57" s="275">
        <f>J83</f>
        <v>0</v>
      </c>
      <c r="K57" s="276"/>
    </row>
    <row r="58" spans="2:47" s="284" customFormat="1" ht="19.899999999999999" customHeight="1" x14ac:dyDescent="0.35">
      <c r="B58" s="278"/>
      <c r="C58" s="279"/>
      <c r="D58" s="280" t="s">
        <v>840</v>
      </c>
      <c r="E58" s="281"/>
      <c r="F58" s="281"/>
      <c r="G58" s="281"/>
      <c r="H58" s="281"/>
      <c r="I58" s="281"/>
      <c r="J58" s="282">
        <f>J84</f>
        <v>0</v>
      </c>
      <c r="K58" s="283"/>
    </row>
    <row r="59" spans="2:47" s="284" customFormat="1" ht="19.899999999999999" customHeight="1" x14ac:dyDescent="0.35">
      <c r="B59" s="278"/>
      <c r="C59" s="279"/>
      <c r="D59" s="280" t="s">
        <v>841</v>
      </c>
      <c r="E59" s="281"/>
      <c r="F59" s="281"/>
      <c r="G59" s="281"/>
      <c r="H59" s="281"/>
      <c r="I59" s="281"/>
      <c r="J59" s="282">
        <f>J89</f>
        <v>0</v>
      </c>
      <c r="K59" s="283"/>
    </row>
    <row r="60" spans="2:47" s="284" customFormat="1" ht="19.899999999999999" customHeight="1" x14ac:dyDescent="0.35">
      <c r="B60" s="278"/>
      <c r="C60" s="279"/>
      <c r="D60" s="280" t="s">
        <v>842</v>
      </c>
      <c r="E60" s="281"/>
      <c r="F60" s="281"/>
      <c r="G60" s="281"/>
      <c r="H60" s="281"/>
      <c r="I60" s="281"/>
      <c r="J60" s="282">
        <f>J100</f>
        <v>0</v>
      </c>
      <c r="K60" s="283"/>
    </row>
    <row r="61" spans="2:47" s="284" customFormat="1" ht="19.899999999999999" customHeight="1" x14ac:dyDescent="0.35">
      <c r="B61" s="278"/>
      <c r="C61" s="279"/>
      <c r="D61" s="280" t="s">
        <v>843</v>
      </c>
      <c r="E61" s="281"/>
      <c r="F61" s="281"/>
      <c r="G61" s="281"/>
      <c r="H61" s="281"/>
      <c r="I61" s="281"/>
      <c r="J61" s="282">
        <f>J102</f>
        <v>0</v>
      </c>
      <c r="K61" s="283"/>
    </row>
    <row r="62" spans="2:47" s="284" customFormat="1" ht="19.899999999999999" customHeight="1" x14ac:dyDescent="0.35">
      <c r="B62" s="278"/>
      <c r="C62" s="279"/>
      <c r="D62" s="280" t="s">
        <v>844</v>
      </c>
      <c r="E62" s="281"/>
      <c r="F62" s="281"/>
      <c r="G62" s="281"/>
      <c r="H62" s="281"/>
      <c r="I62" s="281"/>
      <c r="J62" s="282">
        <f>J104</f>
        <v>0</v>
      </c>
      <c r="K62" s="283"/>
    </row>
    <row r="63" spans="2:47" s="232" customFormat="1" ht="21.75" customHeight="1" x14ac:dyDescent="0.35">
      <c r="B63" s="233"/>
      <c r="C63" s="234"/>
      <c r="D63" s="234"/>
      <c r="E63" s="234"/>
      <c r="F63" s="234"/>
      <c r="G63" s="234"/>
      <c r="H63" s="234"/>
      <c r="I63" s="234"/>
      <c r="J63" s="234"/>
      <c r="K63" s="235"/>
    </row>
    <row r="64" spans="2:47" s="232" customFormat="1" ht="7" customHeight="1" x14ac:dyDescent="0.35">
      <c r="B64" s="260"/>
      <c r="C64" s="261"/>
      <c r="D64" s="261"/>
      <c r="E64" s="261"/>
      <c r="F64" s="261"/>
      <c r="G64" s="261"/>
      <c r="H64" s="261"/>
      <c r="I64" s="261"/>
      <c r="J64" s="261"/>
      <c r="K64" s="262"/>
    </row>
    <row r="68" spans="2:12" s="232" customFormat="1" ht="7" customHeight="1" x14ac:dyDescent="0.35">
      <c r="B68" s="263"/>
      <c r="C68" s="264"/>
      <c r="D68" s="264"/>
      <c r="E68" s="264"/>
      <c r="F68" s="264"/>
      <c r="G68" s="264"/>
      <c r="H68" s="264"/>
      <c r="I68" s="264"/>
      <c r="J68" s="264"/>
      <c r="K68" s="264"/>
      <c r="L68" s="233"/>
    </row>
    <row r="69" spans="2:12" s="232" customFormat="1" ht="37" customHeight="1" x14ac:dyDescent="0.35">
      <c r="B69" s="233"/>
      <c r="C69" s="285" t="s">
        <v>119</v>
      </c>
      <c r="L69" s="233"/>
    </row>
    <row r="70" spans="2:12" s="232" customFormat="1" ht="7" customHeight="1" x14ac:dyDescent="0.35">
      <c r="B70" s="233"/>
      <c r="L70" s="233"/>
    </row>
    <row r="71" spans="2:12" s="232" customFormat="1" ht="14.4" customHeight="1" x14ac:dyDescent="0.35">
      <c r="B71" s="233"/>
      <c r="C71" s="286" t="s">
        <v>19</v>
      </c>
      <c r="L71" s="233"/>
    </row>
    <row r="72" spans="2:12" s="232" customFormat="1" ht="16.5" customHeight="1" x14ac:dyDescent="0.35">
      <c r="B72" s="233"/>
      <c r="E72" s="287" t="str">
        <f>E7</f>
        <v>Nové pracoviště magnetické rezonance a interního příjmu včetně reorganizace 1.PP</v>
      </c>
      <c r="F72" s="288"/>
      <c r="G72" s="288"/>
      <c r="H72" s="288"/>
      <c r="L72" s="233"/>
    </row>
    <row r="73" spans="2:12" s="232" customFormat="1" ht="14.4" customHeight="1" x14ac:dyDescent="0.35">
      <c r="B73" s="233"/>
      <c r="C73" s="286" t="s">
        <v>91</v>
      </c>
      <c r="L73" s="233"/>
    </row>
    <row r="74" spans="2:12" s="232" customFormat="1" ht="17.25" customHeight="1" x14ac:dyDescent="0.35">
      <c r="B74" s="233"/>
      <c r="E74" s="289" t="str">
        <f>E9</f>
        <v>VORN - Vedlejší a ostatní rozpočtové náklady</v>
      </c>
      <c r="F74" s="290"/>
      <c r="G74" s="290"/>
      <c r="H74" s="290"/>
      <c r="L74" s="233"/>
    </row>
    <row r="75" spans="2:12" s="232" customFormat="1" ht="7" customHeight="1" x14ac:dyDescent="0.35">
      <c r="B75" s="233"/>
      <c r="L75" s="233"/>
    </row>
    <row r="76" spans="2:12" s="232" customFormat="1" ht="18" customHeight="1" x14ac:dyDescent="0.35">
      <c r="B76" s="233"/>
      <c r="C76" s="286" t="s">
        <v>23</v>
      </c>
      <c r="F76" s="291" t="str">
        <f>F12</f>
        <v>pavilon I,Nemocnice Děčín</v>
      </c>
      <c r="I76" s="286" t="s">
        <v>25</v>
      </c>
      <c r="J76" s="292" t="str">
        <f>IF(J12="","",J12)</f>
        <v>8. 2. 2018</v>
      </c>
      <c r="L76" s="233"/>
    </row>
    <row r="77" spans="2:12" s="232" customFormat="1" ht="7" customHeight="1" x14ac:dyDescent="0.35">
      <c r="B77" s="233"/>
      <c r="L77" s="233"/>
    </row>
    <row r="78" spans="2:12" s="232" customFormat="1" ht="12" x14ac:dyDescent="0.35">
      <c r="B78" s="233"/>
      <c r="C78" s="286" t="s">
        <v>27</v>
      </c>
      <c r="F78" s="291" t="str">
        <f>E15</f>
        <v>Krajská zdravotní, a.s. - Nemocnice Děčín, o.z.</v>
      </c>
      <c r="I78" s="286" t="s">
        <v>33</v>
      </c>
      <c r="J78" s="291" t="str">
        <f>E21</f>
        <v>JIKA CZ, ing Jiří Slánský</v>
      </c>
      <c r="L78" s="233"/>
    </row>
    <row r="79" spans="2:12" s="232" customFormat="1" ht="14.4" customHeight="1" x14ac:dyDescent="0.35">
      <c r="B79" s="233"/>
      <c r="C79" s="286" t="s">
        <v>31</v>
      </c>
      <c r="F79" s="291" t="str">
        <f>IF(E18="","",E18)</f>
        <v/>
      </c>
      <c r="L79" s="233"/>
    </row>
    <row r="80" spans="2:12" s="232" customFormat="1" ht="10.25" customHeight="1" x14ac:dyDescent="0.35">
      <c r="B80" s="233"/>
      <c r="L80" s="233"/>
    </row>
    <row r="81" spans="2:65" s="300" customFormat="1" ht="29.25" customHeight="1" x14ac:dyDescent="0.35">
      <c r="B81" s="293"/>
      <c r="C81" s="294" t="s">
        <v>120</v>
      </c>
      <c r="D81" s="295" t="s">
        <v>56</v>
      </c>
      <c r="E81" s="295" t="s">
        <v>52</v>
      </c>
      <c r="F81" s="295" t="s">
        <v>121</v>
      </c>
      <c r="G81" s="295" t="s">
        <v>122</v>
      </c>
      <c r="H81" s="295" t="s">
        <v>123</v>
      </c>
      <c r="I81" s="295" t="s">
        <v>124</v>
      </c>
      <c r="J81" s="295" t="s">
        <v>95</v>
      </c>
      <c r="K81" s="296" t="s">
        <v>125</v>
      </c>
      <c r="L81" s="293"/>
      <c r="M81" s="297" t="s">
        <v>126</v>
      </c>
      <c r="N81" s="298" t="s">
        <v>41</v>
      </c>
      <c r="O81" s="298" t="s">
        <v>127</v>
      </c>
      <c r="P81" s="298" t="s">
        <v>128</v>
      </c>
      <c r="Q81" s="298" t="s">
        <v>129</v>
      </c>
      <c r="R81" s="298" t="s">
        <v>130</v>
      </c>
      <c r="S81" s="298" t="s">
        <v>131</v>
      </c>
      <c r="T81" s="299" t="s">
        <v>132</v>
      </c>
    </row>
    <row r="82" spans="2:65" s="232" customFormat="1" ht="29.25" customHeight="1" x14ac:dyDescent="0.35">
      <c r="B82" s="233"/>
      <c r="C82" s="301" t="s">
        <v>96</v>
      </c>
      <c r="J82" s="302">
        <f>BK82</f>
        <v>0</v>
      </c>
      <c r="L82" s="233"/>
      <c r="M82" s="303"/>
      <c r="N82" s="245"/>
      <c r="O82" s="245"/>
      <c r="P82" s="304">
        <f>P83</f>
        <v>0</v>
      </c>
      <c r="Q82" s="245"/>
      <c r="R82" s="304">
        <f>R83</f>
        <v>0</v>
      </c>
      <c r="S82" s="245"/>
      <c r="T82" s="305">
        <f>T83</f>
        <v>0</v>
      </c>
      <c r="AT82" s="220" t="s">
        <v>70</v>
      </c>
      <c r="AU82" s="220" t="s">
        <v>97</v>
      </c>
      <c r="BK82" s="306">
        <f>BK83</f>
        <v>0</v>
      </c>
    </row>
    <row r="83" spans="2:65" s="308" customFormat="1" ht="37.4" customHeight="1" x14ac:dyDescent="0.35">
      <c r="B83" s="307"/>
      <c r="D83" s="309" t="s">
        <v>70</v>
      </c>
      <c r="E83" s="310" t="s">
        <v>845</v>
      </c>
      <c r="F83" s="310" t="s">
        <v>846</v>
      </c>
      <c r="J83" s="311">
        <f>BK83</f>
        <v>0</v>
      </c>
      <c r="L83" s="307"/>
      <c r="M83" s="312"/>
      <c r="N83" s="313"/>
      <c r="O83" s="313"/>
      <c r="P83" s="314">
        <f>P84+P89+P100+P102+P104</f>
        <v>0</v>
      </c>
      <c r="Q83" s="313"/>
      <c r="R83" s="314">
        <f>R84+R89+R100+R102+R104</f>
        <v>0</v>
      </c>
      <c r="S83" s="313"/>
      <c r="T83" s="315">
        <f>T84+T89+T100+T102+T104</f>
        <v>0</v>
      </c>
      <c r="AR83" s="309" t="s">
        <v>160</v>
      </c>
      <c r="AT83" s="316" t="s">
        <v>70</v>
      </c>
      <c r="AU83" s="316" t="s">
        <v>71</v>
      </c>
      <c r="AY83" s="309" t="s">
        <v>135</v>
      </c>
      <c r="BK83" s="317">
        <f>BK84+BK89+BK100+BK102+BK104</f>
        <v>0</v>
      </c>
    </row>
    <row r="84" spans="2:65" s="308" customFormat="1" ht="19.899999999999999" customHeight="1" x14ac:dyDescent="0.35">
      <c r="B84" s="307"/>
      <c r="D84" s="309" t="s">
        <v>70</v>
      </c>
      <c r="E84" s="318" t="s">
        <v>847</v>
      </c>
      <c r="F84" s="318" t="s">
        <v>848</v>
      </c>
      <c r="J84" s="319">
        <f>BK84</f>
        <v>0</v>
      </c>
      <c r="L84" s="307"/>
      <c r="M84" s="312"/>
      <c r="N84" s="313"/>
      <c r="O84" s="313"/>
      <c r="P84" s="314">
        <f>SUM(P85:P88)</f>
        <v>0</v>
      </c>
      <c r="Q84" s="313"/>
      <c r="R84" s="314">
        <f>SUM(R85:R88)</f>
        <v>0</v>
      </c>
      <c r="S84" s="313"/>
      <c r="T84" s="315">
        <f>SUM(T85:T88)</f>
        <v>0</v>
      </c>
      <c r="AR84" s="309" t="s">
        <v>160</v>
      </c>
      <c r="AT84" s="316" t="s">
        <v>70</v>
      </c>
      <c r="AU84" s="316" t="s">
        <v>79</v>
      </c>
      <c r="AY84" s="309" t="s">
        <v>135</v>
      </c>
      <c r="BK84" s="317">
        <f>SUM(BK85:BK88)</f>
        <v>0</v>
      </c>
    </row>
    <row r="85" spans="2:65" s="232" customFormat="1" ht="16.5" customHeight="1" x14ac:dyDescent="0.35">
      <c r="B85" s="233"/>
      <c r="C85" s="320" t="s">
        <v>79</v>
      </c>
      <c r="D85" s="320" t="s">
        <v>137</v>
      </c>
      <c r="E85" s="321" t="s">
        <v>849</v>
      </c>
      <c r="F85" s="322" t="s">
        <v>850</v>
      </c>
      <c r="G85" s="323" t="s">
        <v>851</v>
      </c>
      <c r="H85" s="324">
        <v>1</v>
      </c>
      <c r="I85" s="88"/>
      <c r="J85" s="325">
        <f>ROUND(I85*H85,2)</f>
        <v>0</v>
      </c>
      <c r="K85" s="322" t="s">
        <v>852</v>
      </c>
      <c r="L85" s="233"/>
      <c r="M85" s="326" t="s">
        <v>5</v>
      </c>
      <c r="N85" s="327" t="s">
        <v>42</v>
      </c>
      <c r="O85" s="234"/>
      <c r="P85" s="328">
        <f>O85*H85</f>
        <v>0</v>
      </c>
      <c r="Q85" s="328">
        <v>0</v>
      </c>
      <c r="R85" s="328">
        <f>Q85*H85</f>
        <v>0</v>
      </c>
      <c r="S85" s="328">
        <v>0</v>
      </c>
      <c r="T85" s="329">
        <f>S85*H85</f>
        <v>0</v>
      </c>
      <c r="AR85" s="220" t="s">
        <v>853</v>
      </c>
      <c r="AT85" s="220" t="s">
        <v>137</v>
      </c>
      <c r="AU85" s="220" t="s">
        <v>81</v>
      </c>
      <c r="AY85" s="220" t="s">
        <v>135</v>
      </c>
      <c r="BE85" s="330">
        <f>IF(N85="základní",J85,0)</f>
        <v>0</v>
      </c>
      <c r="BF85" s="330">
        <f>IF(N85="snížená",J85,0)</f>
        <v>0</v>
      </c>
      <c r="BG85" s="330">
        <f>IF(N85="zákl. přenesená",J85,0)</f>
        <v>0</v>
      </c>
      <c r="BH85" s="330">
        <f>IF(N85="sníž. přenesená",J85,0)</f>
        <v>0</v>
      </c>
      <c r="BI85" s="330">
        <f>IF(N85="nulová",J85,0)</f>
        <v>0</v>
      </c>
      <c r="BJ85" s="220" t="s">
        <v>79</v>
      </c>
      <c r="BK85" s="330">
        <f>ROUND(I85*H85,2)</f>
        <v>0</v>
      </c>
      <c r="BL85" s="220" t="s">
        <v>853</v>
      </c>
      <c r="BM85" s="220" t="s">
        <v>854</v>
      </c>
    </row>
    <row r="86" spans="2:65" s="232" customFormat="1" ht="25.5" customHeight="1" x14ac:dyDescent="0.35">
      <c r="B86" s="233"/>
      <c r="C86" s="320" t="s">
        <v>81</v>
      </c>
      <c r="D86" s="320" t="s">
        <v>137</v>
      </c>
      <c r="E86" s="321" t="s">
        <v>855</v>
      </c>
      <c r="F86" s="322" t="s">
        <v>856</v>
      </c>
      <c r="G86" s="323" t="s">
        <v>851</v>
      </c>
      <c r="H86" s="324">
        <v>1</v>
      </c>
      <c r="I86" s="88"/>
      <c r="J86" s="325">
        <f>ROUND(I86*H86,2)</f>
        <v>0</v>
      </c>
      <c r="K86" s="322" t="s">
        <v>852</v>
      </c>
      <c r="L86" s="233"/>
      <c r="M86" s="326" t="s">
        <v>5</v>
      </c>
      <c r="N86" s="327" t="s">
        <v>42</v>
      </c>
      <c r="O86" s="234"/>
      <c r="P86" s="328">
        <f>O86*H86</f>
        <v>0</v>
      </c>
      <c r="Q86" s="328">
        <v>0</v>
      </c>
      <c r="R86" s="328">
        <f>Q86*H86</f>
        <v>0</v>
      </c>
      <c r="S86" s="328">
        <v>0</v>
      </c>
      <c r="T86" s="329">
        <f>S86*H86</f>
        <v>0</v>
      </c>
      <c r="AR86" s="220" t="s">
        <v>853</v>
      </c>
      <c r="AT86" s="220" t="s">
        <v>137</v>
      </c>
      <c r="AU86" s="220" t="s">
        <v>81</v>
      </c>
      <c r="AY86" s="220" t="s">
        <v>135</v>
      </c>
      <c r="BE86" s="330">
        <f>IF(N86="základní",J86,0)</f>
        <v>0</v>
      </c>
      <c r="BF86" s="330">
        <f>IF(N86="snížená",J86,0)</f>
        <v>0</v>
      </c>
      <c r="BG86" s="330">
        <f>IF(N86="zákl. přenesená",J86,0)</f>
        <v>0</v>
      </c>
      <c r="BH86" s="330">
        <f>IF(N86="sníž. přenesená",J86,0)</f>
        <v>0</v>
      </c>
      <c r="BI86" s="330">
        <f>IF(N86="nulová",J86,0)</f>
        <v>0</v>
      </c>
      <c r="BJ86" s="220" t="s">
        <v>79</v>
      </c>
      <c r="BK86" s="330">
        <f>ROUND(I86*H86,2)</f>
        <v>0</v>
      </c>
      <c r="BL86" s="220" t="s">
        <v>853</v>
      </c>
      <c r="BM86" s="220" t="s">
        <v>857</v>
      </c>
    </row>
    <row r="87" spans="2:65" s="232" customFormat="1" ht="16.5" customHeight="1" x14ac:dyDescent="0.35">
      <c r="B87" s="233"/>
      <c r="C87" s="320" t="s">
        <v>152</v>
      </c>
      <c r="D87" s="320" t="s">
        <v>137</v>
      </c>
      <c r="E87" s="321" t="s">
        <v>858</v>
      </c>
      <c r="F87" s="322" t="s">
        <v>859</v>
      </c>
      <c r="G87" s="323" t="s">
        <v>851</v>
      </c>
      <c r="H87" s="324">
        <v>1</v>
      </c>
      <c r="I87" s="88"/>
      <c r="J87" s="325">
        <f>ROUND(I87*H87,2)</f>
        <v>0</v>
      </c>
      <c r="K87" s="322" t="s">
        <v>852</v>
      </c>
      <c r="L87" s="233"/>
      <c r="M87" s="326" t="s">
        <v>5</v>
      </c>
      <c r="N87" s="327" t="s">
        <v>42</v>
      </c>
      <c r="O87" s="234"/>
      <c r="P87" s="328">
        <f>O87*H87</f>
        <v>0</v>
      </c>
      <c r="Q87" s="328">
        <v>0</v>
      </c>
      <c r="R87" s="328">
        <f>Q87*H87</f>
        <v>0</v>
      </c>
      <c r="S87" s="328">
        <v>0</v>
      </c>
      <c r="T87" s="329">
        <f>S87*H87</f>
        <v>0</v>
      </c>
      <c r="AR87" s="220" t="s">
        <v>853</v>
      </c>
      <c r="AT87" s="220" t="s">
        <v>137</v>
      </c>
      <c r="AU87" s="220" t="s">
        <v>81</v>
      </c>
      <c r="AY87" s="220" t="s">
        <v>135</v>
      </c>
      <c r="BE87" s="330">
        <f>IF(N87="základní",J87,0)</f>
        <v>0</v>
      </c>
      <c r="BF87" s="330">
        <f>IF(N87="snížená",J87,0)</f>
        <v>0</v>
      </c>
      <c r="BG87" s="330">
        <f>IF(N87="zákl. přenesená",J87,0)</f>
        <v>0</v>
      </c>
      <c r="BH87" s="330">
        <f>IF(N87="sníž. přenesená",J87,0)</f>
        <v>0</v>
      </c>
      <c r="BI87" s="330">
        <f>IF(N87="nulová",J87,0)</f>
        <v>0</v>
      </c>
      <c r="BJ87" s="220" t="s">
        <v>79</v>
      </c>
      <c r="BK87" s="330">
        <f>ROUND(I87*H87,2)</f>
        <v>0</v>
      </c>
      <c r="BL87" s="220" t="s">
        <v>853</v>
      </c>
      <c r="BM87" s="220" t="s">
        <v>860</v>
      </c>
    </row>
    <row r="88" spans="2:65" s="232" customFormat="1" ht="25.5" customHeight="1" x14ac:dyDescent="0.35">
      <c r="B88" s="233"/>
      <c r="C88" s="320" t="s">
        <v>142</v>
      </c>
      <c r="D88" s="320" t="s">
        <v>137</v>
      </c>
      <c r="E88" s="321" t="s">
        <v>861</v>
      </c>
      <c r="F88" s="322" t="s">
        <v>862</v>
      </c>
      <c r="G88" s="323" t="s">
        <v>851</v>
      </c>
      <c r="H88" s="324">
        <v>1</v>
      </c>
      <c r="I88" s="88"/>
      <c r="J88" s="325">
        <f>ROUND(I88*H88,2)</f>
        <v>0</v>
      </c>
      <c r="K88" s="322" t="s">
        <v>852</v>
      </c>
      <c r="L88" s="233"/>
      <c r="M88" s="326" t="s">
        <v>5</v>
      </c>
      <c r="N88" s="327" t="s">
        <v>42</v>
      </c>
      <c r="O88" s="234"/>
      <c r="P88" s="328">
        <f>O88*H88</f>
        <v>0</v>
      </c>
      <c r="Q88" s="328">
        <v>0</v>
      </c>
      <c r="R88" s="328">
        <f>Q88*H88</f>
        <v>0</v>
      </c>
      <c r="S88" s="328">
        <v>0</v>
      </c>
      <c r="T88" s="329">
        <f>S88*H88</f>
        <v>0</v>
      </c>
      <c r="AR88" s="220" t="s">
        <v>853</v>
      </c>
      <c r="AT88" s="220" t="s">
        <v>137</v>
      </c>
      <c r="AU88" s="220" t="s">
        <v>81</v>
      </c>
      <c r="AY88" s="220" t="s">
        <v>135</v>
      </c>
      <c r="BE88" s="330">
        <f>IF(N88="základní",J88,0)</f>
        <v>0</v>
      </c>
      <c r="BF88" s="330">
        <f>IF(N88="snížená",J88,0)</f>
        <v>0</v>
      </c>
      <c r="BG88" s="330">
        <f>IF(N88="zákl. přenesená",J88,0)</f>
        <v>0</v>
      </c>
      <c r="BH88" s="330">
        <f>IF(N88="sníž. přenesená",J88,0)</f>
        <v>0</v>
      </c>
      <c r="BI88" s="330">
        <f>IF(N88="nulová",J88,0)</f>
        <v>0</v>
      </c>
      <c r="BJ88" s="220" t="s">
        <v>79</v>
      </c>
      <c r="BK88" s="330">
        <f>ROUND(I88*H88,2)</f>
        <v>0</v>
      </c>
      <c r="BL88" s="220" t="s">
        <v>853</v>
      </c>
      <c r="BM88" s="220" t="s">
        <v>863</v>
      </c>
    </row>
    <row r="89" spans="2:65" s="308" customFormat="1" ht="29.9" customHeight="1" x14ac:dyDescent="0.35">
      <c r="B89" s="307"/>
      <c r="D89" s="309" t="s">
        <v>70</v>
      </c>
      <c r="E89" s="318" t="s">
        <v>864</v>
      </c>
      <c r="F89" s="318" t="s">
        <v>865</v>
      </c>
      <c r="J89" s="319">
        <f>BK89</f>
        <v>0</v>
      </c>
      <c r="L89" s="307"/>
      <c r="M89" s="312"/>
      <c r="N89" s="313"/>
      <c r="O89" s="313"/>
      <c r="P89" s="314">
        <f>SUM(P90:P99)</f>
        <v>0</v>
      </c>
      <c r="Q89" s="313"/>
      <c r="R89" s="314">
        <f>SUM(R90:R99)</f>
        <v>0</v>
      </c>
      <c r="S89" s="313"/>
      <c r="T89" s="315">
        <f>SUM(T90:T99)</f>
        <v>0</v>
      </c>
      <c r="AR89" s="309" t="s">
        <v>160</v>
      </c>
      <c r="AT89" s="316" t="s">
        <v>70</v>
      </c>
      <c r="AU89" s="316" t="s">
        <v>79</v>
      </c>
      <c r="AY89" s="309" t="s">
        <v>135</v>
      </c>
      <c r="BK89" s="317">
        <f>SUM(BK90:BK99)</f>
        <v>0</v>
      </c>
    </row>
    <row r="90" spans="2:65" s="232" customFormat="1" ht="16.5" customHeight="1" x14ac:dyDescent="0.35">
      <c r="B90" s="233"/>
      <c r="C90" s="320" t="s">
        <v>160</v>
      </c>
      <c r="D90" s="320" t="s">
        <v>137</v>
      </c>
      <c r="E90" s="321" t="s">
        <v>866</v>
      </c>
      <c r="F90" s="322" t="s">
        <v>867</v>
      </c>
      <c r="G90" s="323" t="s">
        <v>851</v>
      </c>
      <c r="H90" s="324">
        <v>1</v>
      </c>
      <c r="I90" s="88"/>
      <c r="J90" s="325">
        <f t="shared" ref="J90:J99" si="0">ROUND(I90*H90,2)</f>
        <v>0</v>
      </c>
      <c r="K90" s="322" t="s">
        <v>852</v>
      </c>
      <c r="L90" s="233"/>
      <c r="M90" s="326" t="s">
        <v>5</v>
      </c>
      <c r="N90" s="327" t="s">
        <v>42</v>
      </c>
      <c r="O90" s="234"/>
      <c r="P90" s="328">
        <f t="shared" ref="P90:P99" si="1">O90*H90</f>
        <v>0</v>
      </c>
      <c r="Q90" s="328">
        <v>0</v>
      </c>
      <c r="R90" s="328">
        <f t="shared" ref="R90:R99" si="2">Q90*H90</f>
        <v>0</v>
      </c>
      <c r="S90" s="328">
        <v>0</v>
      </c>
      <c r="T90" s="329">
        <f t="shared" ref="T90:T99" si="3">S90*H90</f>
        <v>0</v>
      </c>
      <c r="AR90" s="220" t="s">
        <v>853</v>
      </c>
      <c r="AT90" s="220" t="s">
        <v>137</v>
      </c>
      <c r="AU90" s="220" t="s">
        <v>81</v>
      </c>
      <c r="AY90" s="220" t="s">
        <v>135</v>
      </c>
      <c r="BE90" s="330">
        <f t="shared" ref="BE90:BE99" si="4">IF(N90="základní",J90,0)</f>
        <v>0</v>
      </c>
      <c r="BF90" s="330">
        <f t="shared" ref="BF90:BF99" si="5">IF(N90="snížená",J90,0)</f>
        <v>0</v>
      </c>
      <c r="BG90" s="330">
        <f t="shared" ref="BG90:BG99" si="6">IF(N90="zákl. přenesená",J90,0)</f>
        <v>0</v>
      </c>
      <c r="BH90" s="330">
        <f t="shared" ref="BH90:BH99" si="7">IF(N90="sníž. přenesená",J90,0)</f>
        <v>0</v>
      </c>
      <c r="BI90" s="330">
        <f t="shared" ref="BI90:BI99" si="8">IF(N90="nulová",J90,0)</f>
        <v>0</v>
      </c>
      <c r="BJ90" s="220" t="s">
        <v>79</v>
      </c>
      <c r="BK90" s="330">
        <f t="shared" ref="BK90:BK99" si="9">ROUND(I90*H90,2)</f>
        <v>0</v>
      </c>
      <c r="BL90" s="220" t="s">
        <v>853</v>
      </c>
      <c r="BM90" s="220" t="s">
        <v>868</v>
      </c>
    </row>
    <row r="91" spans="2:65" s="232" customFormat="1" ht="16.5" customHeight="1" x14ac:dyDescent="0.35">
      <c r="B91" s="233"/>
      <c r="C91" s="320" t="s">
        <v>165</v>
      </c>
      <c r="D91" s="320" t="s">
        <v>137</v>
      </c>
      <c r="E91" s="321" t="s">
        <v>869</v>
      </c>
      <c r="F91" s="322" t="s">
        <v>870</v>
      </c>
      <c r="G91" s="323" t="s">
        <v>851</v>
      </c>
      <c r="H91" s="324">
        <v>1</v>
      </c>
      <c r="I91" s="88"/>
      <c r="J91" s="325">
        <f t="shared" si="0"/>
        <v>0</v>
      </c>
      <c r="K91" s="322" t="s">
        <v>852</v>
      </c>
      <c r="L91" s="233"/>
      <c r="M91" s="326" t="s">
        <v>5</v>
      </c>
      <c r="N91" s="327" t="s">
        <v>42</v>
      </c>
      <c r="O91" s="234"/>
      <c r="P91" s="328">
        <f t="shared" si="1"/>
        <v>0</v>
      </c>
      <c r="Q91" s="328">
        <v>0</v>
      </c>
      <c r="R91" s="328">
        <f t="shared" si="2"/>
        <v>0</v>
      </c>
      <c r="S91" s="328">
        <v>0</v>
      </c>
      <c r="T91" s="329">
        <f t="shared" si="3"/>
        <v>0</v>
      </c>
      <c r="AR91" s="220" t="s">
        <v>853</v>
      </c>
      <c r="AT91" s="220" t="s">
        <v>137</v>
      </c>
      <c r="AU91" s="220" t="s">
        <v>81</v>
      </c>
      <c r="AY91" s="220" t="s">
        <v>135</v>
      </c>
      <c r="BE91" s="330">
        <f t="shared" si="4"/>
        <v>0</v>
      </c>
      <c r="BF91" s="330">
        <f t="shared" si="5"/>
        <v>0</v>
      </c>
      <c r="BG91" s="330">
        <f t="shared" si="6"/>
        <v>0</v>
      </c>
      <c r="BH91" s="330">
        <f t="shared" si="7"/>
        <v>0</v>
      </c>
      <c r="BI91" s="330">
        <f t="shared" si="8"/>
        <v>0</v>
      </c>
      <c r="BJ91" s="220" t="s">
        <v>79</v>
      </c>
      <c r="BK91" s="330">
        <f t="shared" si="9"/>
        <v>0</v>
      </c>
      <c r="BL91" s="220" t="s">
        <v>853</v>
      </c>
      <c r="BM91" s="220" t="s">
        <v>871</v>
      </c>
    </row>
    <row r="92" spans="2:65" s="232" customFormat="1" ht="16.5" customHeight="1" x14ac:dyDescent="0.35">
      <c r="B92" s="233"/>
      <c r="C92" s="320" t="s">
        <v>172</v>
      </c>
      <c r="D92" s="320" t="s">
        <v>137</v>
      </c>
      <c r="E92" s="321" t="s">
        <v>872</v>
      </c>
      <c r="F92" s="322" t="s">
        <v>873</v>
      </c>
      <c r="G92" s="323" t="s">
        <v>851</v>
      </c>
      <c r="H92" s="324">
        <v>1</v>
      </c>
      <c r="I92" s="88"/>
      <c r="J92" s="325">
        <f t="shared" si="0"/>
        <v>0</v>
      </c>
      <c r="K92" s="322" t="s">
        <v>852</v>
      </c>
      <c r="L92" s="233"/>
      <c r="M92" s="326" t="s">
        <v>5</v>
      </c>
      <c r="N92" s="327" t="s">
        <v>42</v>
      </c>
      <c r="O92" s="234"/>
      <c r="P92" s="328">
        <f t="shared" si="1"/>
        <v>0</v>
      </c>
      <c r="Q92" s="328">
        <v>0</v>
      </c>
      <c r="R92" s="328">
        <f t="shared" si="2"/>
        <v>0</v>
      </c>
      <c r="S92" s="328">
        <v>0</v>
      </c>
      <c r="T92" s="329">
        <f t="shared" si="3"/>
        <v>0</v>
      </c>
      <c r="AR92" s="220" t="s">
        <v>853</v>
      </c>
      <c r="AT92" s="220" t="s">
        <v>137</v>
      </c>
      <c r="AU92" s="220" t="s">
        <v>81</v>
      </c>
      <c r="AY92" s="220" t="s">
        <v>135</v>
      </c>
      <c r="BE92" s="330">
        <f t="shared" si="4"/>
        <v>0</v>
      </c>
      <c r="BF92" s="330">
        <f t="shared" si="5"/>
        <v>0</v>
      </c>
      <c r="BG92" s="330">
        <f t="shared" si="6"/>
        <v>0</v>
      </c>
      <c r="BH92" s="330">
        <f t="shared" si="7"/>
        <v>0</v>
      </c>
      <c r="BI92" s="330">
        <f t="shared" si="8"/>
        <v>0</v>
      </c>
      <c r="BJ92" s="220" t="s">
        <v>79</v>
      </c>
      <c r="BK92" s="330">
        <f t="shared" si="9"/>
        <v>0</v>
      </c>
      <c r="BL92" s="220" t="s">
        <v>853</v>
      </c>
      <c r="BM92" s="220" t="s">
        <v>874</v>
      </c>
    </row>
    <row r="93" spans="2:65" s="232" customFormat="1" ht="16.5" customHeight="1" x14ac:dyDescent="0.35">
      <c r="B93" s="233"/>
      <c r="C93" s="320" t="s">
        <v>179</v>
      </c>
      <c r="D93" s="320" t="s">
        <v>137</v>
      </c>
      <c r="E93" s="321" t="s">
        <v>875</v>
      </c>
      <c r="F93" s="322" t="s">
        <v>876</v>
      </c>
      <c r="G93" s="323" t="s">
        <v>851</v>
      </c>
      <c r="H93" s="324">
        <v>1</v>
      </c>
      <c r="I93" s="88"/>
      <c r="J93" s="325">
        <f t="shared" si="0"/>
        <v>0</v>
      </c>
      <c r="K93" s="322" t="s">
        <v>141</v>
      </c>
      <c r="L93" s="233"/>
      <c r="M93" s="326" t="s">
        <v>5</v>
      </c>
      <c r="N93" s="327" t="s">
        <v>42</v>
      </c>
      <c r="O93" s="234"/>
      <c r="P93" s="328">
        <f t="shared" si="1"/>
        <v>0</v>
      </c>
      <c r="Q93" s="328">
        <v>0</v>
      </c>
      <c r="R93" s="328">
        <f t="shared" si="2"/>
        <v>0</v>
      </c>
      <c r="S93" s="328">
        <v>0</v>
      </c>
      <c r="T93" s="329">
        <f t="shared" si="3"/>
        <v>0</v>
      </c>
      <c r="AR93" s="220" t="s">
        <v>853</v>
      </c>
      <c r="AT93" s="220" t="s">
        <v>137</v>
      </c>
      <c r="AU93" s="220" t="s">
        <v>81</v>
      </c>
      <c r="AY93" s="220" t="s">
        <v>135</v>
      </c>
      <c r="BE93" s="330">
        <f t="shared" si="4"/>
        <v>0</v>
      </c>
      <c r="BF93" s="330">
        <f t="shared" si="5"/>
        <v>0</v>
      </c>
      <c r="BG93" s="330">
        <f t="shared" si="6"/>
        <v>0</v>
      </c>
      <c r="BH93" s="330">
        <f t="shared" si="7"/>
        <v>0</v>
      </c>
      <c r="BI93" s="330">
        <f t="shared" si="8"/>
        <v>0</v>
      </c>
      <c r="BJ93" s="220" t="s">
        <v>79</v>
      </c>
      <c r="BK93" s="330">
        <f t="shared" si="9"/>
        <v>0</v>
      </c>
      <c r="BL93" s="220" t="s">
        <v>853</v>
      </c>
      <c r="BM93" s="220" t="s">
        <v>877</v>
      </c>
    </row>
    <row r="94" spans="2:65" s="232" customFormat="1" ht="16.5" customHeight="1" x14ac:dyDescent="0.35">
      <c r="B94" s="233"/>
      <c r="C94" s="320" t="s">
        <v>184</v>
      </c>
      <c r="D94" s="320" t="s">
        <v>137</v>
      </c>
      <c r="E94" s="321" t="s">
        <v>878</v>
      </c>
      <c r="F94" s="322" t="s">
        <v>879</v>
      </c>
      <c r="G94" s="323" t="s">
        <v>851</v>
      </c>
      <c r="H94" s="324">
        <v>1</v>
      </c>
      <c r="I94" s="88"/>
      <c r="J94" s="325">
        <f t="shared" si="0"/>
        <v>0</v>
      </c>
      <c r="K94" s="322" t="s">
        <v>852</v>
      </c>
      <c r="L94" s="233"/>
      <c r="M94" s="326" t="s">
        <v>5</v>
      </c>
      <c r="N94" s="327" t="s">
        <v>42</v>
      </c>
      <c r="O94" s="234"/>
      <c r="P94" s="328">
        <f t="shared" si="1"/>
        <v>0</v>
      </c>
      <c r="Q94" s="328">
        <v>0</v>
      </c>
      <c r="R94" s="328">
        <f t="shared" si="2"/>
        <v>0</v>
      </c>
      <c r="S94" s="328">
        <v>0</v>
      </c>
      <c r="T94" s="329">
        <f t="shared" si="3"/>
        <v>0</v>
      </c>
      <c r="AR94" s="220" t="s">
        <v>853</v>
      </c>
      <c r="AT94" s="220" t="s">
        <v>137</v>
      </c>
      <c r="AU94" s="220" t="s">
        <v>81</v>
      </c>
      <c r="AY94" s="220" t="s">
        <v>135</v>
      </c>
      <c r="BE94" s="330">
        <f t="shared" si="4"/>
        <v>0</v>
      </c>
      <c r="BF94" s="330">
        <f t="shared" si="5"/>
        <v>0</v>
      </c>
      <c r="BG94" s="330">
        <f t="shared" si="6"/>
        <v>0</v>
      </c>
      <c r="BH94" s="330">
        <f t="shared" si="7"/>
        <v>0</v>
      </c>
      <c r="BI94" s="330">
        <f t="shared" si="8"/>
        <v>0</v>
      </c>
      <c r="BJ94" s="220" t="s">
        <v>79</v>
      </c>
      <c r="BK94" s="330">
        <f t="shared" si="9"/>
        <v>0</v>
      </c>
      <c r="BL94" s="220" t="s">
        <v>853</v>
      </c>
      <c r="BM94" s="220" t="s">
        <v>880</v>
      </c>
    </row>
    <row r="95" spans="2:65" s="232" customFormat="1" ht="16.5" customHeight="1" x14ac:dyDescent="0.35">
      <c r="B95" s="233"/>
      <c r="C95" s="320" t="s">
        <v>190</v>
      </c>
      <c r="D95" s="320" t="s">
        <v>137</v>
      </c>
      <c r="E95" s="321" t="s">
        <v>881</v>
      </c>
      <c r="F95" s="322" t="s">
        <v>882</v>
      </c>
      <c r="G95" s="323" t="s">
        <v>851</v>
      </c>
      <c r="H95" s="324">
        <v>1</v>
      </c>
      <c r="I95" s="88"/>
      <c r="J95" s="325">
        <f t="shared" si="0"/>
        <v>0</v>
      </c>
      <c r="K95" s="322" t="s">
        <v>141</v>
      </c>
      <c r="L95" s="233"/>
      <c r="M95" s="326" t="s">
        <v>5</v>
      </c>
      <c r="N95" s="327" t="s">
        <v>42</v>
      </c>
      <c r="O95" s="234"/>
      <c r="P95" s="328">
        <f t="shared" si="1"/>
        <v>0</v>
      </c>
      <c r="Q95" s="328">
        <v>0</v>
      </c>
      <c r="R95" s="328">
        <f t="shared" si="2"/>
        <v>0</v>
      </c>
      <c r="S95" s="328">
        <v>0</v>
      </c>
      <c r="T95" s="329">
        <f t="shared" si="3"/>
        <v>0</v>
      </c>
      <c r="AR95" s="220" t="s">
        <v>853</v>
      </c>
      <c r="AT95" s="220" t="s">
        <v>137</v>
      </c>
      <c r="AU95" s="220" t="s">
        <v>81</v>
      </c>
      <c r="AY95" s="220" t="s">
        <v>135</v>
      </c>
      <c r="BE95" s="330">
        <f t="shared" si="4"/>
        <v>0</v>
      </c>
      <c r="BF95" s="330">
        <f t="shared" si="5"/>
        <v>0</v>
      </c>
      <c r="BG95" s="330">
        <f t="shared" si="6"/>
        <v>0</v>
      </c>
      <c r="BH95" s="330">
        <f t="shared" si="7"/>
        <v>0</v>
      </c>
      <c r="BI95" s="330">
        <f t="shared" si="8"/>
        <v>0</v>
      </c>
      <c r="BJ95" s="220" t="s">
        <v>79</v>
      </c>
      <c r="BK95" s="330">
        <f t="shared" si="9"/>
        <v>0</v>
      </c>
      <c r="BL95" s="220" t="s">
        <v>853</v>
      </c>
      <c r="BM95" s="220" t="s">
        <v>883</v>
      </c>
    </row>
    <row r="96" spans="2:65" s="232" customFormat="1" ht="25.5" customHeight="1" x14ac:dyDescent="0.35">
      <c r="B96" s="233"/>
      <c r="C96" s="320" t="s">
        <v>197</v>
      </c>
      <c r="D96" s="320" t="s">
        <v>137</v>
      </c>
      <c r="E96" s="321" t="s">
        <v>884</v>
      </c>
      <c r="F96" s="322" t="s">
        <v>885</v>
      </c>
      <c r="G96" s="323" t="s">
        <v>851</v>
      </c>
      <c r="H96" s="324">
        <v>1</v>
      </c>
      <c r="I96" s="88"/>
      <c r="J96" s="325">
        <f t="shared" si="0"/>
        <v>0</v>
      </c>
      <c r="K96" s="322" t="s">
        <v>852</v>
      </c>
      <c r="L96" s="233"/>
      <c r="M96" s="326" t="s">
        <v>5</v>
      </c>
      <c r="N96" s="327" t="s">
        <v>42</v>
      </c>
      <c r="O96" s="234"/>
      <c r="P96" s="328">
        <f t="shared" si="1"/>
        <v>0</v>
      </c>
      <c r="Q96" s="328">
        <v>0</v>
      </c>
      <c r="R96" s="328">
        <f t="shared" si="2"/>
        <v>0</v>
      </c>
      <c r="S96" s="328">
        <v>0</v>
      </c>
      <c r="T96" s="329">
        <f t="shared" si="3"/>
        <v>0</v>
      </c>
      <c r="AR96" s="220" t="s">
        <v>853</v>
      </c>
      <c r="AT96" s="220" t="s">
        <v>137</v>
      </c>
      <c r="AU96" s="220" t="s">
        <v>81</v>
      </c>
      <c r="AY96" s="220" t="s">
        <v>135</v>
      </c>
      <c r="BE96" s="330">
        <f t="shared" si="4"/>
        <v>0</v>
      </c>
      <c r="BF96" s="330">
        <f t="shared" si="5"/>
        <v>0</v>
      </c>
      <c r="BG96" s="330">
        <f t="shared" si="6"/>
        <v>0</v>
      </c>
      <c r="BH96" s="330">
        <f t="shared" si="7"/>
        <v>0</v>
      </c>
      <c r="BI96" s="330">
        <f t="shared" si="8"/>
        <v>0</v>
      </c>
      <c r="BJ96" s="220" t="s">
        <v>79</v>
      </c>
      <c r="BK96" s="330">
        <f t="shared" si="9"/>
        <v>0</v>
      </c>
      <c r="BL96" s="220" t="s">
        <v>853</v>
      </c>
      <c r="BM96" s="220" t="s">
        <v>886</v>
      </c>
    </row>
    <row r="97" spans="2:65" s="232" customFormat="1" ht="16.5" customHeight="1" x14ac:dyDescent="0.35">
      <c r="B97" s="233"/>
      <c r="C97" s="320" t="s">
        <v>203</v>
      </c>
      <c r="D97" s="320" t="s">
        <v>137</v>
      </c>
      <c r="E97" s="321" t="s">
        <v>887</v>
      </c>
      <c r="F97" s="322" t="s">
        <v>888</v>
      </c>
      <c r="G97" s="323" t="s">
        <v>851</v>
      </c>
      <c r="H97" s="324">
        <v>1</v>
      </c>
      <c r="I97" s="88"/>
      <c r="J97" s="325">
        <f t="shared" si="0"/>
        <v>0</v>
      </c>
      <c r="K97" s="322" t="s">
        <v>141</v>
      </c>
      <c r="L97" s="233"/>
      <c r="M97" s="326" t="s">
        <v>5</v>
      </c>
      <c r="N97" s="327" t="s">
        <v>42</v>
      </c>
      <c r="O97" s="234"/>
      <c r="P97" s="328">
        <f t="shared" si="1"/>
        <v>0</v>
      </c>
      <c r="Q97" s="328">
        <v>0</v>
      </c>
      <c r="R97" s="328">
        <f t="shared" si="2"/>
        <v>0</v>
      </c>
      <c r="S97" s="328">
        <v>0</v>
      </c>
      <c r="T97" s="329">
        <f t="shared" si="3"/>
        <v>0</v>
      </c>
      <c r="AR97" s="220" t="s">
        <v>853</v>
      </c>
      <c r="AT97" s="220" t="s">
        <v>137</v>
      </c>
      <c r="AU97" s="220" t="s">
        <v>81</v>
      </c>
      <c r="AY97" s="220" t="s">
        <v>135</v>
      </c>
      <c r="BE97" s="330">
        <f t="shared" si="4"/>
        <v>0</v>
      </c>
      <c r="BF97" s="330">
        <f t="shared" si="5"/>
        <v>0</v>
      </c>
      <c r="BG97" s="330">
        <f t="shared" si="6"/>
        <v>0</v>
      </c>
      <c r="BH97" s="330">
        <f t="shared" si="7"/>
        <v>0</v>
      </c>
      <c r="BI97" s="330">
        <f t="shared" si="8"/>
        <v>0</v>
      </c>
      <c r="BJ97" s="220" t="s">
        <v>79</v>
      </c>
      <c r="BK97" s="330">
        <f t="shared" si="9"/>
        <v>0</v>
      </c>
      <c r="BL97" s="220" t="s">
        <v>853</v>
      </c>
      <c r="BM97" s="220" t="s">
        <v>889</v>
      </c>
    </row>
    <row r="98" spans="2:65" s="232" customFormat="1" ht="16.5" customHeight="1" x14ac:dyDescent="0.35">
      <c r="B98" s="233"/>
      <c r="C98" s="320" t="s">
        <v>209</v>
      </c>
      <c r="D98" s="320" t="s">
        <v>137</v>
      </c>
      <c r="E98" s="321" t="s">
        <v>890</v>
      </c>
      <c r="F98" s="322" t="s">
        <v>891</v>
      </c>
      <c r="G98" s="323" t="s">
        <v>851</v>
      </c>
      <c r="H98" s="324">
        <v>1</v>
      </c>
      <c r="I98" s="88"/>
      <c r="J98" s="325">
        <f t="shared" si="0"/>
        <v>0</v>
      </c>
      <c r="K98" s="322" t="s">
        <v>852</v>
      </c>
      <c r="L98" s="233"/>
      <c r="M98" s="326" t="s">
        <v>5</v>
      </c>
      <c r="N98" s="327" t="s">
        <v>42</v>
      </c>
      <c r="O98" s="234"/>
      <c r="P98" s="328">
        <f t="shared" si="1"/>
        <v>0</v>
      </c>
      <c r="Q98" s="328">
        <v>0</v>
      </c>
      <c r="R98" s="328">
        <f t="shared" si="2"/>
        <v>0</v>
      </c>
      <c r="S98" s="328">
        <v>0</v>
      </c>
      <c r="T98" s="329">
        <f t="shared" si="3"/>
        <v>0</v>
      </c>
      <c r="AR98" s="220" t="s">
        <v>853</v>
      </c>
      <c r="AT98" s="220" t="s">
        <v>137</v>
      </c>
      <c r="AU98" s="220" t="s">
        <v>81</v>
      </c>
      <c r="AY98" s="220" t="s">
        <v>135</v>
      </c>
      <c r="BE98" s="330">
        <f t="shared" si="4"/>
        <v>0</v>
      </c>
      <c r="BF98" s="330">
        <f t="shared" si="5"/>
        <v>0</v>
      </c>
      <c r="BG98" s="330">
        <f t="shared" si="6"/>
        <v>0</v>
      </c>
      <c r="BH98" s="330">
        <f t="shared" si="7"/>
        <v>0</v>
      </c>
      <c r="BI98" s="330">
        <f t="shared" si="8"/>
        <v>0</v>
      </c>
      <c r="BJ98" s="220" t="s">
        <v>79</v>
      </c>
      <c r="BK98" s="330">
        <f t="shared" si="9"/>
        <v>0</v>
      </c>
      <c r="BL98" s="220" t="s">
        <v>853</v>
      </c>
      <c r="BM98" s="220" t="s">
        <v>892</v>
      </c>
    </row>
    <row r="99" spans="2:65" s="232" customFormat="1" ht="16.5" customHeight="1" x14ac:dyDescent="0.35">
      <c r="B99" s="233"/>
      <c r="C99" s="320" t="s">
        <v>214</v>
      </c>
      <c r="D99" s="320" t="s">
        <v>137</v>
      </c>
      <c r="E99" s="321" t="s">
        <v>893</v>
      </c>
      <c r="F99" s="322" t="s">
        <v>894</v>
      </c>
      <c r="G99" s="323" t="s">
        <v>851</v>
      </c>
      <c r="H99" s="324">
        <v>1</v>
      </c>
      <c r="I99" s="88"/>
      <c r="J99" s="325">
        <f t="shared" si="0"/>
        <v>0</v>
      </c>
      <c r="K99" s="322" t="s">
        <v>852</v>
      </c>
      <c r="L99" s="233"/>
      <c r="M99" s="326" t="s">
        <v>5</v>
      </c>
      <c r="N99" s="327" t="s">
        <v>42</v>
      </c>
      <c r="O99" s="234"/>
      <c r="P99" s="328">
        <f t="shared" si="1"/>
        <v>0</v>
      </c>
      <c r="Q99" s="328">
        <v>0</v>
      </c>
      <c r="R99" s="328">
        <f t="shared" si="2"/>
        <v>0</v>
      </c>
      <c r="S99" s="328">
        <v>0</v>
      </c>
      <c r="T99" s="329">
        <f t="shared" si="3"/>
        <v>0</v>
      </c>
      <c r="AR99" s="220" t="s">
        <v>853</v>
      </c>
      <c r="AT99" s="220" t="s">
        <v>137</v>
      </c>
      <c r="AU99" s="220" t="s">
        <v>81</v>
      </c>
      <c r="AY99" s="220" t="s">
        <v>135</v>
      </c>
      <c r="BE99" s="330">
        <f t="shared" si="4"/>
        <v>0</v>
      </c>
      <c r="BF99" s="330">
        <f t="shared" si="5"/>
        <v>0</v>
      </c>
      <c r="BG99" s="330">
        <f t="shared" si="6"/>
        <v>0</v>
      </c>
      <c r="BH99" s="330">
        <f t="shared" si="7"/>
        <v>0</v>
      </c>
      <c r="BI99" s="330">
        <f t="shared" si="8"/>
        <v>0</v>
      </c>
      <c r="BJ99" s="220" t="s">
        <v>79</v>
      </c>
      <c r="BK99" s="330">
        <f t="shared" si="9"/>
        <v>0</v>
      </c>
      <c r="BL99" s="220" t="s">
        <v>853</v>
      </c>
      <c r="BM99" s="220" t="s">
        <v>895</v>
      </c>
    </row>
    <row r="100" spans="2:65" s="308" customFormat="1" ht="29.9" customHeight="1" x14ac:dyDescent="0.35">
      <c r="B100" s="307"/>
      <c r="D100" s="309" t="s">
        <v>70</v>
      </c>
      <c r="E100" s="318" t="s">
        <v>896</v>
      </c>
      <c r="F100" s="318" t="s">
        <v>897</v>
      </c>
      <c r="J100" s="319">
        <f>BK100</f>
        <v>0</v>
      </c>
      <c r="L100" s="307"/>
      <c r="M100" s="312"/>
      <c r="N100" s="313"/>
      <c r="O100" s="313"/>
      <c r="P100" s="314">
        <f>P101</f>
        <v>0</v>
      </c>
      <c r="Q100" s="313"/>
      <c r="R100" s="314">
        <f>R101</f>
        <v>0</v>
      </c>
      <c r="S100" s="313"/>
      <c r="T100" s="315">
        <f>T101</f>
        <v>0</v>
      </c>
      <c r="AR100" s="309" t="s">
        <v>160</v>
      </c>
      <c r="AT100" s="316" t="s">
        <v>70</v>
      </c>
      <c r="AU100" s="316" t="s">
        <v>79</v>
      </c>
      <c r="AY100" s="309" t="s">
        <v>135</v>
      </c>
      <c r="BK100" s="317">
        <f>BK101</f>
        <v>0</v>
      </c>
    </row>
    <row r="101" spans="2:65" s="232" customFormat="1" ht="25.5" customHeight="1" x14ac:dyDescent="0.35">
      <c r="B101" s="233"/>
      <c r="C101" s="320" t="s">
        <v>11</v>
      </c>
      <c r="D101" s="320" t="s">
        <v>137</v>
      </c>
      <c r="E101" s="321" t="s">
        <v>898</v>
      </c>
      <c r="F101" s="322" t="s">
        <v>899</v>
      </c>
      <c r="G101" s="323" t="s">
        <v>851</v>
      </c>
      <c r="H101" s="324">
        <v>1</v>
      </c>
      <c r="I101" s="88"/>
      <c r="J101" s="325">
        <f>ROUND(I101*H101,2)</f>
        <v>0</v>
      </c>
      <c r="K101" s="322" t="s">
        <v>852</v>
      </c>
      <c r="L101" s="233"/>
      <c r="M101" s="326" t="s">
        <v>5</v>
      </c>
      <c r="N101" s="327" t="s">
        <v>42</v>
      </c>
      <c r="O101" s="234"/>
      <c r="P101" s="328">
        <f>O101*H101</f>
        <v>0</v>
      </c>
      <c r="Q101" s="328">
        <v>0</v>
      </c>
      <c r="R101" s="328">
        <f>Q101*H101</f>
        <v>0</v>
      </c>
      <c r="S101" s="328">
        <v>0</v>
      </c>
      <c r="T101" s="329">
        <f>S101*H101</f>
        <v>0</v>
      </c>
      <c r="AR101" s="220" t="s">
        <v>853</v>
      </c>
      <c r="AT101" s="220" t="s">
        <v>137</v>
      </c>
      <c r="AU101" s="220" t="s">
        <v>81</v>
      </c>
      <c r="AY101" s="220" t="s">
        <v>135</v>
      </c>
      <c r="BE101" s="330">
        <f>IF(N101="základní",J101,0)</f>
        <v>0</v>
      </c>
      <c r="BF101" s="330">
        <f>IF(N101="snížená",J101,0)</f>
        <v>0</v>
      </c>
      <c r="BG101" s="330">
        <f>IF(N101="zákl. přenesená",J101,0)</f>
        <v>0</v>
      </c>
      <c r="BH101" s="330">
        <f>IF(N101="sníž. přenesená",J101,0)</f>
        <v>0</v>
      </c>
      <c r="BI101" s="330">
        <f>IF(N101="nulová",J101,0)</f>
        <v>0</v>
      </c>
      <c r="BJ101" s="220" t="s">
        <v>79</v>
      </c>
      <c r="BK101" s="330">
        <f>ROUND(I101*H101,2)</f>
        <v>0</v>
      </c>
      <c r="BL101" s="220" t="s">
        <v>853</v>
      </c>
      <c r="BM101" s="220" t="s">
        <v>900</v>
      </c>
    </row>
    <row r="102" spans="2:65" s="308" customFormat="1" ht="29.9" customHeight="1" x14ac:dyDescent="0.35">
      <c r="B102" s="307"/>
      <c r="D102" s="309" t="s">
        <v>70</v>
      </c>
      <c r="E102" s="318" t="s">
        <v>901</v>
      </c>
      <c r="F102" s="318" t="s">
        <v>902</v>
      </c>
      <c r="J102" s="319">
        <f>BK102</f>
        <v>0</v>
      </c>
      <c r="L102" s="307"/>
      <c r="M102" s="312"/>
      <c r="N102" s="313"/>
      <c r="O102" s="313"/>
      <c r="P102" s="314">
        <f>P103</f>
        <v>0</v>
      </c>
      <c r="Q102" s="313"/>
      <c r="R102" s="314">
        <f>R103</f>
        <v>0</v>
      </c>
      <c r="S102" s="313"/>
      <c r="T102" s="315">
        <f>T103</f>
        <v>0</v>
      </c>
      <c r="AR102" s="309" t="s">
        <v>160</v>
      </c>
      <c r="AT102" s="316" t="s">
        <v>70</v>
      </c>
      <c r="AU102" s="316" t="s">
        <v>79</v>
      </c>
      <c r="AY102" s="309" t="s">
        <v>135</v>
      </c>
      <c r="BK102" s="317">
        <f>BK103</f>
        <v>0</v>
      </c>
    </row>
    <row r="103" spans="2:65" s="232" customFormat="1" ht="16.5" customHeight="1" x14ac:dyDescent="0.35">
      <c r="B103" s="233"/>
      <c r="C103" s="320" t="s">
        <v>223</v>
      </c>
      <c r="D103" s="320" t="s">
        <v>137</v>
      </c>
      <c r="E103" s="321" t="s">
        <v>903</v>
      </c>
      <c r="F103" s="322" t="s">
        <v>904</v>
      </c>
      <c r="G103" s="323" t="s">
        <v>851</v>
      </c>
      <c r="H103" s="324">
        <v>1</v>
      </c>
      <c r="I103" s="88"/>
      <c r="J103" s="325">
        <f>ROUND(I103*H103,2)</f>
        <v>0</v>
      </c>
      <c r="K103" s="322" t="s">
        <v>852</v>
      </c>
      <c r="L103" s="233"/>
      <c r="M103" s="326" t="s">
        <v>5</v>
      </c>
      <c r="N103" s="327" t="s">
        <v>42</v>
      </c>
      <c r="O103" s="234"/>
      <c r="P103" s="328">
        <f>O103*H103</f>
        <v>0</v>
      </c>
      <c r="Q103" s="328">
        <v>0</v>
      </c>
      <c r="R103" s="328">
        <f>Q103*H103</f>
        <v>0</v>
      </c>
      <c r="S103" s="328">
        <v>0</v>
      </c>
      <c r="T103" s="329">
        <f>S103*H103</f>
        <v>0</v>
      </c>
      <c r="AR103" s="220" t="s">
        <v>853</v>
      </c>
      <c r="AT103" s="220" t="s">
        <v>137</v>
      </c>
      <c r="AU103" s="220" t="s">
        <v>81</v>
      </c>
      <c r="AY103" s="220" t="s">
        <v>135</v>
      </c>
      <c r="BE103" s="330">
        <f>IF(N103="základní",J103,0)</f>
        <v>0</v>
      </c>
      <c r="BF103" s="330">
        <f>IF(N103="snížená",J103,0)</f>
        <v>0</v>
      </c>
      <c r="BG103" s="330">
        <f>IF(N103="zákl. přenesená",J103,0)</f>
        <v>0</v>
      </c>
      <c r="BH103" s="330">
        <f>IF(N103="sníž. přenesená",J103,0)</f>
        <v>0</v>
      </c>
      <c r="BI103" s="330">
        <f>IF(N103="nulová",J103,0)</f>
        <v>0</v>
      </c>
      <c r="BJ103" s="220" t="s">
        <v>79</v>
      </c>
      <c r="BK103" s="330">
        <f>ROUND(I103*H103,2)</f>
        <v>0</v>
      </c>
      <c r="BL103" s="220" t="s">
        <v>853</v>
      </c>
      <c r="BM103" s="220" t="s">
        <v>905</v>
      </c>
    </row>
    <row r="104" spans="2:65" s="308" customFormat="1" ht="29.9" customHeight="1" x14ac:dyDescent="0.35">
      <c r="B104" s="307"/>
      <c r="D104" s="309" t="s">
        <v>70</v>
      </c>
      <c r="E104" s="318" t="s">
        <v>906</v>
      </c>
      <c r="F104" s="318" t="s">
        <v>907</v>
      </c>
      <c r="J104" s="319">
        <f>BK104</f>
        <v>0</v>
      </c>
      <c r="L104" s="307"/>
      <c r="M104" s="312"/>
      <c r="N104" s="313"/>
      <c r="O104" s="313"/>
      <c r="P104" s="314">
        <f>P105</f>
        <v>0</v>
      </c>
      <c r="Q104" s="313"/>
      <c r="R104" s="314">
        <f>R105</f>
        <v>0</v>
      </c>
      <c r="S104" s="313"/>
      <c r="T104" s="315">
        <f>T105</f>
        <v>0</v>
      </c>
      <c r="AR104" s="309" t="s">
        <v>160</v>
      </c>
      <c r="AT104" s="316" t="s">
        <v>70</v>
      </c>
      <c r="AU104" s="316" t="s">
        <v>79</v>
      </c>
      <c r="AY104" s="309" t="s">
        <v>135</v>
      </c>
      <c r="BK104" s="317">
        <f>BK105</f>
        <v>0</v>
      </c>
    </row>
    <row r="105" spans="2:65" s="232" customFormat="1" ht="16.5" customHeight="1" x14ac:dyDescent="0.35">
      <c r="B105" s="233"/>
      <c r="C105" s="320" t="s">
        <v>227</v>
      </c>
      <c r="D105" s="320" t="s">
        <v>137</v>
      </c>
      <c r="E105" s="321" t="s">
        <v>908</v>
      </c>
      <c r="F105" s="322" t="s">
        <v>909</v>
      </c>
      <c r="G105" s="323" t="s">
        <v>851</v>
      </c>
      <c r="H105" s="324">
        <v>1</v>
      </c>
      <c r="I105" s="88"/>
      <c r="J105" s="325">
        <f>ROUND(I105*H105,2)</f>
        <v>0</v>
      </c>
      <c r="K105" s="322" t="s">
        <v>852</v>
      </c>
      <c r="L105" s="233"/>
      <c r="M105" s="326" t="s">
        <v>5</v>
      </c>
      <c r="N105" s="370" t="s">
        <v>42</v>
      </c>
      <c r="O105" s="371"/>
      <c r="P105" s="372">
        <f>O105*H105</f>
        <v>0</v>
      </c>
      <c r="Q105" s="372">
        <v>0</v>
      </c>
      <c r="R105" s="372">
        <f>Q105*H105</f>
        <v>0</v>
      </c>
      <c r="S105" s="372">
        <v>0</v>
      </c>
      <c r="T105" s="373">
        <f>S105*H105</f>
        <v>0</v>
      </c>
      <c r="AR105" s="220" t="s">
        <v>853</v>
      </c>
      <c r="AT105" s="220" t="s">
        <v>137</v>
      </c>
      <c r="AU105" s="220" t="s">
        <v>81</v>
      </c>
      <c r="AY105" s="220" t="s">
        <v>135</v>
      </c>
      <c r="BE105" s="330">
        <f>IF(N105="základní",J105,0)</f>
        <v>0</v>
      </c>
      <c r="BF105" s="330">
        <f>IF(N105="snížená",J105,0)</f>
        <v>0</v>
      </c>
      <c r="BG105" s="330">
        <f>IF(N105="zákl. přenesená",J105,0)</f>
        <v>0</v>
      </c>
      <c r="BH105" s="330">
        <f>IF(N105="sníž. přenesená",J105,0)</f>
        <v>0</v>
      </c>
      <c r="BI105" s="330">
        <f>IF(N105="nulová",J105,0)</f>
        <v>0</v>
      </c>
      <c r="BJ105" s="220" t="s">
        <v>79</v>
      </c>
      <c r="BK105" s="330">
        <f>ROUND(I105*H105,2)</f>
        <v>0</v>
      </c>
      <c r="BL105" s="220" t="s">
        <v>853</v>
      </c>
      <c r="BM105" s="220" t="s">
        <v>910</v>
      </c>
    </row>
    <row r="106" spans="2:65" s="232" customFormat="1" ht="7" customHeight="1" x14ac:dyDescent="0.35">
      <c r="B106" s="260"/>
      <c r="C106" s="261"/>
      <c r="D106" s="261"/>
      <c r="E106" s="261"/>
      <c r="F106" s="261"/>
      <c r="G106" s="261"/>
      <c r="H106" s="261"/>
      <c r="I106" s="261"/>
      <c r="J106" s="261"/>
      <c r="K106" s="261"/>
      <c r="L106" s="233"/>
    </row>
  </sheetData>
  <sheetProtection algorithmName="SHA-512" hashValue="8zuDDZztrMzSJSu46AxWdowBYJaNin1aV+gPDRiwP0WxmXKtCx8Ng9Rce7rT/xjv2cauYErQs14nowDHozkB3Q==" saltValue="15i27JmuxMJwHwsI3EhAGw==" spinCount="100000" sheet="1" objects="1" scenarios="1" selectLockedCells="1"/>
  <autoFilter ref="C81:K105"/>
  <mergeCells count="10">
    <mergeCell ref="J51:J52"/>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opLeftCell="A46" zoomScaleNormal="100" workbookViewId="0">
      <selection activeCell="H44" sqref="H44"/>
    </sheetView>
  </sheetViews>
  <sheetFormatPr defaultRowHeight="12" x14ac:dyDescent="0.35"/>
  <cols>
    <col min="1" max="1" width="8.375" style="90" customWidth="1"/>
    <col min="2" max="2" width="1.625" style="90" customWidth="1"/>
    <col min="3" max="4" width="5" style="90" customWidth="1"/>
    <col min="5" max="5" width="11.625" style="90" customWidth="1"/>
    <col min="6" max="6" width="9.125" style="90" customWidth="1"/>
    <col min="7" max="7" width="5" style="90" customWidth="1"/>
    <col min="8" max="8" width="77.875" style="90" customWidth="1"/>
    <col min="9" max="10" width="20" style="90" customWidth="1"/>
    <col min="11" max="11" width="1.625" style="90" customWidth="1"/>
  </cols>
  <sheetData>
    <row r="1" spans="2:11" ht="37.5" customHeight="1" x14ac:dyDescent="0.35"/>
    <row r="2" spans="2:11" ht="7.5" customHeight="1" x14ac:dyDescent="0.35">
      <c r="B2" s="91"/>
      <c r="C2" s="92"/>
      <c r="D2" s="92"/>
      <c r="E2" s="92"/>
      <c r="F2" s="92"/>
      <c r="G2" s="92"/>
      <c r="H2" s="92"/>
      <c r="I2" s="92"/>
      <c r="J2" s="92"/>
      <c r="K2" s="93"/>
    </row>
    <row r="3" spans="2:11" s="6" customFormat="1" ht="45" customHeight="1" x14ac:dyDescent="0.35">
      <c r="B3" s="94"/>
      <c r="C3" s="207" t="s">
        <v>911</v>
      </c>
      <c r="D3" s="207"/>
      <c r="E3" s="207"/>
      <c r="F3" s="207"/>
      <c r="G3" s="207"/>
      <c r="H3" s="207"/>
      <c r="I3" s="207"/>
      <c r="J3" s="207"/>
      <c r="K3" s="95"/>
    </row>
    <row r="4" spans="2:11" ht="25.5" customHeight="1" x14ac:dyDescent="0.35">
      <c r="B4" s="96"/>
      <c r="C4" s="211" t="s">
        <v>912</v>
      </c>
      <c r="D4" s="211"/>
      <c r="E4" s="211"/>
      <c r="F4" s="211"/>
      <c r="G4" s="211"/>
      <c r="H4" s="211"/>
      <c r="I4" s="211"/>
      <c r="J4" s="211"/>
      <c r="K4" s="97"/>
    </row>
    <row r="5" spans="2:11" ht="5.25" customHeight="1" x14ac:dyDescent="0.35">
      <c r="B5" s="96"/>
      <c r="C5" s="98"/>
      <c r="D5" s="98"/>
      <c r="E5" s="98"/>
      <c r="F5" s="98"/>
      <c r="G5" s="98"/>
      <c r="H5" s="98"/>
      <c r="I5" s="98"/>
      <c r="J5" s="98"/>
      <c r="K5" s="97"/>
    </row>
    <row r="6" spans="2:11" ht="15" customHeight="1" x14ac:dyDescent="0.35">
      <c r="B6" s="96"/>
      <c r="C6" s="210" t="s">
        <v>913</v>
      </c>
      <c r="D6" s="210"/>
      <c r="E6" s="210"/>
      <c r="F6" s="210"/>
      <c r="G6" s="210"/>
      <c r="H6" s="210"/>
      <c r="I6" s="210"/>
      <c r="J6" s="210"/>
      <c r="K6" s="97"/>
    </row>
    <row r="7" spans="2:11" ht="15" customHeight="1" x14ac:dyDescent="0.35">
      <c r="B7" s="100"/>
      <c r="C7" s="210" t="s">
        <v>914</v>
      </c>
      <c r="D7" s="210"/>
      <c r="E7" s="210"/>
      <c r="F7" s="210"/>
      <c r="G7" s="210"/>
      <c r="H7" s="210"/>
      <c r="I7" s="210"/>
      <c r="J7" s="210"/>
      <c r="K7" s="97"/>
    </row>
    <row r="8" spans="2:11" ht="12.75" customHeight="1" x14ac:dyDescent="0.35">
      <c r="B8" s="100"/>
      <c r="C8" s="99"/>
      <c r="D8" s="99"/>
      <c r="E8" s="99"/>
      <c r="F8" s="99"/>
      <c r="G8" s="99"/>
      <c r="H8" s="99"/>
      <c r="I8" s="99"/>
      <c r="J8" s="99"/>
      <c r="K8" s="97"/>
    </row>
    <row r="9" spans="2:11" ht="15" customHeight="1" x14ac:dyDescent="0.35">
      <c r="B9" s="100"/>
      <c r="C9" s="210" t="s">
        <v>915</v>
      </c>
      <c r="D9" s="210"/>
      <c r="E9" s="210"/>
      <c r="F9" s="210"/>
      <c r="G9" s="210"/>
      <c r="H9" s="210"/>
      <c r="I9" s="210"/>
      <c r="J9" s="210"/>
      <c r="K9" s="97"/>
    </row>
    <row r="10" spans="2:11" ht="15" customHeight="1" x14ac:dyDescent="0.35">
      <c r="B10" s="100"/>
      <c r="C10" s="99"/>
      <c r="D10" s="210" t="s">
        <v>916</v>
      </c>
      <c r="E10" s="210"/>
      <c r="F10" s="210"/>
      <c r="G10" s="210"/>
      <c r="H10" s="210"/>
      <c r="I10" s="210"/>
      <c r="J10" s="210"/>
      <c r="K10" s="97"/>
    </row>
    <row r="11" spans="2:11" ht="15" customHeight="1" x14ac:dyDescent="0.35">
      <c r="B11" s="100"/>
      <c r="C11" s="101"/>
      <c r="D11" s="210" t="s">
        <v>917</v>
      </c>
      <c r="E11" s="210"/>
      <c r="F11" s="210"/>
      <c r="G11" s="210"/>
      <c r="H11" s="210"/>
      <c r="I11" s="210"/>
      <c r="J11" s="210"/>
      <c r="K11" s="97"/>
    </row>
    <row r="12" spans="2:11" ht="12.75" customHeight="1" x14ac:dyDescent="0.35">
      <c r="B12" s="100"/>
      <c r="C12" s="101"/>
      <c r="D12" s="101"/>
      <c r="E12" s="101"/>
      <c r="F12" s="101"/>
      <c r="G12" s="101"/>
      <c r="H12" s="101"/>
      <c r="I12" s="101"/>
      <c r="J12" s="101"/>
      <c r="K12" s="97"/>
    </row>
    <row r="13" spans="2:11" ht="15" customHeight="1" x14ac:dyDescent="0.35">
      <c r="B13" s="100"/>
      <c r="C13" s="101"/>
      <c r="D13" s="210" t="s">
        <v>918</v>
      </c>
      <c r="E13" s="210"/>
      <c r="F13" s="210"/>
      <c r="G13" s="210"/>
      <c r="H13" s="210"/>
      <c r="I13" s="210"/>
      <c r="J13" s="210"/>
      <c r="K13" s="97"/>
    </row>
    <row r="14" spans="2:11" ht="15" customHeight="1" x14ac:dyDescent="0.35">
      <c r="B14" s="100"/>
      <c r="C14" s="101"/>
      <c r="D14" s="210" t="s">
        <v>919</v>
      </c>
      <c r="E14" s="210"/>
      <c r="F14" s="210"/>
      <c r="G14" s="210"/>
      <c r="H14" s="210"/>
      <c r="I14" s="210"/>
      <c r="J14" s="210"/>
      <c r="K14" s="97"/>
    </row>
    <row r="15" spans="2:11" ht="15" customHeight="1" x14ac:dyDescent="0.35">
      <c r="B15" s="100"/>
      <c r="C15" s="101"/>
      <c r="D15" s="210" t="s">
        <v>920</v>
      </c>
      <c r="E15" s="210"/>
      <c r="F15" s="210"/>
      <c r="G15" s="210"/>
      <c r="H15" s="210"/>
      <c r="I15" s="210"/>
      <c r="J15" s="210"/>
      <c r="K15" s="97"/>
    </row>
    <row r="16" spans="2:11" ht="15" customHeight="1" x14ac:dyDescent="0.35">
      <c r="B16" s="100"/>
      <c r="C16" s="101"/>
      <c r="D16" s="101"/>
      <c r="E16" s="102" t="s">
        <v>78</v>
      </c>
      <c r="F16" s="210" t="s">
        <v>921</v>
      </c>
      <c r="G16" s="210"/>
      <c r="H16" s="210"/>
      <c r="I16" s="210"/>
      <c r="J16" s="210"/>
      <c r="K16" s="97"/>
    </row>
    <row r="17" spans="2:11" ht="15" customHeight="1" x14ac:dyDescent="0.35">
      <c r="B17" s="100"/>
      <c r="C17" s="101"/>
      <c r="D17" s="101"/>
      <c r="E17" s="102" t="s">
        <v>922</v>
      </c>
      <c r="F17" s="210" t="s">
        <v>923</v>
      </c>
      <c r="G17" s="210"/>
      <c r="H17" s="210"/>
      <c r="I17" s="210"/>
      <c r="J17" s="210"/>
      <c r="K17" s="97"/>
    </row>
    <row r="18" spans="2:11" ht="15" customHeight="1" x14ac:dyDescent="0.35">
      <c r="B18" s="100"/>
      <c r="C18" s="101"/>
      <c r="D18" s="101"/>
      <c r="E18" s="102" t="s">
        <v>924</v>
      </c>
      <c r="F18" s="210" t="s">
        <v>925</v>
      </c>
      <c r="G18" s="210"/>
      <c r="H18" s="210"/>
      <c r="I18" s="210"/>
      <c r="J18" s="210"/>
      <c r="K18" s="97"/>
    </row>
    <row r="19" spans="2:11" ht="15" customHeight="1" x14ac:dyDescent="0.35">
      <c r="B19" s="100"/>
      <c r="C19" s="101"/>
      <c r="D19" s="101"/>
      <c r="E19" s="102" t="s">
        <v>926</v>
      </c>
      <c r="F19" s="210" t="s">
        <v>927</v>
      </c>
      <c r="G19" s="210"/>
      <c r="H19" s="210"/>
      <c r="I19" s="210"/>
      <c r="J19" s="210"/>
      <c r="K19" s="97"/>
    </row>
    <row r="20" spans="2:11" ht="15" customHeight="1" x14ac:dyDescent="0.35">
      <c r="B20" s="100"/>
      <c r="C20" s="101"/>
      <c r="D20" s="101"/>
      <c r="E20" s="102" t="s">
        <v>928</v>
      </c>
      <c r="F20" s="210" t="s">
        <v>929</v>
      </c>
      <c r="G20" s="210"/>
      <c r="H20" s="210"/>
      <c r="I20" s="210"/>
      <c r="J20" s="210"/>
      <c r="K20" s="97"/>
    </row>
    <row r="21" spans="2:11" ht="15" customHeight="1" x14ac:dyDescent="0.35">
      <c r="B21" s="100"/>
      <c r="C21" s="101"/>
      <c r="D21" s="101"/>
      <c r="E21" s="102" t="s">
        <v>930</v>
      </c>
      <c r="F21" s="210" t="s">
        <v>931</v>
      </c>
      <c r="G21" s="210"/>
      <c r="H21" s="210"/>
      <c r="I21" s="210"/>
      <c r="J21" s="210"/>
      <c r="K21" s="97"/>
    </row>
    <row r="22" spans="2:11" ht="12.75" customHeight="1" x14ac:dyDescent="0.35">
      <c r="B22" s="100"/>
      <c r="C22" s="101"/>
      <c r="D22" s="101"/>
      <c r="E22" s="101"/>
      <c r="F22" s="101"/>
      <c r="G22" s="101"/>
      <c r="H22" s="101"/>
      <c r="I22" s="101"/>
      <c r="J22" s="101"/>
      <c r="K22" s="97"/>
    </row>
    <row r="23" spans="2:11" ht="15" customHeight="1" x14ac:dyDescent="0.35">
      <c r="B23" s="100"/>
      <c r="C23" s="210" t="s">
        <v>932</v>
      </c>
      <c r="D23" s="210"/>
      <c r="E23" s="210"/>
      <c r="F23" s="210"/>
      <c r="G23" s="210"/>
      <c r="H23" s="210"/>
      <c r="I23" s="210"/>
      <c r="J23" s="210"/>
      <c r="K23" s="97"/>
    </row>
    <row r="24" spans="2:11" ht="15" customHeight="1" x14ac:dyDescent="0.35">
      <c r="B24" s="100"/>
      <c r="C24" s="210" t="s">
        <v>933</v>
      </c>
      <c r="D24" s="210"/>
      <c r="E24" s="210"/>
      <c r="F24" s="210"/>
      <c r="G24" s="210"/>
      <c r="H24" s="210"/>
      <c r="I24" s="210"/>
      <c r="J24" s="210"/>
      <c r="K24" s="97"/>
    </row>
    <row r="25" spans="2:11" ht="15" customHeight="1" x14ac:dyDescent="0.35">
      <c r="B25" s="100"/>
      <c r="C25" s="99"/>
      <c r="D25" s="210" t="s">
        <v>934</v>
      </c>
      <c r="E25" s="210"/>
      <c r="F25" s="210"/>
      <c r="G25" s="210"/>
      <c r="H25" s="210"/>
      <c r="I25" s="210"/>
      <c r="J25" s="210"/>
      <c r="K25" s="97"/>
    </row>
    <row r="26" spans="2:11" ht="15" customHeight="1" x14ac:dyDescent="0.35">
      <c r="B26" s="100"/>
      <c r="C26" s="101"/>
      <c r="D26" s="210" t="s">
        <v>935</v>
      </c>
      <c r="E26" s="210"/>
      <c r="F26" s="210"/>
      <c r="G26" s="210"/>
      <c r="H26" s="210"/>
      <c r="I26" s="210"/>
      <c r="J26" s="210"/>
      <c r="K26" s="97"/>
    </row>
    <row r="27" spans="2:11" ht="12.75" customHeight="1" x14ac:dyDescent="0.35">
      <c r="B27" s="100"/>
      <c r="C27" s="101"/>
      <c r="D27" s="101"/>
      <c r="E27" s="101"/>
      <c r="F27" s="101"/>
      <c r="G27" s="101"/>
      <c r="H27" s="101"/>
      <c r="I27" s="101"/>
      <c r="J27" s="101"/>
      <c r="K27" s="97"/>
    </row>
    <row r="28" spans="2:11" ht="15" customHeight="1" x14ac:dyDescent="0.35">
      <c r="B28" s="100"/>
      <c r="C28" s="101"/>
      <c r="D28" s="210" t="s">
        <v>936</v>
      </c>
      <c r="E28" s="210"/>
      <c r="F28" s="210"/>
      <c r="G28" s="210"/>
      <c r="H28" s="210"/>
      <c r="I28" s="210"/>
      <c r="J28" s="210"/>
      <c r="K28" s="97"/>
    </row>
    <row r="29" spans="2:11" ht="15" customHeight="1" x14ac:dyDescent="0.35">
      <c r="B29" s="100"/>
      <c r="C29" s="101"/>
      <c r="D29" s="210" t="s">
        <v>937</v>
      </c>
      <c r="E29" s="210"/>
      <c r="F29" s="210"/>
      <c r="G29" s="210"/>
      <c r="H29" s="210"/>
      <c r="I29" s="210"/>
      <c r="J29" s="210"/>
      <c r="K29" s="97"/>
    </row>
    <row r="30" spans="2:11" ht="12.75" customHeight="1" x14ac:dyDescent="0.35">
      <c r="B30" s="100"/>
      <c r="C30" s="101"/>
      <c r="D30" s="101"/>
      <c r="E30" s="101"/>
      <c r="F30" s="101"/>
      <c r="G30" s="101"/>
      <c r="H30" s="101"/>
      <c r="I30" s="101"/>
      <c r="J30" s="101"/>
      <c r="K30" s="97"/>
    </row>
    <row r="31" spans="2:11" ht="15" customHeight="1" x14ac:dyDescent="0.35">
      <c r="B31" s="100"/>
      <c r="C31" s="101"/>
      <c r="D31" s="210" t="s">
        <v>938</v>
      </c>
      <c r="E31" s="210"/>
      <c r="F31" s="210"/>
      <c r="G31" s="210"/>
      <c r="H31" s="210"/>
      <c r="I31" s="210"/>
      <c r="J31" s="210"/>
      <c r="K31" s="97"/>
    </row>
    <row r="32" spans="2:11" ht="15" customHeight="1" x14ac:dyDescent="0.35">
      <c r="B32" s="100"/>
      <c r="C32" s="101"/>
      <c r="D32" s="210" t="s">
        <v>939</v>
      </c>
      <c r="E32" s="210"/>
      <c r="F32" s="210"/>
      <c r="G32" s="210"/>
      <c r="H32" s="210"/>
      <c r="I32" s="210"/>
      <c r="J32" s="210"/>
      <c r="K32" s="97"/>
    </row>
    <row r="33" spans="2:11" ht="15" customHeight="1" x14ac:dyDescent="0.35">
      <c r="B33" s="100"/>
      <c r="C33" s="101"/>
      <c r="D33" s="210" t="s">
        <v>940</v>
      </c>
      <c r="E33" s="210"/>
      <c r="F33" s="210"/>
      <c r="G33" s="210"/>
      <c r="H33" s="210"/>
      <c r="I33" s="210"/>
      <c r="J33" s="210"/>
      <c r="K33" s="97"/>
    </row>
    <row r="34" spans="2:11" ht="15" customHeight="1" x14ac:dyDescent="0.35">
      <c r="B34" s="100"/>
      <c r="C34" s="101"/>
      <c r="D34" s="99"/>
      <c r="E34" s="103" t="s">
        <v>120</v>
      </c>
      <c r="F34" s="99"/>
      <c r="G34" s="210" t="s">
        <v>941</v>
      </c>
      <c r="H34" s="210"/>
      <c r="I34" s="210"/>
      <c r="J34" s="210"/>
      <c r="K34" s="97"/>
    </row>
    <row r="35" spans="2:11" ht="30.75" customHeight="1" x14ac:dyDescent="0.35">
      <c r="B35" s="100"/>
      <c r="C35" s="101"/>
      <c r="D35" s="99"/>
      <c r="E35" s="103" t="s">
        <v>942</v>
      </c>
      <c r="F35" s="99"/>
      <c r="G35" s="210" t="s">
        <v>943</v>
      </c>
      <c r="H35" s="210"/>
      <c r="I35" s="210"/>
      <c r="J35" s="210"/>
      <c r="K35" s="97"/>
    </row>
    <row r="36" spans="2:11" ht="15" customHeight="1" x14ac:dyDescent="0.35">
      <c r="B36" s="100"/>
      <c r="C36" s="101"/>
      <c r="D36" s="99"/>
      <c r="E36" s="103" t="s">
        <v>52</v>
      </c>
      <c r="F36" s="99"/>
      <c r="G36" s="210" t="s">
        <v>944</v>
      </c>
      <c r="H36" s="210"/>
      <c r="I36" s="210"/>
      <c r="J36" s="210"/>
      <c r="K36" s="97"/>
    </row>
    <row r="37" spans="2:11" ht="15" customHeight="1" x14ac:dyDescent="0.35">
      <c r="B37" s="100"/>
      <c r="C37" s="101"/>
      <c r="D37" s="99"/>
      <c r="E37" s="103" t="s">
        <v>121</v>
      </c>
      <c r="F37" s="99"/>
      <c r="G37" s="210" t="s">
        <v>945</v>
      </c>
      <c r="H37" s="210"/>
      <c r="I37" s="210"/>
      <c r="J37" s="210"/>
      <c r="K37" s="97"/>
    </row>
    <row r="38" spans="2:11" ht="15" customHeight="1" x14ac:dyDescent="0.35">
      <c r="B38" s="100"/>
      <c r="C38" s="101"/>
      <c r="D38" s="99"/>
      <c r="E38" s="103" t="s">
        <v>122</v>
      </c>
      <c r="F38" s="99"/>
      <c r="G38" s="210" t="s">
        <v>946</v>
      </c>
      <c r="H38" s="210"/>
      <c r="I38" s="210"/>
      <c r="J38" s="210"/>
      <c r="K38" s="97"/>
    </row>
    <row r="39" spans="2:11" ht="15" customHeight="1" x14ac:dyDescent="0.35">
      <c r="B39" s="100"/>
      <c r="C39" s="101"/>
      <c r="D39" s="99"/>
      <c r="E39" s="103" t="s">
        <v>123</v>
      </c>
      <c r="F39" s="99"/>
      <c r="G39" s="210" t="s">
        <v>947</v>
      </c>
      <c r="H39" s="210"/>
      <c r="I39" s="210"/>
      <c r="J39" s="210"/>
      <c r="K39" s="97"/>
    </row>
    <row r="40" spans="2:11" ht="15" customHeight="1" x14ac:dyDescent="0.35">
      <c r="B40" s="100"/>
      <c r="C40" s="101"/>
      <c r="D40" s="99"/>
      <c r="E40" s="103" t="s">
        <v>948</v>
      </c>
      <c r="F40" s="99"/>
      <c r="G40" s="210" t="s">
        <v>949</v>
      </c>
      <c r="H40" s="210"/>
      <c r="I40" s="210"/>
      <c r="J40" s="210"/>
      <c r="K40" s="97"/>
    </row>
    <row r="41" spans="2:11" ht="15" customHeight="1" x14ac:dyDescent="0.35">
      <c r="B41" s="100"/>
      <c r="C41" s="101"/>
      <c r="D41" s="99"/>
      <c r="E41" s="103"/>
      <c r="F41" s="99"/>
      <c r="G41" s="210" t="s">
        <v>950</v>
      </c>
      <c r="H41" s="210"/>
      <c r="I41" s="210"/>
      <c r="J41" s="210"/>
      <c r="K41" s="97"/>
    </row>
    <row r="42" spans="2:11" ht="15" customHeight="1" x14ac:dyDescent="0.35">
      <c r="B42" s="100"/>
      <c r="C42" s="101"/>
      <c r="D42" s="99"/>
      <c r="E42" s="103" t="s">
        <v>951</v>
      </c>
      <c r="F42" s="99"/>
      <c r="G42" s="210" t="s">
        <v>952</v>
      </c>
      <c r="H42" s="210"/>
      <c r="I42" s="210"/>
      <c r="J42" s="210"/>
      <c r="K42" s="97"/>
    </row>
    <row r="43" spans="2:11" ht="15" customHeight="1" x14ac:dyDescent="0.35">
      <c r="B43" s="100"/>
      <c r="C43" s="101"/>
      <c r="D43" s="99"/>
      <c r="E43" s="103" t="s">
        <v>125</v>
      </c>
      <c r="F43" s="99"/>
      <c r="G43" s="210" t="s">
        <v>953</v>
      </c>
      <c r="H43" s="210"/>
      <c r="I43" s="210"/>
      <c r="J43" s="210"/>
      <c r="K43" s="97"/>
    </row>
    <row r="44" spans="2:11" ht="12.75" customHeight="1" x14ac:dyDescent="0.35">
      <c r="B44" s="100"/>
      <c r="C44" s="101"/>
      <c r="D44" s="99"/>
      <c r="E44" s="99"/>
      <c r="F44" s="99"/>
      <c r="G44" s="99"/>
      <c r="H44" s="99"/>
      <c r="I44" s="99"/>
      <c r="J44" s="99"/>
      <c r="K44" s="97"/>
    </row>
    <row r="45" spans="2:11" ht="15" customHeight="1" x14ac:dyDescent="0.35">
      <c r="B45" s="100"/>
      <c r="C45" s="101"/>
      <c r="D45" s="210" t="s">
        <v>954</v>
      </c>
      <c r="E45" s="210"/>
      <c r="F45" s="210"/>
      <c r="G45" s="210"/>
      <c r="H45" s="210"/>
      <c r="I45" s="210"/>
      <c r="J45" s="210"/>
      <c r="K45" s="97"/>
    </row>
    <row r="46" spans="2:11" ht="15" customHeight="1" x14ac:dyDescent="0.35">
      <c r="B46" s="100"/>
      <c r="C46" s="101"/>
      <c r="D46" s="101"/>
      <c r="E46" s="210" t="s">
        <v>955</v>
      </c>
      <c r="F46" s="210"/>
      <c r="G46" s="210"/>
      <c r="H46" s="210"/>
      <c r="I46" s="210"/>
      <c r="J46" s="210"/>
      <c r="K46" s="97"/>
    </row>
    <row r="47" spans="2:11" ht="15" customHeight="1" x14ac:dyDescent="0.35">
      <c r="B47" s="100"/>
      <c r="C47" s="101"/>
      <c r="D47" s="101"/>
      <c r="E47" s="210" t="s">
        <v>956</v>
      </c>
      <c r="F47" s="210"/>
      <c r="G47" s="210"/>
      <c r="H47" s="210"/>
      <c r="I47" s="210"/>
      <c r="J47" s="210"/>
      <c r="K47" s="97"/>
    </row>
    <row r="48" spans="2:11" ht="15" customHeight="1" x14ac:dyDescent="0.35">
      <c r="B48" s="100"/>
      <c r="C48" s="101"/>
      <c r="D48" s="101"/>
      <c r="E48" s="210" t="s">
        <v>957</v>
      </c>
      <c r="F48" s="210"/>
      <c r="G48" s="210"/>
      <c r="H48" s="210"/>
      <c r="I48" s="210"/>
      <c r="J48" s="210"/>
      <c r="K48" s="97"/>
    </row>
    <row r="49" spans="2:11" ht="15" customHeight="1" x14ac:dyDescent="0.35">
      <c r="B49" s="100"/>
      <c r="C49" s="101"/>
      <c r="D49" s="210" t="s">
        <v>958</v>
      </c>
      <c r="E49" s="210"/>
      <c r="F49" s="210"/>
      <c r="G49" s="210"/>
      <c r="H49" s="210"/>
      <c r="I49" s="210"/>
      <c r="J49" s="210"/>
      <c r="K49" s="97"/>
    </row>
    <row r="50" spans="2:11" ht="25.5" customHeight="1" x14ac:dyDescent="0.35">
      <c r="B50" s="96"/>
      <c r="C50" s="211" t="s">
        <v>959</v>
      </c>
      <c r="D50" s="211"/>
      <c r="E50" s="211"/>
      <c r="F50" s="211"/>
      <c r="G50" s="211"/>
      <c r="H50" s="211"/>
      <c r="I50" s="211"/>
      <c r="J50" s="211"/>
      <c r="K50" s="97"/>
    </row>
    <row r="51" spans="2:11" ht="5.25" customHeight="1" x14ac:dyDescent="0.35">
      <c r="B51" s="96"/>
      <c r="C51" s="98"/>
      <c r="D51" s="98"/>
      <c r="E51" s="98"/>
      <c r="F51" s="98"/>
      <c r="G51" s="98"/>
      <c r="H51" s="98"/>
      <c r="I51" s="98"/>
      <c r="J51" s="98"/>
      <c r="K51" s="97"/>
    </row>
    <row r="52" spans="2:11" ht="15" customHeight="1" x14ac:dyDescent="0.35">
      <c r="B52" s="96"/>
      <c r="C52" s="210" t="s">
        <v>960</v>
      </c>
      <c r="D52" s="210"/>
      <c r="E52" s="210"/>
      <c r="F52" s="210"/>
      <c r="G52" s="210"/>
      <c r="H52" s="210"/>
      <c r="I52" s="210"/>
      <c r="J52" s="210"/>
      <c r="K52" s="97"/>
    </row>
    <row r="53" spans="2:11" ht="15" customHeight="1" x14ac:dyDescent="0.35">
      <c r="B53" s="96"/>
      <c r="C53" s="210" t="s">
        <v>961</v>
      </c>
      <c r="D53" s="210"/>
      <c r="E53" s="210"/>
      <c r="F53" s="210"/>
      <c r="G53" s="210"/>
      <c r="H53" s="210"/>
      <c r="I53" s="210"/>
      <c r="J53" s="210"/>
      <c r="K53" s="97"/>
    </row>
    <row r="54" spans="2:11" ht="12.75" customHeight="1" x14ac:dyDescent="0.35">
      <c r="B54" s="96"/>
      <c r="C54" s="99"/>
      <c r="D54" s="99"/>
      <c r="E54" s="99"/>
      <c r="F54" s="99"/>
      <c r="G54" s="99"/>
      <c r="H54" s="99"/>
      <c r="I54" s="99"/>
      <c r="J54" s="99"/>
      <c r="K54" s="97"/>
    </row>
    <row r="55" spans="2:11" ht="15" customHeight="1" x14ac:dyDescent="0.35">
      <c r="B55" s="96"/>
      <c r="C55" s="210" t="s">
        <v>962</v>
      </c>
      <c r="D55" s="210"/>
      <c r="E55" s="210"/>
      <c r="F55" s="210"/>
      <c r="G55" s="210"/>
      <c r="H55" s="210"/>
      <c r="I55" s="210"/>
      <c r="J55" s="210"/>
      <c r="K55" s="97"/>
    </row>
    <row r="56" spans="2:11" ht="15" customHeight="1" x14ac:dyDescent="0.35">
      <c r="B56" s="96"/>
      <c r="C56" s="101"/>
      <c r="D56" s="210" t="s">
        <v>963</v>
      </c>
      <c r="E56" s="210"/>
      <c r="F56" s="210"/>
      <c r="G56" s="210"/>
      <c r="H56" s="210"/>
      <c r="I56" s="210"/>
      <c r="J56" s="210"/>
      <c r="K56" s="97"/>
    </row>
    <row r="57" spans="2:11" ht="15" customHeight="1" x14ac:dyDescent="0.35">
      <c r="B57" s="96"/>
      <c r="C57" s="101"/>
      <c r="D57" s="210" t="s">
        <v>964</v>
      </c>
      <c r="E57" s="210"/>
      <c r="F57" s="210"/>
      <c r="G57" s="210"/>
      <c r="H57" s="210"/>
      <c r="I57" s="210"/>
      <c r="J57" s="210"/>
      <c r="K57" s="97"/>
    </row>
    <row r="58" spans="2:11" ht="15" customHeight="1" x14ac:dyDescent="0.35">
      <c r="B58" s="96"/>
      <c r="C58" s="101"/>
      <c r="D58" s="210" t="s">
        <v>965</v>
      </c>
      <c r="E58" s="210"/>
      <c r="F58" s="210"/>
      <c r="G58" s="210"/>
      <c r="H58" s="210"/>
      <c r="I58" s="210"/>
      <c r="J58" s="210"/>
      <c r="K58" s="97"/>
    </row>
    <row r="59" spans="2:11" ht="15" customHeight="1" x14ac:dyDescent="0.35">
      <c r="B59" s="96"/>
      <c r="C59" s="101"/>
      <c r="D59" s="210" t="s">
        <v>966</v>
      </c>
      <c r="E59" s="210"/>
      <c r="F59" s="210"/>
      <c r="G59" s="210"/>
      <c r="H59" s="210"/>
      <c r="I59" s="210"/>
      <c r="J59" s="210"/>
      <c r="K59" s="97"/>
    </row>
    <row r="60" spans="2:11" ht="15" customHeight="1" x14ac:dyDescent="0.35">
      <c r="B60" s="96"/>
      <c r="C60" s="101"/>
      <c r="D60" s="209" t="s">
        <v>967</v>
      </c>
      <c r="E60" s="209"/>
      <c r="F60" s="209"/>
      <c r="G60" s="209"/>
      <c r="H60" s="209"/>
      <c r="I60" s="209"/>
      <c r="J60" s="209"/>
      <c r="K60" s="97"/>
    </row>
    <row r="61" spans="2:11" ht="15" customHeight="1" x14ac:dyDescent="0.35">
      <c r="B61" s="96"/>
      <c r="C61" s="101"/>
      <c r="D61" s="210" t="s">
        <v>968</v>
      </c>
      <c r="E61" s="210"/>
      <c r="F61" s="210"/>
      <c r="G61" s="210"/>
      <c r="H61" s="210"/>
      <c r="I61" s="210"/>
      <c r="J61" s="210"/>
      <c r="K61" s="97"/>
    </row>
    <row r="62" spans="2:11" ht="12.75" customHeight="1" x14ac:dyDescent="0.35">
      <c r="B62" s="96"/>
      <c r="C62" s="101"/>
      <c r="D62" s="101"/>
      <c r="E62" s="104"/>
      <c r="F62" s="101"/>
      <c r="G62" s="101"/>
      <c r="H62" s="101"/>
      <c r="I62" s="101"/>
      <c r="J62" s="101"/>
      <c r="K62" s="97"/>
    </row>
    <row r="63" spans="2:11" ht="15" customHeight="1" x14ac:dyDescent="0.35">
      <c r="B63" s="96"/>
      <c r="C63" s="101"/>
      <c r="D63" s="210" t="s">
        <v>969</v>
      </c>
      <c r="E63" s="210"/>
      <c r="F63" s="210"/>
      <c r="G63" s="210"/>
      <c r="H63" s="210"/>
      <c r="I63" s="210"/>
      <c r="J63" s="210"/>
      <c r="K63" s="97"/>
    </row>
    <row r="64" spans="2:11" ht="15" customHeight="1" x14ac:dyDescent="0.35">
      <c r="B64" s="96"/>
      <c r="C64" s="101"/>
      <c r="D64" s="209" t="s">
        <v>970</v>
      </c>
      <c r="E64" s="209"/>
      <c r="F64" s="209"/>
      <c r="G64" s="209"/>
      <c r="H64" s="209"/>
      <c r="I64" s="209"/>
      <c r="J64" s="209"/>
      <c r="K64" s="97"/>
    </row>
    <row r="65" spans="2:11" ht="15" customHeight="1" x14ac:dyDescent="0.35">
      <c r="B65" s="96"/>
      <c r="C65" s="101"/>
      <c r="D65" s="210" t="s">
        <v>971</v>
      </c>
      <c r="E65" s="210"/>
      <c r="F65" s="210"/>
      <c r="G65" s="210"/>
      <c r="H65" s="210"/>
      <c r="I65" s="210"/>
      <c r="J65" s="210"/>
      <c r="K65" s="97"/>
    </row>
    <row r="66" spans="2:11" ht="15" customHeight="1" x14ac:dyDescent="0.35">
      <c r="B66" s="96"/>
      <c r="C66" s="101"/>
      <c r="D66" s="210" t="s">
        <v>972</v>
      </c>
      <c r="E66" s="210"/>
      <c r="F66" s="210"/>
      <c r="G66" s="210"/>
      <c r="H66" s="210"/>
      <c r="I66" s="210"/>
      <c r="J66" s="210"/>
      <c r="K66" s="97"/>
    </row>
    <row r="67" spans="2:11" ht="15" customHeight="1" x14ac:dyDescent="0.35">
      <c r="B67" s="96"/>
      <c r="C67" s="101"/>
      <c r="D67" s="210" t="s">
        <v>973</v>
      </c>
      <c r="E67" s="210"/>
      <c r="F67" s="210"/>
      <c r="G67" s="210"/>
      <c r="H67" s="210"/>
      <c r="I67" s="210"/>
      <c r="J67" s="210"/>
      <c r="K67" s="97"/>
    </row>
    <row r="68" spans="2:11" ht="15" customHeight="1" x14ac:dyDescent="0.35">
      <c r="B68" s="96"/>
      <c r="C68" s="101"/>
      <c r="D68" s="210" t="s">
        <v>974</v>
      </c>
      <c r="E68" s="210"/>
      <c r="F68" s="210"/>
      <c r="G68" s="210"/>
      <c r="H68" s="210"/>
      <c r="I68" s="210"/>
      <c r="J68" s="210"/>
      <c r="K68" s="97"/>
    </row>
    <row r="69" spans="2:11" ht="12.75" customHeight="1" x14ac:dyDescent="0.35">
      <c r="B69" s="105"/>
      <c r="C69" s="106"/>
      <c r="D69" s="106"/>
      <c r="E69" s="106"/>
      <c r="F69" s="106"/>
      <c r="G69" s="106"/>
      <c r="H69" s="106"/>
      <c r="I69" s="106"/>
      <c r="J69" s="106"/>
      <c r="K69" s="107"/>
    </row>
    <row r="70" spans="2:11" ht="18.75" customHeight="1" x14ac:dyDescent="0.35">
      <c r="B70" s="108"/>
      <c r="C70" s="108"/>
      <c r="D70" s="108"/>
      <c r="E70" s="108"/>
      <c r="F70" s="108"/>
      <c r="G70" s="108"/>
      <c r="H70" s="108"/>
      <c r="I70" s="108"/>
      <c r="J70" s="108"/>
      <c r="K70" s="109"/>
    </row>
    <row r="71" spans="2:11" ht="18.75" customHeight="1" x14ac:dyDescent="0.35">
      <c r="B71" s="109"/>
      <c r="C71" s="109"/>
      <c r="D71" s="109"/>
      <c r="E71" s="109"/>
      <c r="F71" s="109"/>
      <c r="G71" s="109"/>
      <c r="H71" s="109"/>
      <c r="I71" s="109"/>
      <c r="J71" s="109"/>
      <c r="K71" s="109"/>
    </row>
    <row r="72" spans="2:11" ht="7.5" customHeight="1" x14ac:dyDescent="0.35">
      <c r="B72" s="110"/>
      <c r="C72" s="111"/>
      <c r="D72" s="111"/>
      <c r="E72" s="111"/>
      <c r="F72" s="111"/>
      <c r="G72" s="111"/>
      <c r="H72" s="111"/>
      <c r="I72" s="111"/>
      <c r="J72" s="111"/>
      <c r="K72" s="112"/>
    </row>
    <row r="73" spans="2:11" ht="45" customHeight="1" x14ac:dyDescent="0.35">
      <c r="B73" s="113"/>
      <c r="C73" s="208" t="s">
        <v>89</v>
      </c>
      <c r="D73" s="208"/>
      <c r="E73" s="208"/>
      <c r="F73" s="208"/>
      <c r="G73" s="208"/>
      <c r="H73" s="208"/>
      <c r="I73" s="208"/>
      <c r="J73" s="208"/>
      <c r="K73" s="114"/>
    </row>
    <row r="74" spans="2:11" ht="17.25" customHeight="1" x14ac:dyDescent="0.35">
      <c r="B74" s="113"/>
      <c r="C74" s="115" t="s">
        <v>975</v>
      </c>
      <c r="D74" s="115"/>
      <c r="E74" s="115"/>
      <c r="F74" s="115" t="s">
        <v>976</v>
      </c>
      <c r="G74" s="116"/>
      <c r="H74" s="115" t="s">
        <v>121</v>
      </c>
      <c r="I74" s="115" t="s">
        <v>56</v>
      </c>
      <c r="J74" s="115" t="s">
        <v>977</v>
      </c>
      <c r="K74" s="114"/>
    </row>
    <row r="75" spans="2:11" ht="17.25" customHeight="1" x14ac:dyDescent="0.35">
      <c r="B75" s="113"/>
      <c r="C75" s="117" t="s">
        <v>978</v>
      </c>
      <c r="D75" s="117"/>
      <c r="E75" s="117"/>
      <c r="F75" s="118" t="s">
        <v>979</v>
      </c>
      <c r="G75" s="119"/>
      <c r="H75" s="117"/>
      <c r="I75" s="117"/>
      <c r="J75" s="117" t="s">
        <v>980</v>
      </c>
      <c r="K75" s="114"/>
    </row>
    <row r="76" spans="2:11" ht="5.25" customHeight="1" x14ac:dyDescent="0.35">
      <c r="B76" s="113"/>
      <c r="C76" s="120"/>
      <c r="D76" s="120"/>
      <c r="E76" s="120"/>
      <c r="F76" s="120"/>
      <c r="G76" s="121"/>
      <c r="H76" s="120"/>
      <c r="I76" s="120"/>
      <c r="J76" s="120"/>
      <c r="K76" s="114"/>
    </row>
    <row r="77" spans="2:11" ht="15" customHeight="1" x14ac:dyDescent="0.35">
      <c r="B77" s="113"/>
      <c r="C77" s="103" t="s">
        <v>52</v>
      </c>
      <c r="D77" s="120"/>
      <c r="E77" s="120"/>
      <c r="F77" s="122" t="s">
        <v>981</v>
      </c>
      <c r="G77" s="121"/>
      <c r="H77" s="103" t="s">
        <v>982</v>
      </c>
      <c r="I77" s="103" t="s">
        <v>983</v>
      </c>
      <c r="J77" s="103">
        <v>20</v>
      </c>
      <c r="K77" s="114"/>
    </row>
    <row r="78" spans="2:11" ht="15" customHeight="1" x14ac:dyDescent="0.35">
      <c r="B78" s="113"/>
      <c r="C78" s="103" t="s">
        <v>984</v>
      </c>
      <c r="D78" s="103"/>
      <c r="E78" s="103"/>
      <c r="F78" s="122" t="s">
        <v>981</v>
      </c>
      <c r="G78" s="121"/>
      <c r="H78" s="103" t="s">
        <v>985</v>
      </c>
      <c r="I78" s="103" t="s">
        <v>983</v>
      </c>
      <c r="J78" s="103">
        <v>120</v>
      </c>
      <c r="K78" s="114"/>
    </row>
    <row r="79" spans="2:11" ht="15" customHeight="1" x14ac:dyDescent="0.35">
      <c r="B79" s="123"/>
      <c r="C79" s="103" t="s">
        <v>986</v>
      </c>
      <c r="D79" s="103"/>
      <c r="E79" s="103"/>
      <c r="F79" s="122" t="s">
        <v>987</v>
      </c>
      <c r="G79" s="121"/>
      <c r="H79" s="103" t="s">
        <v>988</v>
      </c>
      <c r="I79" s="103" t="s">
        <v>983</v>
      </c>
      <c r="J79" s="103">
        <v>50</v>
      </c>
      <c r="K79" s="114"/>
    </row>
    <row r="80" spans="2:11" ht="15" customHeight="1" x14ac:dyDescent="0.35">
      <c r="B80" s="123"/>
      <c r="C80" s="103" t="s">
        <v>989</v>
      </c>
      <c r="D80" s="103"/>
      <c r="E80" s="103"/>
      <c r="F80" s="122" t="s">
        <v>981</v>
      </c>
      <c r="G80" s="121"/>
      <c r="H80" s="103" t="s">
        <v>990</v>
      </c>
      <c r="I80" s="103" t="s">
        <v>991</v>
      </c>
      <c r="J80" s="103"/>
      <c r="K80" s="114"/>
    </row>
    <row r="81" spans="2:11" ht="15" customHeight="1" x14ac:dyDescent="0.35">
      <c r="B81" s="123"/>
      <c r="C81" s="124" t="s">
        <v>992</v>
      </c>
      <c r="D81" s="124"/>
      <c r="E81" s="124"/>
      <c r="F81" s="125" t="s">
        <v>987</v>
      </c>
      <c r="G81" s="124"/>
      <c r="H81" s="124" t="s">
        <v>993</v>
      </c>
      <c r="I81" s="124" t="s">
        <v>983</v>
      </c>
      <c r="J81" s="124">
        <v>15</v>
      </c>
      <c r="K81" s="114"/>
    </row>
    <row r="82" spans="2:11" ht="15" customHeight="1" x14ac:dyDescent="0.35">
      <c r="B82" s="123"/>
      <c r="C82" s="124" t="s">
        <v>994</v>
      </c>
      <c r="D82" s="124"/>
      <c r="E82" s="124"/>
      <c r="F82" s="125" t="s">
        <v>987</v>
      </c>
      <c r="G82" s="124"/>
      <c r="H82" s="124" t="s">
        <v>995</v>
      </c>
      <c r="I82" s="124" t="s">
        <v>983</v>
      </c>
      <c r="J82" s="124">
        <v>15</v>
      </c>
      <c r="K82" s="114"/>
    </row>
    <row r="83" spans="2:11" ht="15" customHeight="1" x14ac:dyDescent="0.35">
      <c r="B83" s="123"/>
      <c r="C83" s="124" t="s">
        <v>996</v>
      </c>
      <c r="D83" s="124"/>
      <c r="E83" s="124"/>
      <c r="F83" s="125" t="s">
        <v>987</v>
      </c>
      <c r="G83" s="124"/>
      <c r="H83" s="124" t="s">
        <v>997</v>
      </c>
      <c r="I83" s="124" t="s">
        <v>983</v>
      </c>
      <c r="J83" s="124">
        <v>20</v>
      </c>
      <c r="K83" s="114"/>
    </row>
    <row r="84" spans="2:11" ht="15" customHeight="1" x14ac:dyDescent="0.35">
      <c r="B84" s="123"/>
      <c r="C84" s="124" t="s">
        <v>998</v>
      </c>
      <c r="D84" s="124"/>
      <c r="E84" s="124"/>
      <c r="F84" s="125" t="s">
        <v>987</v>
      </c>
      <c r="G84" s="124"/>
      <c r="H84" s="124" t="s">
        <v>999</v>
      </c>
      <c r="I84" s="124" t="s">
        <v>983</v>
      </c>
      <c r="J84" s="124">
        <v>20</v>
      </c>
      <c r="K84" s="114"/>
    </row>
    <row r="85" spans="2:11" ht="15" customHeight="1" x14ac:dyDescent="0.35">
      <c r="B85" s="123"/>
      <c r="C85" s="103" t="s">
        <v>1000</v>
      </c>
      <c r="D85" s="103"/>
      <c r="E85" s="103"/>
      <c r="F85" s="122" t="s">
        <v>987</v>
      </c>
      <c r="G85" s="121"/>
      <c r="H85" s="103" t="s">
        <v>1001</v>
      </c>
      <c r="I85" s="103" t="s">
        <v>983</v>
      </c>
      <c r="J85" s="103">
        <v>50</v>
      </c>
      <c r="K85" s="114"/>
    </row>
    <row r="86" spans="2:11" ht="15" customHeight="1" x14ac:dyDescent="0.35">
      <c r="B86" s="123"/>
      <c r="C86" s="103" t="s">
        <v>1002</v>
      </c>
      <c r="D86" s="103"/>
      <c r="E86" s="103"/>
      <c r="F86" s="122" t="s">
        <v>987</v>
      </c>
      <c r="G86" s="121"/>
      <c r="H86" s="103" t="s">
        <v>1003</v>
      </c>
      <c r="I86" s="103" t="s">
        <v>983</v>
      </c>
      <c r="J86" s="103">
        <v>20</v>
      </c>
      <c r="K86" s="114"/>
    </row>
    <row r="87" spans="2:11" ht="15" customHeight="1" x14ac:dyDescent="0.35">
      <c r="B87" s="123"/>
      <c r="C87" s="103" t="s">
        <v>1004</v>
      </c>
      <c r="D87" s="103"/>
      <c r="E87" s="103"/>
      <c r="F87" s="122" t="s">
        <v>987</v>
      </c>
      <c r="G87" s="121"/>
      <c r="H87" s="103" t="s">
        <v>1005</v>
      </c>
      <c r="I87" s="103" t="s">
        <v>983</v>
      </c>
      <c r="J87" s="103">
        <v>20</v>
      </c>
      <c r="K87" s="114"/>
    </row>
    <row r="88" spans="2:11" ht="15" customHeight="1" x14ac:dyDescent="0.35">
      <c r="B88" s="123"/>
      <c r="C88" s="103" t="s">
        <v>1006</v>
      </c>
      <c r="D88" s="103"/>
      <c r="E88" s="103"/>
      <c r="F88" s="122" t="s">
        <v>987</v>
      </c>
      <c r="G88" s="121"/>
      <c r="H88" s="103" t="s">
        <v>1007</v>
      </c>
      <c r="I88" s="103" t="s">
        <v>983</v>
      </c>
      <c r="J88" s="103">
        <v>50</v>
      </c>
      <c r="K88" s="114"/>
    </row>
    <row r="89" spans="2:11" ht="15" customHeight="1" x14ac:dyDescent="0.35">
      <c r="B89" s="123"/>
      <c r="C89" s="103" t="s">
        <v>1008</v>
      </c>
      <c r="D89" s="103"/>
      <c r="E89" s="103"/>
      <c r="F89" s="122" t="s">
        <v>987</v>
      </c>
      <c r="G89" s="121"/>
      <c r="H89" s="103" t="s">
        <v>1008</v>
      </c>
      <c r="I89" s="103" t="s">
        <v>983</v>
      </c>
      <c r="J89" s="103">
        <v>50</v>
      </c>
      <c r="K89" s="114"/>
    </row>
    <row r="90" spans="2:11" ht="15" customHeight="1" x14ac:dyDescent="0.35">
      <c r="B90" s="123"/>
      <c r="C90" s="103" t="s">
        <v>126</v>
      </c>
      <c r="D90" s="103"/>
      <c r="E90" s="103"/>
      <c r="F90" s="122" t="s">
        <v>987</v>
      </c>
      <c r="G90" s="121"/>
      <c r="H90" s="103" t="s">
        <v>1009</v>
      </c>
      <c r="I90" s="103" t="s">
        <v>983</v>
      </c>
      <c r="J90" s="103">
        <v>255</v>
      </c>
      <c r="K90" s="114"/>
    </row>
    <row r="91" spans="2:11" ht="15" customHeight="1" x14ac:dyDescent="0.35">
      <c r="B91" s="123"/>
      <c r="C91" s="103" t="s">
        <v>1010</v>
      </c>
      <c r="D91" s="103"/>
      <c r="E91" s="103"/>
      <c r="F91" s="122" t="s">
        <v>981</v>
      </c>
      <c r="G91" s="121"/>
      <c r="H91" s="103" t="s">
        <v>1011</v>
      </c>
      <c r="I91" s="103" t="s">
        <v>1012</v>
      </c>
      <c r="J91" s="103"/>
      <c r="K91" s="114"/>
    </row>
    <row r="92" spans="2:11" ht="15" customHeight="1" x14ac:dyDescent="0.35">
      <c r="B92" s="123"/>
      <c r="C92" s="103" t="s">
        <v>1013</v>
      </c>
      <c r="D92" s="103"/>
      <c r="E92" s="103"/>
      <c r="F92" s="122" t="s">
        <v>981</v>
      </c>
      <c r="G92" s="121"/>
      <c r="H92" s="103" t="s">
        <v>1014</v>
      </c>
      <c r="I92" s="103" t="s">
        <v>1015</v>
      </c>
      <c r="J92" s="103"/>
      <c r="K92" s="114"/>
    </row>
    <row r="93" spans="2:11" ht="15" customHeight="1" x14ac:dyDescent="0.35">
      <c r="B93" s="123"/>
      <c r="C93" s="103" t="s">
        <v>1016</v>
      </c>
      <c r="D93" s="103"/>
      <c r="E93" s="103"/>
      <c r="F93" s="122" t="s">
        <v>981</v>
      </c>
      <c r="G93" s="121"/>
      <c r="H93" s="103" t="s">
        <v>1016</v>
      </c>
      <c r="I93" s="103" t="s">
        <v>1015</v>
      </c>
      <c r="J93" s="103"/>
      <c r="K93" s="114"/>
    </row>
    <row r="94" spans="2:11" ht="15" customHeight="1" x14ac:dyDescent="0.35">
      <c r="B94" s="123"/>
      <c r="C94" s="103" t="s">
        <v>37</v>
      </c>
      <c r="D94" s="103"/>
      <c r="E94" s="103"/>
      <c r="F94" s="122" t="s">
        <v>981</v>
      </c>
      <c r="G94" s="121"/>
      <c r="H94" s="103" t="s">
        <v>1017</v>
      </c>
      <c r="I94" s="103" t="s">
        <v>1015</v>
      </c>
      <c r="J94" s="103"/>
      <c r="K94" s="114"/>
    </row>
    <row r="95" spans="2:11" ht="15" customHeight="1" x14ac:dyDescent="0.35">
      <c r="B95" s="123"/>
      <c r="C95" s="103" t="s">
        <v>47</v>
      </c>
      <c r="D95" s="103"/>
      <c r="E95" s="103"/>
      <c r="F95" s="122" t="s">
        <v>981</v>
      </c>
      <c r="G95" s="121"/>
      <c r="H95" s="103" t="s">
        <v>1018</v>
      </c>
      <c r="I95" s="103" t="s">
        <v>1015</v>
      </c>
      <c r="J95" s="103"/>
      <c r="K95" s="114"/>
    </row>
    <row r="96" spans="2:11" ht="15" customHeight="1" x14ac:dyDescent="0.35">
      <c r="B96" s="126"/>
      <c r="C96" s="127"/>
      <c r="D96" s="127"/>
      <c r="E96" s="127"/>
      <c r="F96" s="127"/>
      <c r="G96" s="127"/>
      <c r="H96" s="127"/>
      <c r="I96" s="127"/>
      <c r="J96" s="127"/>
      <c r="K96" s="128"/>
    </row>
    <row r="97" spans="2:11" ht="18.75" customHeight="1" x14ac:dyDescent="0.35">
      <c r="B97" s="129"/>
      <c r="C97" s="130"/>
      <c r="D97" s="130"/>
      <c r="E97" s="130"/>
      <c r="F97" s="130"/>
      <c r="G97" s="130"/>
      <c r="H97" s="130"/>
      <c r="I97" s="130"/>
      <c r="J97" s="130"/>
      <c r="K97" s="129"/>
    </row>
    <row r="98" spans="2:11" ht="18.75" customHeight="1" x14ac:dyDescent="0.35">
      <c r="B98" s="109"/>
      <c r="C98" s="109"/>
      <c r="D98" s="109"/>
      <c r="E98" s="109"/>
      <c r="F98" s="109"/>
      <c r="G98" s="109"/>
      <c r="H98" s="109"/>
      <c r="I98" s="109"/>
      <c r="J98" s="109"/>
      <c r="K98" s="109"/>
    </row>
    <row r="99" spans="2:11" ht="7.5" customHeight="1" x14ac:dyDescent="0.35">
      <c r="B99" s="110"/>
      <c r="C99" s="111"/>
      <c r="D99" s="111"/>
      <c r="E99" s="111"/>
      <c r="F99" s="111"/>
      <c r="G99" s="111"/>
      <c r="H99" s="111"/>
      <c r="I99" s="111"/>
      <c r="J99" s="111"/>
      <c r="K99" s="112"/>
    </row>
    <row r="100" spans="2:11" ht="45" customHeight="1" x14ac:dyDescent="0.35">
      <c r="B100" s="113"/>
      <c r="C100" s="208" t="s">
        <v>1019</v>
      </c>
      <c r="D100" s="208"/>
      <c r="E100" s="208"/>
      <c r="F100" s="208"/>
      <c r="G100" s="208"/>
      <c r="H100" s="208"/>
      <c r="I100" s="208"/>
      <c r="J100" s="208"/>
      <c r="K100" s="114"/>
    </row>
    <row r="101" spans="2:11" ht="17.25" customHeight="1" x14ac:dyDescent="0.35">
      <c r="B101" s="113"/>
      <c r="C101" s="115" t="s">
        <v>975</v>
      </c>
      <c r="D101" s="115"/>
      <c r="E101" s="115"/>
      <c r="F101" s="115" t="s">
        <v>976</v>
      </c>
      <c r="G101" s="116"/>
      <c r="H101" s="115" t="s">
        <v>121</v>
      </c>
      <c r="I101" s="115" t="s">
        <v>56</v>
      </c>
      <c r="J101" s="115" t="s">
        <v>977</v>
      </c>
      <c r="K101" s="114"/>
    </row>
    <row r="102" spans="2:11" ht="17.25" customHeight="1" x14ac:dyDescent="0.35">
      <c r="B102" s="113"/>
      <c r="C102" s="117" t="s">
        <v>978</v>
      </c>
      <c r="D102" s="117"/>
      <c r="E102" s="117"/>
      <c r="F102" s="118" t="s">
        <v>979</v>
      </c>
      <c r="G102" s="119"/>
      <c r="H102" s="117"/>
      <c r="I102" s="117"/>
      <c r="J102" s="117" t="s">
        <v>980</v>
      </c>
      <c r="K102" s="114"/>
    </row>
    <row r="103" spans="2:11" ht="5.25" customHeight="1" x14ac:dyDescent="0.35">
      <c r="B103" s="113"/>
      <c r="C103" s="115"/>
      <c r="D103" s="115"/>
      <c r="E103" s="115"/>
      <c r="F103" s="115"/>
      <c r="G103" s="131"/>
      <c r="H103" s="115"/>
      <c r="I103" s="115"/>
      <c r="J103" s="115"/>
      <c r="K103" s="114"/>
    </row>
    <row r="104" spans="2:11" ht="15" customHeight="1" x14ac:dyDescent="0.35">
      <c r="B104" s="113"/>
      <c r="C104" s="103" t="s">
        <v>52</v>
      </c>
      <c r="D104" s="120"/>
      <c r="E104" s="120"/>
      <c r="F104" s="122" t="s">
        <v>981</v>
      </c>
      <c r="G104" s="131"/>
      <c r="H104" s="103" t="s">
        <v>1020</v>
      </c>
      <c r="I104" s="103" t="s">
        <v>983</v>
      </c>
      <c r="J104" s="103">
        <v>20</v>
      </c>
      <c r="K104" s="114"/>
    </row>
    <row r="105" spans="2:11" ht="15" customHeight="1" x14ac:dyDescent="0.35">
      <c r="B105" s="113"/>
      <c r="C105" s="103" t="s">
        <v>984</v>
      </c>
      <c r="D105" s="103"/>
      <c r="E105" s="103"/>
      <c r="F105" s="122" t="s">
        <v>981</v>
      </c>
      <c r="G105" s="103"/>
      <c r="H105" s="103" t="s">
        <v>1020</v>
      </c>
      <c r="I105" s="103" t="s">
        <v>983</v>
      </c>
      <c r="J105" s="103">
        <v>120</v>
      </c>
      <c r="K105" s="114"/>
    </row>
    <row r="106" spans="2:11" ht="15" customHeight="1" x14ac:dyDescent="0.35">
      <c r="B106" s="123"/>
      <c r="C106" s="103" t="s">
        <v>986</v>
      </c>
      <c r="D106" s="103"/>
      <c r="E106" s="103"/>
      <c r="F106" s="122" t="s">
        <v>987</v>
      </c>
      <c r="G106" s="103"/>
      <c r="H106" s="103" t="s">
        <v>1020</v>
      </c>
      <c r="I106" s="103" t="s">
        <v>983</v>
      </c>
      <c r="J106" s="103">
        <v>50</v>
      </c>
      <c r="K106" s="114"/>
    </row>
    <row r="107" spans="2:11" ht="15" customHeight="1" x14ac:dyDescent="0.35">
      <c r="B107" s="123"/>
      <c r="C107" s="103" t="s">
        <v>989</v>
      </c>
      <c r="D107" s="103"/>
      <c r="E107" s="103"/>
      <c r="F107" s="122" t="s">
        <v>981</v>
      </c>
      <c r="G107" s="103"/>
      <c r="H107" s="103" t="s">
        <v>1020</v>
      </c>
      <c r="I107" s="103" t="s">
        <v>991</v>
      </c>
      <c r="J107" s="103"/>
      <c r="K107" s="114"/>
    </row>
    <row r="108" spans="2:11" ht="15" customHeight="1" x14ac:dyDescent="0.35">
      <c r="B108" s="123"/>
      <c r="C108" s="103" t="s">
        <v>1000</v>
      </c>
      <c r="D108" s="103"/>
      <c r="E108" s="103"/>
      <c r="F108" s="122" t="s">
        <v>987</v>
      </c>
      <c r="G108" s="103"/>
      <c r="H108" s="103" t="s">
        <v>1020</v>
      </c>
      <c r="I108" s="103" t="s">
        <v>983</v>
      </c>
      <c r="J108" s="103">
        <v>50</v>
      </c>
      <c r="K108" s="114"/>
    </row>
    <row r="109" spans="2:11" ht="15" customHeight="1" x14ac:dyDescent="0.35">
      <c r="B109" s="123"/>
      <c r="C109" s="103" t="s">
        <v>1008</v>
      </c>
      <c r="D109" s="103"/>
      <c r="E109" s="103"/>
      <c r="F109" s="122" t="s">
        <v>987</v>
      </c>
      <c r="G109" s="103"/>
      <c r="H109" s="103" t="s">
        <v>1020</v>
      </c>
      <c r="I109" s="103" t="s">
        <v>983</v>
      </c>
      <c r="J109" s="103">
        <v>50</v>
      </c>
      <c r="K109" s="114"/>
    </row>
    <row r="110" spans="2:11" ht="15" customHeight="1" x14ac:dyDescent="0.35">
      <c r="B110" s="123"/>
      <c r="C110" s="103" t="s">
        <v>1006</v>
      </c>
      <c r="D110" s="103"/>
      <c r="E110" s="103"/>
      <c r="F110" s="122" t="s">
        <v>987</v>
      </c>
      <c r="G110" s="103"/>
      <c r="H110" s="103" t="s">
        <v>1020</v>
      </c>
      <c r="I110" s="103" t="s">
        <v>983</v>
      </c>
      <c r="J110" s="103">
        <v>50</v>
      </c>
      <c r="K110" s="114"/>
    </row>
    <row r="111" spans="2:11" ht="15" customHeight="1" x14ac:dyDescent="0.35">
      <c r="B111" s="123"/>
      <c r="C111" s="103" t="s">
        <v>52</v>
      </c>
      <c r="D111" s="103"/>
      <c r="E111" s="103"/>
      <c r="F111" s="122" t="s">
        <v>981</v>
      </c>
      <c r="G111" s="103"/>
      <c r="H111" s="103" t="s">
        <v>1021</v>
      </c>
      <c r="I111" s="103" t="s">
        <v>983</v>
      </c>
      <c r="J111" s="103">
        <v>20</v>
      </c>
      <c r="K111" s="114"/>
    </row>
    <row r="112" spans="2:11" ht="15" customHeight="1" x14ac:dyDescent="0.35">
      <c r="B112" s="123"/>
      <c r="C112" s="103" t="s">
        <v>1022</v>
      </c>
      <c r="D112" s="103"/>
      <c r="E112" s="103"/>
      <c r="F112" s="122" t="s">
        <v>981</v>
      </c>
      <c r="G112" s="103"/>
      <c r="H112" s="103" t="s">
        <v>1023</v>
      </c>
      <c r="I112" s="103" t="s">
        <v>983</v>
      </c>
      <c r="J112" s="103">
        <v>120</v>
      </c>
      <c r="K112" s="114"/>
    </row>
    <row r="113" spans="2:11" ht="15" customHeight="1" x14ac:dyDescent="0.35">
      <c r="B113" s="123"/>
      <c r="C113" s="103" t="s">
        <v>37</v>
      </c>
      <c r="D113" s="103"/>
      <c r="E113" s="103"/>
      <c r="F113" s="122" t="s">
        <v>981</v>
      </c>
      <c r="G113" s="103"/>
      <c r="H113" s="103" t="s">
        <v>1024</v>
      </c>
      <c r="I113" s="103" t="s">
        <v>1015</v>
      </c>
      <c r="J113" s="103"/>
      <c r="K113" s="114"/>
    </row>
    <row r="114" spans="2:11" ht="15" customHeight="1" x14ac:dyDescent="0.35">
      <c r="B114" s="123"/>
      <c r="C114" s="103" t="s">
        <v>47</v>
      </c>
      <c r="D114" s="103"/>
      <c r="E114" s="103"/>
      <c r="F114" s="122" t="s">
        <v>981</v>
      </c>
      <c r="G114" s="103"/>
      <c r="H114" s="103" t="s">
        <v>1025</v>
      </c>
      <c r="I114" s="103" t="s">
        <v>1015</v>
      </c>
      <c r="J114" s="103"/>
      <c r="K114" s="114"/>
    </row>
    <row r="115" spans="2:11" ht="15" customHeight="1" x14ac:dyDescent="0.35">
      <c r="B115" s="123"/>
      <c r="C115" s="103" t="s">
        <v>56</v>
      </c>
      <c r="D115" s="103"/>
      <c r="E115" s="103"/>
      <c r="F115" s="122" t="s">
        <v>981</v>
      </c>
      <c r="G115" s="103"/>
      <c r="H115" s="103" t="s">
        <v>1026</v>
      </c>
      <c r="I115" s="103" t="s">
        <v>1027</v>
      </c>
      <c r="J115" s="103"/>
      <c r="K115" s="114"/>
    </row>
    <row r="116" spans="2:11" ht="15" customHeight="1" x14ac:dyDescent="0.35">
      <c r="B116" s="126"/>
      <c r="C116" s="132"/>
      <c r="D116" s="132"/>
      <c r="E116" s="132"/>
      <c r="F116" s="132"/>
      <c r="G116" s="132"/>
      <c r="H116" s="132"/>
      <c r="I116" s="132"/>
      <c r="J116" s="132"/>
      <c r="K116" s="128"/>
    </row>
    <row r="117" spans="2:11" ht="18.75" customHeight="1" x14ac:dyDescent="0.35">
      <c r="B117" s="133"/>
      <c r="C117" s="99"/>
      <c r="D117" s="99"/>
      <c r="E117" s="99"/>
      <c r="F117" s="134"/>
      <c r="G117" s="99"/>
      <c r="H117" s="99"/>
      <c r="I117" s="99"/>
      <c r="J117" s="99"/>
      <c r="K117" s="133"/>
    </row>
    <row r="118" spans="2:11" ht="18.75" customHeight="1" x14ac:dyDescent="0.35">
      <c r="B118" s="109"/>
      <c r="C118" s="109"/>
      <c r="D118" s="109"/>
      <c r="E118" s="109"/>
      <c r="F118" s="109"/>
      <c r="G118" s="109"/>
      <c r="H118" s="109"/>
      <c r="I118" s="109"/>
      <c r="J118" s="109"/>
      <c r="K118" s="109"/>
    </row>
    <row r="119" spans="2:11" ht="7.5" customHeight="1" x14ac:dyDescent="0.35">
      <c r="B119" s="135"/>
      <c r="C119" s="136"/>
      <c r="D119" s="136"/>
      <c r="E119" s="136"/>
      <c r="F119" s="136"/>
      <c r="G119" s="136"/>
      <c r="H119" s="136"/>
      <c r="I119" s="136"/>
      <c r="J119" s="136"/>
      <c r="K119" s="137"/>
    </row>
    <row r="120" spans="2:11" ht="45" customHeight="1" x14ac:dyDescent="0.35">
      <c r="B120" s="138"/>
      <c r="C120" s="207" t="s">
        <v>1028</v>
      </c>
      <c r="D120" s="207"/>
      <c r="E120" s="207"/>
      <c r="F120" s="207"/>
      <c r="G120" s="207"/>
      <c r="H120" s="207"/>
      <c r="I120" s="207"/>
      <c r="J120" s="207"/>
      <c r="K120" s="139"/>
    </row>
    <row r="121" spans="2:11" ht="17.25" customHeight="1" x14ac:dyDescent="0.35">
      <c r="B121" s="140"/>
      <c r="C121" s="115" t="s">
        <v>975</v>
      </c>
      <c r="D121" s="115"/>
      <c r="E121" s="115"/>
      <c r="F121" s="115" t="s">
        <v>976</v>
      </c>
      <c r="G121" s="116"/>
      <c r="H121" s="115" t="s">
        <v>121</v>
      </c>
      <c r="I121" s="115" t="s">
        <v>56</v>
      </c>
      <c r="J121" s="115" t="s">
        <v>977</v>
      </c>
      <c r="K121" s="141"/>
    </row>
    <row r="122" spans="2:11" ht="17.25" customHeight="1" x14ac:dyDescent="0.35">
      <c r="B122" s="140"/>
      <c r="C122" s="117" t="s">
        <v>978</v>
      </c>
      <c r="D122" s="117"/>
      <c r="E122" s="117"/>
      <c r="F122" s="118" t="s">
        <v>979</v>
      </c>
      <c r="G122" s="119"/>
      <c r="H122" s="117"/>
      <c r="I122" s="117"/>
      <c r="J122" s="117" t="s">
        <v>980</v>
      </c>
      <c r="K122" s="141"/>
    </row>
    <row r="123" spans="2:11" ht="5.25" customHeight="1" x14ac:dyDescent="0.35">
      <c r="B123" s="142"/>
      <c r="C123" s="120"/>
      <c r="D123" s="120"/>
      <c r="E123" s="120"/>
      <c r="F123" s="120"/>
      <c r="G123" s="103"/>
      <c r="H123" s="120"/>
      <c r="I123" s="120"/>
      <c r="J123" s="120"/>
      <c r="K123" s="143"/>
    </row>
    <row r="124" spans="2:11" ht="15" customHeight="1" x14ac:dyDescent="0.35">
      <c r="B124" s="142"/>
      <c r="C124" s="103" t="s">
        <v>984</v>
      </c>
      <c r="D124" s="120"/>
      <c r="E124" s="120"/>
      <c r="F124" s="122" t="s">
        <v>981</v>
      </c>
      <c r="G124" s="103"/>
      <c r="H124" s="103" t="s">
        <v>1020</v>
      </c>
      <c r="I124" s="103" t="s">
        <v>983</v>
      </c>
      <c r="J124" s="103">
        <v>120</v>
      </c>
      <c r="K124" s="144"/>
    </row>
    <row r="125" spans="2:11" ht="15" customHeight="1" x14ac:dyDescent="0.35">
      <c r="B125" s="142"/>
      <c r="C125" s="103" t="s">
        <v>1029</v>
      </c>
      <c r="D125" s="103"/>
      <c r="E125" s="103"/>
      <c r="F125" s="122" t="s">
        <v>981</v>
      </c>
      <c r="G125" s="103"/>
      <c r="H125" s="103" t="s">
        <v>1030</v>
      </c>
      <c r="I125" s="103" t="s">
        <v>983</v>
      </c>
      <c r="J125" s="103" t="s">
        <v>1031</v>
      </c>
      <c r="K125" s="144"/>
    </row>
    <row r="126" spans="2:11" ht="15" customHeight="1" x14ac:dyDescent="0.35">
      <c r="B126" s="142"/>
      <c r="C126" s="103" t="s">
        <v>930</v>
      </c>
      <c r="D126" s="103"/>
      <c r="E126" s="103"/>
      <c r="F126" s="122" t="s">
        <v>981</v>
      </c>
      <c r="G126" s="103"/>
      <c r="H126" s="103" t="s">
        <v>1032</v>
      </c>
      <c r="I126" s="103" t="s">
        <v>983</v>
      </c>
      <c r="J126" s="103" t="s">
        <v>1031</v>
      </c>
      <c r="K126" s="144"/>
    </row>
    <row r="127" spans="2:11" ht="15" customHeight="1" x14ac:dyDescent="0.35">
      <c r="B127" s="142"/>
      <c r="C127" s="103" t="s">
        <v>992</v>
      </c>
      <c r="D127" s="103"/>
      <c r="E127" s="103"/>
      <c r="F127" s="122" t="s">
        <v>987</v>
      </c>
      <c r="G127" s="103"/>
      <c r="H127" s="103" t="s">
        <v>993</v>
      </c>
      <c r="I127" s="103" t="s">
        <v>983</v>
      </c>
      <c r="J127" s="103">
        <v>15</v>
      </c>
      <c r="K127" s="144"/>
    </row>
    <row r="128" spans="2:11" ht="15" customHeight="1" x14ac:dyDescent="0.35">
      <c r="B128" s="142"/>
      <c r="C128" s="124" t="s">
        <v>994</v>
      </c>
      <c r="D128" s="124"/>
      <c r="E128" s="124"/>
      <c r="F128" s="125" t="s">
        <v>987</v>
      </c>
      <c r="G128" s="124"/>
      <c r="H128" s="124" t="s">
        <v>995</v>
      </c>
      <c r="I128" s="124" t="s">
        <v>983</v>
      </c>
      <c r="J128" s="124">
        <v>15</v>
      </c>
      <c r="K128" s="144"/>
    </row>
    <row r="129" spans="2:11" ht="15" customHeight="1" x14ac:dyDescent="0.35">
      <c r="B129" s="142"/>
      <c r="C129" s="124" t="s">
        <v>996</v>
      </c>
      <c r="D129" s="124"/>
      <c r="E129" s="124"/>
      <c r="F129" s="125" t="s">
        <v>987</v>
      </c>
      <c r="G129" s="124"/>
      <c r="H129" s="124" t="s">
        <v>997</v>
      </c>
      <c r="I129" s="124" t="s">
        <v>983</v>
      </c>
      <c r="J129" s="124">
        <v>20</v>
      </c>
      <c r="K129" s="144"/>
    </row>
    <row r="130" spans="2:11" ht="15" customHeight="1" x14ac:dyDescent="0.35">
      <c r="B130" s="142"/>
      <c r="C130" s="124" t="s">
        <v>998</v>
      </c>
      <c r="D130" s="124"/>
      <c r="E130" s="124"/>
      <c r="F130" s="125" t="s">
        <v>987</v>
      </c>
      <c r="G130" s="124"/>
      <c r="H130" s="124" t="s">
        <v>999</v>
      </c>
      <c r="I130" s="124" t="s">
        <v>983</v>
      </c>
      <c r="J130" s="124">
        <v>20</v>
      </c>
      <c r="K130" s="144"/>
    </row>
    <row r="131" spans="2:11" ht="15" customHeight="1" x14ac:dyDescent="0.35">
      <c r="B131" s="142"/>
      <c r="C131" s="103" t="s">
        <v>986</v>
      </c>
      <c r="D131" s="103"/>
      <c r="E131" s="103"/>
      <c r="F131" s="122" t="s">
        <v>987</v>
      </c>
      <c r="G131" s="103"/>
      <c r="H131" s="103" t="s">
        <v>1020</v>
      </c>
      <c r="I131" s="103" t="s">
        <v>983</v>
      </c>
      <c r="J131" s="103">
        <v>50</v>
      </c>
      <c r="K131" s="144"/>
    </row>
    <row r="132" spans="2:11" ht="15" customHeight="1" x14ac:dyDescent="0.35">
      <c r="B132" s="142"/>
      <c r="C132" s="103" t="s">
        <v>1000</v>
      </c>
      <c r="D132" s="103"/>
      <c r="E132" s="103"/>
      <c r="F132" s="122" t="s">
        <v>987</v>
      </c>
      <c r="G132" s="103"/>
      <c r="H132" s="103" t="s">
        <v>1020</v>
      </c>
      <c r="I132" s="103" t="s">
        <v>983</v>
      </c>
      <c r="J132" s="103">
        <v>50</v>
      </c>
      <c r="K132" s="144"/>
    </row>
    <row r="133" spans="2:11" ht="15" customHeight="1" x14ac:dyDescent="0.35">
      <c r="B133" s="142"/>
      <c r="C133" s="103" t="s">
        <v>1006</v>
      </c>
      <c r="D133" s="103"/>
      <c r="E133" s="103"/>
      <c r="F133" s="122" t="s">
        <v>987</v>
      </c>
      <c r="G133" s="103"/>
      <c r="H133" s="103" t="s">
        <v>1020</v>
      </c>
      <c r="I133" s="103" t="s">
        <v>983</v>
      </c>
      <c r="J133" s="103">
        <v>50</v>
      </c>
      <c r="K133" s="144"/>
    </row>
    <row r="134" spans="2:11" ht="15" customHeight="1" x14ac:dyDescent="0.35">
      <c r="B134" s="142"/>
      <c r="C134" s="103" t="s">
        <v>1008</v>
      </c>
      <c r="D134" s="103"/>
      <c r="E134" s="103"/>
      <c r="F134" s="122" t="s">
        <v>987</v>
      </c>
      <c r="G134" s="103"/>
      <c r="H134" s="103" t="s">
        <v>1020</v>
      </c>
      <c r="I134" s="103" t="s">
        <v>983</v>
      </c>
      <c r="J134" s="103">
        <v>50</v>
      </c>
      <c r="K134" s="144"/>
    </row>
    <row r="135" spans="2:11" ht="15" customHeight="1" x14ac:dyDescent="0.35">
      <c r="B135" s="142"/>
      <c r="C135" s="103" t="s">
        <v>126</v>
      </c>
      <c r="D135" s="103"/>
      <c r="E135" s="103"/>
      <c r="F135" s="122" t="s">
        <v>987</v>
      </c>
      <c r="G135" s="103"/>
      <c r="H135" s="103" t="s">
        <v>1033</v>
      </c>
      <c r="I135" s="103" t="s">
        <v>983</v>
      </c>
      <c r="J135" s="103">
        <v>255</v>
      </c>
      <c r="K135" s="144"/>
    </row>
    <row r="136" spans="2:11" ht="15" customHeight="1" x14ac:dyDescent="0.35">
      <c r="B136" s="142"/>
      <c r="C136" s="103" t="s">
        <v>1010</v>
      </c>
      <c r="D136" s="103"/>
      <c r="E136" s="103"/>
      <c r="F136" s="122" t="s">
        <v>981</v>
      </c>
      <c r="G136" s="103"/>
      <c r="H136" s="103" t="s">
        <v>1034</v>
      </c>
      <c r="I136" s="103" t="s">
        <v>1012</v>
      </c>
      <c r="J136" s="103"/>
      <c r="K136" s="144"/>
    </row>
    <row r="137" spans="2:11" ht="15" customHeight="1" x14ac:dyDescent="0.35">
      <c r="B137" s="142"/>
      <c r="C137" s="103" t="s">
        <v>1013</v>
      </c>
      <c r="D137" s="103"/>
      <c r="E137" s="103"/>
      <c r="F137" s="122" t="s">
        <v>981</v>
      </c>
      <c r="G137" s="103"/>
      <c r="H137" s="103" t="s">
        <v>1035</v>
      </c>
      <c r="I137" s="103" t="s">
        <v>1015</v>
      </c>
      <c r="J137" s="103"/>
      <c r="K137" s="144"/>
    </row>
    <row r="138" spans="2:11" ht="15" customHeight="1" x14ac:dyDescent="0.35">
      <c r="B138" s="142"/>
      <c r="C138" s="103" t="s">
        <v>1016</v>
      </c>
      <c r="D138" s="103"/>
      <c r="E138" s="103"/>
      <c r="F138" s="122" t="s">
        <v>981</v>
      </c>
      <c r="G138" s="103"/>
      <c r="H138" s="103" t="s">
        <v>1016</v>
      </c>
      <c r="I138" s="103" t="s">
        <v>1015</v>
      </c>
      <c r="J138" s="103"/>
      <c r="K138" s="144"/>
    </row>
    <row r="139" spans="2:11" ht="15" customHeight="1" x14ac:dyDescent="0.35">
      <c r="B139" s="142"/>
      <c r="C139" s="103" t="s">
        <v>37</v>
      </c>
      <c r="D139" s="103"/>
      <c r="E139" s="103"/>
      <c r="F139" s="122" t="s">
        <v>981</v>
      </c>
      <c r="G139" s="103"/>
      <c r="H139" s="103" t="s">
        <v>1036</v>
      </c>
      <c r="I139" s="103" t="s">
        <v>1015</v>
      </c>
      <c r="J139" s="103"/>
      <c r="K139" s="144"/>
    </row>
    <row r="140" spans="2:11" ht="15" customHeight="1" x14ac:dyDescent="0.35">
      <c r="B140" s="142"/>
      <c r="C140" s="103" t="s">
        <v>1037</v>
      </c>
      <c r="D140" s="103"/>
      <c r="E140" s="103"/>
      <c r="F140" s="122" t="s">
        <v>981</v>
      </c>
      <c r="G140" s="103"/>
      <c r="H140" s="103" t="s">
        <v>1038</v>
      </c>
      <c r="I140" s="103" t="s">
        <v>1015</v>
      </c>
      <c r="J140" s="103"/>
      <c r="K140" s="144"/>
    </row>
    <row r="141" spans="2:11" ht="15" customHeight="1" x14ac:dyDescent="0.35">
      <c r="B141" s="145"/>
      <c r="C141" s="146"/>
      <c r="D141" s="146"/>
      <c r="E141" s="146"/>
      <c r="F141" s="146"/>
      <c r="G141" s="146"/>
      <c r="H141" s="146"/>
      <c r="I141" s="146"/>
      <c r="J141" s="146"/>
      <c r="K141" s="147"/>
    </row>
    <row r="142" spans="2:11" ht="18.75" customHeight="1" x14ac:dyDescent="0.35">
      <c r="B142" s="99"/>
      <c r="C142" s="99"/>
      <c r="D142" s="99"/>
      <c r="E142" s="99"/>
      <c r="F142" s="134"/>
      <c r="G142" s="99"/>
      <c r="H142" s="99"/>
      <c r="I142" s="99"/>
      <c r="J142" s="99"/>
      <c r="K142" s="99"/>
    </row>
    <row r="143" spans="2:11" ht="18.75" customHeight="1" x14ac:dyDescent="0.35">
      <c r="B143" s="109"/>
      <c r="C143" s="109"/>
      <c r="D143" s="109"/>
      <c r="E143" s="109"/>
      <c r="F143" s="109"/>
      <c r="G143" s="109"/>
      <c r="H143" s="109"/>
      <c r="I143" s="109"/>
      <c r="J143" s="109"/>
      <c r="K143" s="109"/>
    </row>
    <row r="144" spans="2:11" ht="7.5" customHeight="1" x14ac:dyDescent="0.35">
      <c r="B144" s="110"/>
      <c r="C144" s="111"/>
      <c r="D144" s="111"/>
      <c r="E144" s="111"/>
      <c r="F144" s="111"/>
      <c r="G144" s="111"/>
      <c r="H144" s="111"/>
      <c r="I144" s="111"/>
      <c r="J144" s="111"/>
      <c r="K144" s="112"/>
    </row>
    <row r="145" spans="2:11" ht="45" customHeight="1" x14ac:dyDescent="0.35">
      <c r="B145" s="113"/>
      <c r="C145" s="208" t="s">
        <v>1039</v>
      </c>
      <c r="D145" s="208"/>
      <c r="E145" s="208"/>
      <c r="F145" s="208"/>
      <c r="G145" s="208"/>
      <c r="H145" s="208"/>
      <c r="I145" s="208"/>
      <c r="J145" s="208"/>
      <c r="K145" s="114"/>
    </row>
    <row r="146" spans="2:11" ht="17.25" customHeight="1" x14ac:dyDescent="0.35">
      <c r="B146" s="113"/>
      <c r="C146" s="115" t="s">
        <v>975</v>
      </c>
      <c r="D146" s="115"/>
      <c r="E146" s="115"/>
      <c r="F146" s="115" t="s">
        <v>976</v>
      </c>
      <c r="G146" s="116"/>
      <c r="H146" s="115" t="s">
        <v>121</v>
      </c>
      <c r="I146" s="115" t="s">
        <v>56</v>
      </c>
      <c r="J146" s="115" t="s">
        <v>977</v>
      </c>
      <c r="K146" s="114"/>
    </row>
    <row r="147" spans="2:11" ht="17.25" customHeight="1" x14ac:dyDescent="0.35">
      <c r="B147" s="113"/>
      <c r="C147" s="117" t="s">
        <v>978</v>
      </c>
      <c r="D147" s="117"/>
      <c r="E147" s="117"/>
      <c r="F147" s="118" t="s">
        <v>979</v>
      </c>
      <c r="G147" s="119"/>
      <c r="H147" s="117"/>
      <c r="I147" s="117"/>
      <c r="J147" s="117" t="s">
        <v>980</v>
      </c>
      <c r="K147" s="114"/>
    </row>
    <row r="148" spans="2:11" ht="5.25" customHeight="1" x14ac:dyDescent="0.35">
      <c r="B148" s="123"/>
      <c r="C148" s="120"/>
      <c r="D148" s="120"/>
      <c r="E148" s="120"/>
      <c r="F148" s="120"/>
      <c r="G148" s="121"/>
      <c r="H148" s="120"/>
      <c r="I148" s="120"/>
      <c r="J148" s="120"/>
      <c r="K148" s="144"/>
    </row>
    <row r="149" spans="2:11" ht="15" customHeight="1" x14ac:dyDescent="0.35">
      <c r="B149" s="123"/>
      <c r="C149" s="148" t="s">
        <v>984</v>
      </c>
      <c r="D149" s="103"/>
      <c r="E149" s="103"/>
      <c r="F149" s="149" t="s">
        <v>981</v>
      </c>
      <c r="G149" s="103"/>
      <c r="H149" s="148" t="s">
        <v>1020</v>
      </c>
      <c r="I149" s="148" t="s">
        <v>983</v>
      </c>
      <c r="J149" s="148">
        <v>120</v>
      </c>
      <c r="K149" s="144"/>
    </row>
    <row r="150" spans="2:11" ht="15" customHeight="1" x14ac:dyDescent="0.35">
      <c r="B150" s="123"/>
      <c r="C150" s="148" t="s">
        <v>1029</v>
      </c>
      <c r="D150" s="103"/>
      <c r="E150" s="103"/>
      <c r="F150" s="149" t="s">
        <v>981</v>
      </c>
      <c r="G150" s="103"/>
      <c r="H150" s="148" t="s">
        <v>1040</v>
      </c>
      <c r="I150" s="148" t="s">
        <v>983</v>
      </c>
      <c r="J150" s="148" t="s">
        <v>1031</v>
      </c>
      <c r="K150" s="144"/>
    </row>
    <row r="151" spans="2:11" ht="15" customHeight="1" x14ac:dyDescent="0.35">
      <c r="B151" s="123"/>
      <c r="C151" s="148" t="s">
        <v>930</v>
      </c>
      <c r="D151" s="103"/>
      <c r="E151" s="103"/>
      <c r="F151" s="149" t="s">
        <v>981</v>
      </c>
      <c r="G151" s="103"/>
      <c r="H151" s="148" t="s">
        <v>1041</v>
      </c>
      <c r="I151" s="148" t="s">
        <v>983</v>
      </c>
      <c r="J151" s="148" t="s">
        <v>1031</v>
      </c>
      <c r="K151" s="144"/>
    </row>
    <row r="152" spans="2:11" ht="15" customHeight="1" x14ac:dyDescent="0.35">
      <c r="B152" s="123"/>
      <c r="C152" s="148" t="s">
        <v>986</v>
      </c>
      <c r="D152" s="103"/>
      <c r="E152" s="103"/>
      <c r="F152" s="149" t="s">
        <v>987</v>
      </c>
      <c r="G152" s="103"/>
      <c r="H152" s="148" t="s">
        <v>1020</v>
      </c>
      <c r="I152" s="148" t="s">
        <v>983</v>
      </c>
      <c r="J152" s="148">
        <v>50</v>
      </c>
      <c r="K152" s="144"/>
    </row>
    <row r="153" spans="2:11" ht="15" customHeight="1" x14ac:dyDescent="0.35">
      <c r="B153" s="123"/>
      <c r="C153" s="148" t="s">
        <v>989</v>
      </c>
      <c r="D153" s="103"/>
      <c r="E153" s="103"/>
      <c r="F153" s="149" t="s">
        <v>981</v>
      </c>
      <c r="G153" s="103"/>
      <c r="H153" s="148" t="s">
        <v>1020</v>
      </c>
      <c r="I153" s="148" t="s">
        <v>991</v>
      </c>
      <c r="J153" s="148"/>
      <c r="K153" s="144"/>
    </row>
    <row r="154" spans="2:11" ht="15" customHeight="1" x14ac:dyDescent="0.35">
      <c r="B154" s="123"/>
      <c r="C154" s="148" t="s">
        <v>1000</v>
      </c>
      <c r="D154" s="103"/>
      <c r="E154" s="103"/>
      <c r="F154" s="149" t="s">
        <v>987</v>
      </c>
      <c r="G154" s="103"/>
      <c r="H154" s="148" t="s">
        <v>1020</v>
      </c>
      <c r="I154" s="148" t="s">
        <v>983</v>
      </c>
      <c r="J154" s="148">
        <v>50</v>
      </c>
      <c r="K154" s="144"/>
    </row>
    <row r="155" spans="2:11" ht="15" customHeight="1" x14ac:dyDescent="0.35">
      <c r="B155" s="123"/>
      <c r="C155" s="148" t="s">
        <v>1008</v>
      </c>
      <c r="D155" s="103"/>
      <c r="E155" s="103"/>
      <c r="F155" s="149" t="s">
        <v>987</v>
      </c>
      <c r="G155" s="103"/>
      <c r="H155" s="148" t="s">
        <v>1020</v>
      </c>
      <c r="I155" s="148" t="s">
        <v>983</v>
      </c>
      <c r="J155" s="148">
        <v>50</v>
      </c>
      <c r="K155" s="144"/>
    </row>
    <row r="156" spans="2:11" ht="15" customHeight="1" x14ac:dyDescent="0.35">
      <c r="B156" s="123"/>
      <c r="C156" s="148" t="s">
        <v>1006</v>
      </c>
      <c r="D156" s="103"/>
      <c r="E156" s="103"/>
      <c r="F156" s="149" t="s">
        <v>987</v>
      </c>
      <c r="G156" s="103"/>
      <c r="H156" s="148" t="s">
        <v>1020</v>
      </c>
      <c r="I156" s="148" t="s">
        <v>983</v>
      </c>
      <c r="J156" s="148">
        <v>50</v>
      </c>
      <c r="K156" s="144"/>
    </row>
    <row r="157" spans="2:11" ht="15" customHeight="1" x14ac:dyDescent="0.35">
      <c r="B157" s="123"/>
      <c r="C157" s="148" t="s">
        <v>94</v>
      </c>
      <c r="D157" s="103"/>
      <c r="E157" s="103"/>
      <c r="F157" s="149" t="s">
        <v>981</v>
      </c>
      <c r="G157" s="103"/>
      <c r="H157" s="148" t="s">
        <v>1042</v>
      </c>
      <c r="I157" s="148" t="s">
        <v>983</v>
      </c>
      <c r="J157" s="148" t="s">
        <v>1043</v>
      </c>
      <c r="K157" s="144"/>
    </row>
    <row r="158" spans="2:11" ht="15" customHeight="1" x14ac:dyDescent="0.35">
      <c r="B158" s="123"/>
      <c r="C158" s="148" t="s">
        <v>1044</v>
      </c>
      <c r="D158" s="103"/>
      <c r="E158" s="103"/>
      <c r="F158" s="149" t="s">
        <v>981</v>
      </c>
      <c r="G158" s="103"/>
      <c r="H158" s="148" t="s">
        <v>1045</v>
      </c>
      <c r="I158" s="148" t="s">
        <v>1015</v>
      </c>
      <c r="J158" s="148"/>
      <c r="K158" s="144"/>
    </row>
    <row r="159" spans="2:11" ht="15" customHeight="1" x14ac:dyDescent="0.35">
      <c r="B159" s="150"/>
      <c r="C159" s="132"/>
      <c r="D159" s="132"/>
      <c r="E159" s="132"/>
      <c r="F159" s="132"/>
      <c r="G159" s="132"/>
      <c r="H159" s="132"/>
      <c r="I159" s="132"/>
      <c r="J159" s="132"/>
      <c r="K159" s="151"/>
    </row>
    <row r="160" spans="2:11" ht="18.75" customHeight="1" x14ac:dyDescent="0.35">
      <c r="B160" s="99"/>
      <c r="C160" s="103"/>
      <c r="D160" s="103"/>
      <c r="E160" s="103"/>
      <c r="F160" s="122"/>
      <c r="G160" s="103"/>
      <c r="H160" s="103"/>
      <c r="I160" s="103"/>
      <c r="J160" s="103"/>
      <c r="K160" s="99"/>
    </row>
    <row r="161" spans="2:11" ht="18.75" customHeight="1" x14ac:dyDescent="0.35">
      <c r="B161" s="109"/>
      <c r="C161" s="109"/>
      <c r="D161" s="109"/>
      <c r="E161" s="109"/>
      <c r="F161" s="109"/>
      <c r="G161" s="109"/>
      <c r="H161" s="109"/>
      <c r="I161" s="109"/>
      <c r="J161" s="109"/>
      <c r="K161" s="109"/>
    </row>
    <row r="162" spans="2:11" ht="7.5" customHeight="1" x14ac:dyDescent="0.35">
      <c r="B162" s="91"/>
      <c r="C162" s="92"/>
      <c r="D162" s="92"/>
      <c r="E162" s="92"/>
      <c r="F162" s="92"/>
      <c r="G162" s="92"/>
      <c r="H162" s="92"/>
      <c r="I162" s="92"/>
      <c r="J162" s="92"/>
      <c r="K162" s="93"/>
    </row>
    <row r="163" spans="2:11" ht="45" customHeight="1" x14ac:dyDescent="0.35">
      <c r="B163" s="94"/>
      <c r="C163" s="207" t="s">
        <v>1046</v>
      </c>
      <c r="D163" s="207"/>
      <c r="E163" s="207"/>
      <c r="F163" s="207"/>
      <c r="G163" s="207"/>
      <c r="H163" s="207"/>
      <c r="I163" s="207"/>
      <c r="J163" s="207"/>
      <c r="K163" s="95"/>
    </row>
    <row r="164" spans="2:11" ht="17.25" customHeight="1" x14ac:dyDescent="0.35">
      <c r="B164" s="94"/>
      <c r="C164" s="115" t="s">
        <v>975</v>
      </c>
      <c r="D164" s="115"/>
      <c r="E164" s="115"/>
      <c r="F164" s="115" t="s">
        <v>976</v>
      </c>
      <c r="G164" s="152"/>
      <c r="H164" s="153" t="s">
        <v>121</v>
      </c>
      <c r="I164" s="153" t="s">
        <v>56</v>
      </c>
      <c r="J164" s="115" t="s">
        <v>977</v>
      </c>
      <c r="K164" s="95"/>
    </row>
    <row r="165" spans="2:11" ht="17.25" customHeight="1" x14ac:dyDescent="0.35">
      <c r="B165" s="96"/>
      <c r="C165" s="117" t="s">
        <v>978</v>
      </c>
      <c r="D165" s="117"/>
      <c r="E165" s="117"/>
      <c r="F165" s="118" t="s">
        <v>979</v>
      </c>
      <c r="G165" s="154"/>
      <c r="H165" s="155"/>
      <c r="I165" s="155"/>
      <c r="J165" s="117" t="s">
        <v>980</v>
      </c>
      <c r="K165" s="97"/>
    </row>
    <row r="166" spans="2:11" ht="5.25" customHeight="1" x14ac:dyDescent="0.35">
      <c r="B166" s="123"/>
      <c r="C166" s="120"/>
      <c r="D166" s="120"/>
      <c r="E166" s="120"/>
      <c r="F166" s="120"/>
      <c r="G166" s="121"/>
      <c r="H166" s="120"/>
      <c r="I166" s="120"/>
      <c r="J166" s="120"/>
      <c r="K166" s="144"/>
    </row>
    <row r="167" spans="2:11" ht="15" customHeight="1" x14ac:dyDescent="0.35">
      <c r="B167" s="123"/>
      <c r="C167" s="103" t="s">
        <v>984</v>
      </c>
      <c r="D167" s="103"/>
      <c r="E167" s="103"/>
      <c r="F167" s="122" t="s">
        <v>981</v>
      </c>
      <c r="G167" s="103"/>
      <c r="H167" s="103" t="s">
        <v>1020</v>
      </c>
      <c r="I167" s="103" t="s">
        <v>983</v>
      </c>
      <c r="J167" s="103">
        <v>120</v>
      </c>
      <c r="K167" s="144"/>
    </row>
    <row r="168" spans="2:11" ht="15" customHeight="1" x14ac:dyDescent="0.35">
      <c r="B168" s="123"/>
      <c r="C168" s="103" t="s">
        <v>1029</v>
      </c>
      <c r="D168" s="103"/>
      <c r="E168" s="103"/>
      <c r="F168" s="122" t="s">
        <v>981</v>
      </c>
      <c r="G168" s="103"/>
      <c r="H168" s="103" t="s">
        <v>1030</v>
      </c>
      <c r="I168" s="103" t="s">
        <v>983</v>
      </c>
      <c r="J168" s="103" t="s">
        <v>1031</v>
      </c>
      <c r="K168" s="144"/>
    </row>
    <row r="169" spans="2:11" ht="15" customHeight="1" x14ac:dyDescent="0.35">
      <c r="B169" s="123"/>
      <c r="C169" s="103" t="s">
        <v>930</v>
      </c>
      <c r="D169" s="103"/>
      <c r="E169" s="103"/>
      <c r="F169" s="122" t="s">
        <v>981</v>
      </c>
      <c r="G169" s="103"/>
      <c r="H169" s="103" t="s">
        <v>1047</v>
      </c>
      <c r="I169" s="103" t="s">
        <v>983</v>
      </c>
      <c r="J169" s="103" t="s">
        <v>1031</v>
      </c>
      <c r="K169" s="144"/>
    </row>
    <row r="170" spans="2:11" ht="15" customHeight="1" x14ac:dyDescent="0.35">
      <c r="B170" s="123"/>
      <c r="C170" s="103" t="s">
        <v>986</v>
      </c>
      <c r="D170" s="103"/>
      <c r="E170" s="103"/>
      <c r="F170" s="122" t="s">
        <v>987</v>
      </c>
      <c r="G170" s="103"/>
      <c r="H170" s="103" t="s">
        <v>1047</v>
      </c>
      <c r="I170" s="103" t="s">
        <v>983</v>
      </c>
      <c r="J170" s="103">
        <v>50</v>
      </c>
      <c r="K170" s="144"/>
    </row>
    <row r="171" spans="2:11" ht="15" customHeight="1" x14ac:dyDescent="0.35">
      <c r="B171" s="123"/>
      <c r="C171" s="103" t="s">
        <v>989</v>
      </c>
      <c r="D171" s="103"/>
      <c r="E171" s="103"/>
      <c r="F171" s="122" t="s">
        <v>981</v>
      </c>
      <c r="G171" s="103"/>
      <c r="H171" s="103" t="s">
        <v>1047</v>
      </c>
      <c r="I171" s="103" t="s">
        <v>991</v>
      </c>
      <c r="J171" s="103"/>
      <c r="K171" s="144"/>
    </row>
    <row r="172" spans="2:11" ht="15" customHeight="1" x14ac:dyDescent="0.35">
      <c r="B172" s="123"/>
      <c r="C172" s="103" t="s">
        <v>1000</v>
      </c>
      <c r="D172" s="103"/>
      <c r="E172" s="103"/>
      <c r="F172" s="122" t="s">
        <v>987</v>
      </c>
      <c r="G172" s="103"/>
      <c r="H172" s="103" t="s">
        <v>1047</v>
      </c>
      <c r="I172" s="103" t="s">
        <v>983</v>
      </c>
      <c r="J172" s="103">
        <v>50</v>
      </c>
      <c r="K172" s="144"/>
    </row>
    <row r="173" spans="2:11" ht="15" customHeight="1" x14ac:dyDescent="0.35">
      <c r="B173" s="123"/>
      <c r="C173" s="103" t="s">
        <v>1008</v>
      </c>
      <c r="D173" s="103"/>
      <c r="E173" s="103"/>
      <c r="F173" s="122" t="s">
        <v>987</v>
      </c>
      <c r="G173" s="103"/>
      <c r="H173" s="103" t="s">
        <v>1047</v>
      </c>
      <c r="I173" s="103" t="s">
        <v>983</v>
      </c>
      <c r="J173" s="103">
        <v>50</v>
      </c>
      <c r="K173" s="144"/>
    </row>
    <row r="174" spans="2:11" ht="15" customHeight="1" x14ac:dyDescent="0.35">
      <c r="B174" s="123"/>
      <c r="C174" s="103" t="s">
        <v>1006</v>
      </c>
      <c r="D174" s="103"/>
      <c r="E174" s="103"/>
      <c r="F174" s="122" t="s">
        <v>987</v>
      </c>
      <c r="G174" s="103"/>
      <c r="H174" s="103" t="s">
        <v>1047</v>
      </c>
      <c r="I174" s="103" t="s">
        <v>983</v>
      </c>
      <c r="J174" s="103">
        <v>50</v>
      </c>
      <c r="K174" s="144"/>
    </row>
    <row r="175" spans="2:11" ht="15" customHeight="1" x14ac:dyDescent="0.35">
      <c r="B175" s="123"/>
      <c r="C175" s="103" t="s">
        <v>120</v>
      </c>
      <c r="D175" s="103"/>
      <c r="E175" s="103"/>
      <c r="F175" s="122" t="s">
        <v>981</v>
      </c>
      <c r="G175" s="103"/>
      <c r="H175" s="103" t="s">
        <v>1048</v>
      </c>
      <c r="I175" s="103" t="s">
        <v>1049</v>
      </c>
      <c r="J175" s="103"/>
      <c r="K175" s="144"/>
    </row>
    <row r="176" spans="2:11" ht="15" customHeight="1" x14ac:dyDescent="0.35">
      <c r="B176" s="123"/>
      <c r="C176" s="103" t="s">
        <v>56</v>
      </c>
      <c r="D176" s="103"/>
      <c r="E176" s="103"/>
      <c r="F176" s="122" t="s">
        <v>981</v>
      </c>
      <c r="G176" s="103"/>
      <c r="H176" s="103" t="s">
        <v>1050</v>
      </c>
      <c r="I176" s="103" t="s">
        <v>1051</v>
      </c>
      <c r="J176" s="103">
        <v>1</v>
      </c>
      <c r="K176" s="144"/>
    </row>
    <row r="177" spans="2:11" ht="15" customHeight="1" x14ac:dyDescent="0.35">
      <c r="B177" s="123"/>
      <c r="C177" s="103" t="s">
        <v>52</v>
      </c>
      <c r="D177" s="103"/>
      <c r="E177" s="103"/>
      <c r="F177" s="122" t="s">
        <v>981</v>
      </c>
      <c r="G177" s="103"/>
      <c r="H177" s="103" t="s">
        <v>1052</v>
      </c>
      <c r="I177" s="103" t="s">
        <v>983</v>
      </c>
      <c r="J177" s="103">
        <v>20</v>
      </c>
      <c r="K177" s="144"/>
    </row>
    <row r="178" spans="2:11" ht="15" customHeight="1" x14ac:dyDescent="0.35">
      <c r="B178" s="123"/>
      <c r="C178" s="103" t="s">
        <v>121</v>
      </c>
      <c r="D178" s="103"/>
      <c r="E178" s="103"/>
      <c r="F178" s="122" t="s">
        <v>981</v>
      </c>
      <c r="G178" s="103"/>
      <c r="H178" s="103" t="s">
        <v>1053</v>
      </c>
      <c r="I178" s="103" t="s">
        <v>983</v>
      </c>
      <c r="J178" s="103">
        <v>255</v>
      </c>
      <c r="K178" s="144"/>
    </row>
    <row r="179" spans="2:11" ht="15" customHeight="1" x14ac:dyDescent="0.35">
      <c r="B179" s="123"/>
      <c r="C179" s="103" t="s">
        <v>122</v>
      </c>
      <c r="D179" s="103"/>
      <c r="E179" s="103"/>
      <c r="F179" s="122" t="s">
        <v>981</v>
      </c>
      <c r="G179" s="103"/>
      <c r="H179" s="103" t="s">
        <v>946</v>
      </c>
      <c r="I179" s="103" t="s">
        <v>983</v>
      </c>
      <c r="J179" s="103">
        <v>10</v>
      </c>
      <c r="K179" s="144"/>
    </row>
    <row r="180" spans="2:11" ht="15" customHeight="1" x14ac:dyDescent="0.35">
      <c r="B180" s="123"/>
      <c r="C180" s="103" t="s">
        <v>123</v>
      </c>
      <c r="D180" s="103"/>
      <c r="E180" s="103"/>
      <c r="F180" s="122" t="s">
        <v>981</v>
      </c>
      <c r="G180" s="103"/>
      <c r="H180" s="103" t="s">
        <v>1054</v>
      </c>
      <c r="I180" s="103" t="s">
        <v>1015</v>
      </c>
      <c r="J180" s="103"/>
      <c r="K180" s="144"/>
    </row>
    <row r="181" spans="2:11" ht="15" customHeight="1" x14ac:dyDescent="0.35">
      <c r="B181" s="123"/>
      <c r="C181" s="103" t="s">
        <v>1055</v>
      </c>
      <c r="D181" s="103"/>
      <c r="E181" s="103"/>
      <c r="F181" s="122" t="s">
        <v>981</v>
      </c>
      <c r="G181" s="103"/>
      <c r="H181" s="103" t="s">
        <v>1056</v>
      </c>
      <c r="I181" s="103" t="s">
        <v>1015</v>
      </c>
      <c r="J181" s="103"/>
      <c r="K181" s="144"/>
    </row>
    <row r="182" spans="2:11" ht="15" customHeight="1" x14ac:dyDescent="0.35">
      <c r="B182" s="123"/>
      <c r="C182" s="103" t="s">
        <v>1044</v>
      </c>
      <c r="D182" s="103"/>
      <c r="E182" s="103"/>
      <c r="F182" s="122" t="s">
        <v>981</v>
      </c>
      <c r="G182" s="103"/>
      <c r="H182" s="103" t="s">
        <v>1057</v>
      </c>
      <c r="I182" s="103" t="s">
        <v>1015</v>
      </c>
      <c r="J182" s="103"/>
      <c r="K182" s="144"/>
    </row>
    <row r="183" spans="2:11" ht="15" customHeight="1" x14ac:dyDescent="0.35">
      <c r="B183" s="123"/>
      <c r="C183" s="103" t="s">
        <v>125</v>
      </c>
      <c r="D183" s="103"/>
      <c r="E183" s="103"/>
      <c r="F183" s="122" t="s">
        <v>987</v>
      </c>
      <c r="G183" s="103"/>
      <c r="H183" s="103" t="s">
        <v>1058</v>
      </c>
      <c r="I183" s="103" t="s">
        <v>983</v>
      </c>
      <c r="J183" s="103">
        <v>50</v>
      </c>
      <c r="K183" s="144"/>
    </row>
    <row r="184" spans="2:11" ht="15" customHeight="1" x14ac:dyDescent="0.35">
      <c r="B184" s="123"/>
      <c r="C184" s="103" t="s">
        <v>1059</v>
      </c>
      <c r="D184" s="103"/>
      <c r="E184" s="103"/>
      <c r="F184" s="122" t="s">
        <v>987</v>
      </c>
      <c r="G184" s="103"/>
      <c r="H184" s="103" t="s">
        <v>1060</v>
      </c>
      <c r="I184" s="103" t="s">
        <v>1061</v>
      </c>
      <c r="J184" s="103"/>
      <c r="K184" s="144"/>
    </row>
    <row r="185" spans="2:11" ht="15" customHeight="1" x14ac:dyDescent="0.35">
      <c r="B185" s="123"/>
      <c r="C185" s="103" t="s">
        <v>1062</v>
      </c>
      <c r="D185" s="103"/>
      <c r="E185" s="103"/>
      <c r="F185" s="122" t="s">
        <v>987</v>
      </c>
      <c r="G185" s="103"/>
      <c r="H185" s="103" t="s">
        <v>1063</v>
      </c>
      <c r="I185" s="103" t="s">
        <v>1061</v>
      </c>
      <c r="J185" s="103"/>
      <c r="K185" s="144"/>
    </row>
    <row r="186" spans="2:11" ht="15" customHeight="1" x14ac:dyDescent="0.35">
      <c r="B186" s="123"/>
      <c r="C186" s="103" t="s">
        <v>1064</v>
      </c>
      <c r="D186" s="103"/>
      <c r="E186" s="103"/>
      <c r="F186" s="122" t="s">
        <v>987</v>
      </c>
      <c r="G186" s="103"/>
      <c r="H186" s="103" t="s">
        <v>1065</v>
      </c>
      <c r="I186" s="103" t="s">
        <v>1061</v>
      </c>
      <c r="J186" s="103"/>
      <c r="K186" s="144"/>
    </row>
    <row r="187" spans="2:11" ht="15" customHeight="1" x14ac:dyDescent="0.35">
      <c r="B187" s="123"/>
      <c r="C187" s="156" t="s">
        <v>1066</v>
      </c>
      <c r="D187" s="103"/>
      <c r="E187" s="103"/>
      <c r="F187" s="122" t="s">
        <v>987</v>
      </c>
      <c r="G187" s="103"/>
      <c r="H187" s="103" t="s">
        <v>1067</v>
      </c>
      <c r="I187" s="103" t="s">
        <v>1068</v>
      </c>
      <c r="J187" s="157" t="s">
        <v>1069</v>
      </c>
      <c r="K187" s="144"/>
    </row>
    <row r="188" spans="2:11" ht="15" customHeight="1" x14ac:dyDescent="0.35">
      <c r="B188" s="123"/>
      <c r="C188" s="108" t="s">
        <v>41</v>
      </c>
      <c r="D188" s="103"/>
      <c r="E188" s="103"/>
      <c r="F188" s="122" t="s">
        <v>981</v>
      </c>
      <c r="G188" s="103"/>
      <c r="H188" s="99" t="s">
        <v>1070</v>
      </c>
      <c r="I188" s="103" t="s">
        <v>1071</v>
      </c>
      <c r="J188" s="103"/>
      <c r="K188" s="144"/>
    </row>
    <row r="189" spans="2:11" ht="15" customHeight="1" x14ac:dyDescent="0.35">
      <c r="B189" s="123"/>
      <c r="C189" s="108" t="s">
        <v>1072</v>
      </c>
      <c r="D189" s="103"/>
      <c r="E189" s="103"/>
      <c r="F189" s="122" t="s">
        <v>981</v>
      </c>
      <c r="G189" s="103"/>
      <c r="H189" s="103" t="s">
        <v>1073</v>
      </c>
      <c r="I189" s="103" t="s">
        <v>1015</v>
      </c>
      <c r="J189" s="103"/>
      <c r="K189" s="144"/>
    </row>
    <row r="190" spans="2:11" ht="15" customHeight="1" x14ac:dyDescent="0.35">
      <c r="B190" s="123"/>
      <c r="C190" s="108" t="s">
        <v>1074</v>
      </c>
      <c r="D190" s="103"/>
      <c r="E190" s="103"/>
      <c r="F190" s="122" t="s">
        <v>981</v>
      </c>
      <c r="G190" s="103"/>
      <c r="H190" s="103" t="s">
        <v>1075</v>
      </c>
      <c r="I190" s="103" t="s">
        <v>1015</v>
      </c>
      <c r="J190" s="103"/>
      <c r="K190" s="144"/>
    </row>
    <row r="191" spans="2:11" ht="15" customHeight="1" x14ac:dyDescent="0.35">
      <c r="B191" s="123"/>
      <c r="C191" s="108" t="s">
        <v>1076</v>
      </c>
      <c r="D191" s="103"/>
      <c r="E191" s="103"/>
      <c r="F191" s="122" t="s">
        <v>987</v>
      </c>
      <c r="G191" s="103"/>
      <c r="H191" s="103" t="s">
        <v>1077</v>
      </c>
      <c r="I191" s="103" t="s">
        <v>1015</v>
      </c>
      <c r="J191" s="103"/>
      <c r="K191" s="144"/>
    </row>
    <row r="192" spans="2:11" ht="15" customHeight="1" x14ac:dyDescent="0.35">
      <c r="B192" s="150"/>
      <c r="C192" s="158"/>
      <c r="D192" s="132"/>
      <c r="E192" s="132"/>
      <c r="F192" s="132"/>
      <c r="G192" s="132"/>
      <c r="H192" s="132"/>
      <c r="I192" s="132"/>
      <c r="J192" s="132"/>
      <c r="K192" s="151"/>
    </row>
    <row r="193" spans="2:11" ht="18.75" customHeight="1" x14ac:dyDescent="0.35">
      <c r="B193" s="99"/>
      <c r="C193" s="103"/>
      <c r="D193" s="103"/>
      <c r="E193" s="103"/>
      <c r="F193" s="122"/>
      <c r="G193" s="103"/>
      <c r="H193" s="103"/>
      <c r="I193" s="103"/>
      <c r="J193" s="103"/>
      <c r="K193" s="99"/>
    </row>
    <row r="194" spans="2:11" ht="18.75" customHeight="1" x14ac:dyDescent="0.35">
      <c r="B194" s="99"/>
      <c r="C194" s="103"/>
      <c r="D194" s="103"/>
      <c r="E194" s="103"/>
      <c r="F194" s="122"/>
      <c r="G194" s="103"/>
      <c r="H194" s="103"/>
      <c r="I194" s="103"/>
      <c r="J194" s="103"/>
      <c r="K194" s="99"/>
    </row>
    <row r="195" spans="2:11" ht="18.75" customHeight="1" x14ac:dyDescent="0.35">
      <c r="B195" s="109"/>
      <c r="C195" s="109"/>
      <c r="D195" s="109"/>
      <c r="E195" s="109"/>
      <c r="F195" s="109"/>
      <c r="G195" s="109"/>
      <c r="H195" s="109"/>
      <c r="I195" s="109"/>
      <c r="J195" s="109"/>
      <c r="K195" s="109"/>
    </row>
    <row r="196" spans="2:11" x14ac:dyDescent="0.35">
      <c r="B196" s="91"/>
      <c r="C196" s="92"/>
      <c r="D196" s="92"/>
      <c r="E196" s="92"/>
      <c r="F196" s="92"/>
      <c r="G196" s="92"/>
      <c r="H196" s="92"/>
      <c r="I196" s="92"/>
      <c r="J196" s="92"/>
      <c r="K196" s="93"/>
    </row>
    <row r="197" spans="2:11" ht="20.5" x14ac:dyDescent="0.35">
      <c r="B197" s="94"/>
      <c r="C197" s="207" t="s">
        <v>1078</v>
      </c>
      <c r="D197" s="207"/>
      <c r="E197" s="207"/>
      <c r="F197" s="207"/>
      <c r="G197" s="207"/>
      <c r="H197" s="207"/>
      <c r="I197" s="207"/>
      <c r="J197" s="207"/>
      <c r="K197" s="95"/>
    </row>
    <row r="198" spans="2:11" ht="25.5" customHeight="1" x14ac:dyDescent="0.35">
      <c r="B198" s="94"/>
      <c r="C198" s="159" t="s">
        <v>1079</v>
      </c>
      <c r="D198" s="159"/>
      <c r="E198" s="159"/>
      <c r="F198" s="159" t="s">
        <v>1080</v>
      </c>
      <c r="G198" s="160"/>
      <c r="H198" s="206" t="s">
        <v>1081</v>
      </c>
      <c r="I198" s="206"/>
      <c r="J198" s="206"/>
      <c r="K198" s="95"/>
    </row>
    <row r="199" spans="2:11" ht="5.25" customHeight="1" x14ac:dyDescent="0.35">
      <c r="B199" s="123"/>
      <c r="C199" s="120"/>
      <c r="D199" s="120"/>
      <c r="E199" s="120"/>
      <c r="F199" s="120"/>
      <c r="G199" s="103"/>
      <c r="H199" s="120"/>
      <c r="I199" s="120"/>
      <c r="J199" s="120"/>
      <c r="K199" s="144"/>
    </row>
    <row r="200" spans="2:11" ht="15" customHeight="1" x14ac:dyDescent="0.35">
      <c r="B200" s="123"/>
      <c r="C200" s="103" t="s">
        <v>1071</v>
      </c>
      <c r="D200" s="103"/>
      <c r="E200" s="103"/>
      <c r="F200" s="122" t="s">
        <v>42</v>
      </c>
      <c r="G200" s="103"/>
      <c r="H200" s="204" t="s">
        <v>1082</v>
      </c>
      <c r="I200" s="204"/>
      <c r="J200" s="204"/>
      <c r="K200" s="144"/>
    </row>
    <row r="201" spans="2:11" ht="15" customHeight="1" x14ac:dyDescent="0.35">
      <c r="B201" s="123"/>
      <c r="C201" s="129"/>
      <c r="D201" s="103"/>
      <c r="E201" s="103"/>
      <c r="F201" s="122" t="s">
        <v>43</v>
      </c>
      <c r="G201" s="103"/>
      <c r="H201" s="204" t="s">
        <v>1083</v>
      </c>
      <c r="I201" s="204"/>
      <c r="J201" s="204"/>
      <c r="K201" s="144"/>
    </row>
    <row r="202" spans="2:11" ht="15" customHeight="1" x14ac:dyDescent="0.35">
      <c r="B202" s="123"/>
      <c r="C202" s="129"/>
      <c r="D202" s="103"/>
      <c r="E202" s="103"/>
      <c r="F202" s="122" t="s">
        <v>46</v>
      </c>
      <c r="G202" s="103"/>
      <c r="H202" s="204" t="s">
        <v>1084</v>
      </c>
      <c r="I202" s="204"/>
      <c r="J202" s="204"/>
      <c r="K202" s="144"/>
    </row>
    <row r="203" spans="2:11" ht="15" customHeight="1" x14ac:dyDescent="0.35">
      <c r="B203" s="123"/>
      <c r="C203" s="103"/>
      <c r="D203" s="103"/>
      <c r="E203" s="103"/>
      <c r="F203" s="122" t="s">
        <v>44</v>
      </c>
      <c r="G203" s="103"/>
      <c r="H203" s="204" t="s">
        <v>1085</v>
      </c>
      <c r="I203" s="204"/>
      <c r="J203" s="204"/>
      <c r="K203" s="144"/>
    </row>
    <row r="204" spans="2:11" ht="15" customHeight="1" x14ac:dyDescent="0.35">
      <c r="B204" s="123"/>
      <c r="C204" s="103"/>
      <c r="D204" s="103"/>
      <c r="E204" s="103"/>
      <c r="F204" s="122" t="s">
        <v>45</v>
      </c>
      <c r="G204" s="103"/>
      <c r="H204" s="204" t="s">
        <v>1086</v>
      </c>
      <c r="I204" s="204"/>
      <c r="J204" s="204"/>
      <c r="K204" s="144"/>
    </row>
    <row r="205" spans="2:11" ht="15" customHeight="1" x14ac:dyDescent="0.35">
      <c r="B205" s="123"/>
      <c r="C205" s="103"/>
      <c r="D205" s="103"/>
      <c r="E205" s="103"/>
      <c r="F205" s="122"/>
      <c r="G205" s="103"/>
      <c r="H205" s="103"/>
      <c r="I205" s="103"/>
      <c r="J205" s="103"/>
      <c r="K205" s="144"/>
    </row>
    <row r="206" spans="2:11" ht="15" customHeight="1" x14ac:dyDescent="0.35">
      <c r="B206" s="123"/>
      <c r="C206" s="103" t="s">
        <v>1027</v>
      </c>
      <c r="D206" s="103"/>
      <c r="E206" s="103"/>
      <c r="F206" s="122" t="s">
        <v>78</v>
      </c>
      <c r="G206" s="103"/>
      <c r="H206" s="204" t="s">
        <v>1087</v>
      </c>
      <c r="I206" s="204"/>
      <c r="J206" s="204"/>
      <c r="K206" s="144"/>
    </row>
    <row r="207" spans="2:11" ht="15" customHeight="1" x14ac:dyDescent="0.35">
      <c r="B207" s="123"/>
      <c r="C207" s="129"/>
      <c r="D207" s="103"/>
      <c r="E207" s="103"/>
      <c r="F207" s="122" t="s">
        <v>924</v>
      </c>
      <c r="G207" s="103"/>
      <c r="H207" s="204" t="s">
        <v>925</v>
      </c>
      <c r="I207" s="204"/>
      <c r="J207" s="204"/>
      <c r="K207" s="144"/>
    </row>
    <row r="208" spans="2:11" ht="15" customHeight="1" x14ac:dyDescent="0.35">
      <c r="B208" s="123"/>
      <c r="C208" s="103"/>
      <c r="D208" s="103"/>
      <c r="E208" s="103"/>
      <c r="F208" s="122" t="s">
        <v>922</v>
      </c>
      <c r="G208" s="103"/>
      <c r="H208" s="204" t="s">
        <v>1088</v>
      </c>
      <c r="I208" s="204"/>
      <c r="J208" s="204"/>
      <c r="K208" s="144"/>
    </row>
    <row r="209" spans="2:11" ht="15" customHeight="1" x14ac:dyDescent="0.35">
      <c r="B209" s="161"/>
      <c r="C209" s="129"/>
      <c r="D209" s="129"/>
      <c r="E209" s="129"/>
      <c r="F209" s="122" t="s">
        <v>926</v>
      </c>
      <c r="G209" s="108"/>
      <c r="H209" s="205" t="s">
        <v>927</v>
      </c>
      <c r="I209" s="205"/>
      <c r="J209" s="205"/>
      <c r="K209" s="162"/>
    </row>
    <row r="210" spans="2:11" ht="15" customHeight="1" x14ac:dyDescent="0.35">
      <c r="B210" s="161"/>
      <c r="C210" s="129"/>
      <c r="D210" s="129"/>
      <c r="E210" s="129"/>
      <c r="F210" s="122" t="s">
        <v>928</v>
      </c>
      <c r="G210" s="108"/>
      <c r="H210" s="205" t="s">
        <v>907</v>
      </c>
      <c r="I210" s="205"/>
      <c r="J210" s="205"/>
      <c r="K210" s="162"/>
    </row>
    <row r="211" spans="2:11" ht="15" customHeight="1" x14ac:dyDescent="0.35">
      <c r="B211" s="161"/>
      <c r="C211" s="129"/>
      <c r="D211" s="129"/>
      <c r="E211" s="129"/>
      <c r="F211" s="163"/>
      <c r="G211" s="108"/>
      <c r="H211" s="164"/>
      <c r="I211" s="164"/>
      <c r="J211" s="164"/>
      <c r="K211" s="162"/>
    </row>
    <row r="212" spans="2:11" ht="15" customHeight="1" x14ac:dyDescent="0.35">
      <c r="B212" s="161"/>
      <c r="C212" s="103" t="s">
        <v>1051</v>
      </c>
      <c r="D212" s="129"/>
      <c r="E212" s="129"/>
      <c r="F212" s="122">
        <v>1</v>
      </c>
      <c r="G212" s="108"/>
      <c r="H212" s="205" t="s">
        <v>1089</v>
      </c>
      <c r="I212" s="205"/>
      <c r="J212" s="205"/>
      <c r="K212" s="162"/>
    </row>
    <row r="213" spans="2:11" ht="15" customHeight="1" x14ac:dyDescent="0.35">
      <c r="B213" s="161"/>
      <c r="C213" s="129"/>
      <c r="D213" s="129"/>
      <c r="E213" s="129"/>
      <c r="F213" s="122">
        <v>2</v>
      </c>
      <c r="G213" s="108"/>
      <c r="H213" s="205" t="s">
        <v>1090</v>
      </c>
      <c r="I213" s="205"/>
      <c r="J213" s="205"/>
      <c r="K213" s="162"/>
    </row>
    <row r="214" spans="2:11" ht="15" customHeight="1" x14ac:dyDescent="0.35">
      <c r="B214" s="161"/>
      <c r="C214" s="129"/>
      <c r="D214" s="129"/>
      <c r="E214" s="129"/>
      <c r="F214" s="122">
        <v>3</v>
      </c>
      <c r="G214" s="108"/>
      <c r="H214" s="205" t="s">
        <v>1091</v>
      </c>
      <c r="I214" s="205"/>
      <c r="J214" s="205"/>
      <c r="K214" s="162"/>
    </row>
    <row r="215" spans="2:11" ht="15" customHeight="1" x14ac:dyDescent="0.35">
      <c r="B215" s="161"/>
      <c r="C215" s="129"/>
      <c r="D215" s="129"/>
      <c r="E215" s="129"/>
      <c r="F215" s="122">
        <v>4</v>
      </c>
      <c r="G215" s="108"/>
      <c r="H215" s="205" t="s">
        <v>1092</v>
      </c>
      <c r="I215" s="205"/>
      <c r="J215" s="205"/>
      <c r="K215" s="162"/>
    </row>
    <row r="216" spans="2:11" ht="12.75" customHeight="1" x14ac:dyDescent="0.35">
      <c r="B216" s="165"/>
      <c r="C216" s="166"/>
      <c r="D216" s="166"/>
      <c r="E216" s="166"/>
      <c r="F216" s="166"/>
      <c r="G216" s="166"/>
      <c r="H216" s="166"/>
      <c r="I216" s="166"/>
      <c r="J216" s="166"/>
      <c r="K216" s="167"/>
    </row>
  </sheetData>
  <sheetProtection algorithmName="SHA-512" hashValue="Zwt5MaCRiIWo64IAxDsi19/VsjXcOa/GPg4+PWrsjLL3Lna2mmCSylxe6zGwijc5iaLzfKlwgcK31M2r1UTxpA==" saltValue="IPcNEh1Ab6uAyJjKKhDicw==" spinCount="100000" sheet="1" objects="1" scenarios="1" selectLockedCells="1" selectUnlockedCells="1"/>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ASŘ</vt:lpstr>
      <vt:lpstr>VORN - Vedlejší a ostatní...</vt:lpstr>
      <vt:lpstr>Pokyny pro vyplnění</vt:lpstr>
      <vt:lpstr>'01 - ASŘ'!Názvy_tisku</vt:lpstr>
      <vt:lpstr>'Rekapitulace stavby'!Názvy_tisku</vt:lpstr>
      <vt:lpstr>'VORN - Vedlejší a ostatní...'!Názvy_tisku</vt:lpstr>
      <vt:lpstr>'01 - ASŘ'!Oblast_tisku</vt:lpstr>
      <vt:lpstr>'Pokyny pro vyplnění'!Oblast_tisku</vt:lpstr>
      <vt:lpstr>'Rekapitulace stavby'!Oblast_tisku</vt:lpstr>
      <vt:lpstr>'VORN - Vedlejší a ostatní...'!Oblast_tisku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Petr</dc:creator>
  <cp:lastModifiedBy>michal.vostrovsky</cp:lastModifiedBy>
  <dcterms:created xsi:type="dcterms:W3CDTF">2018-03-23T13:20:32Z</dcterms:created>
  <dcterms:modified xsi:type="dcterms:W3CDTF">2018-03-23T13:33:14Z</dcterms:modified>
</cp:coreProperties>
</file>