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Architektonicko-...'!$C$94:$K$129</definedName>
    <definedName name="_xlnm.Print_Area" localSheetId="1">'D.1.1a - Architektonicko-...'!$C$4:$J$43,'D.1.1a - Architektonicko-...'!$C$49:$J$72,'D.1.1a - Architektonicko-...'!$C$78:$K$129</definedName>
    <definedName name="_xlnm.Print_Titles" localSheetId="1">'D.1.1a - Architektonicko-...'!$94:$94</definedName>
    <definedName name="_xlnm._FilterDatabase" localSheetId="2" hidden="1">'D.1.1b - Architektonicko-...'!$C$92:$K$158</definedName>
    <definedName name="_xlnm.Print_Area" localSheetId="2">'D.1.1b - Architektonicko-...'!$C$4:$J$43,'D.1.1b - Architektonicko-...'!$C$49:$J$70,'D.1.1b - Architektonicko-...'!$C$76:$K$158</definedName>
    <definedName name="_xlnm.Print_Titles" localSheetId="2">'D.1.1b - Architektonicko-...'!$92:$92</definedName>
    <definedName name="_xlnm._FilterDatabase" localSheetId="3" hidden="1">'99 - Vedlejší a ostatní n...'!$C$81:$K$90</definedName>
    <definedName name="_xlnm.Print_Area" localSheetId="3">'99 - Vedlejší a ostatní n...'!$C$4:$J$39,'99 - Vedlejší a ostatní n...'!$C$45:$J$63,'99 - Vedlejší a ostatní n...'!$C$69:$K$90</definedName>
    <definedName name="_xlnm.Print_Titles" localSheetId="3">'99 - Vedlejší a ostatní n...'!$81:$81</definedName>
    <definedName name="_xlnm.Print_Area" localSheetId="4">'Seznam figur'!$C$4:$G$60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9"/>
  <c i="4" r="J35"/>
  <c i="1" r="AX59"/>
  <c i="4" r="BI89"/>
  <c r="BH89"/>
  <c r="BG89"/>
  <c r="BF89"/>
  <c r="T89"/>
  <c r="T88"/>
  <c r="R89"/>
  <c r="R88"/>
  <c r="P89"/>
  <c r="P88"/>
  <c r="BI85"/>
  <c r="BH85"/>
  <c r="BG85"/>
  <c r="BF85"/>
  <c r="T85"/>
  <c r="T84"/>
  <c r="R85"/>
  <c r="R84"/>
  <c r="R83"/>
  <c r="R82"/>
  <c r="P85"/>
  <c r="P84"/>
  <c r="P83"/>
  <c r="P82"/>
  <c i="1" r="AU59"/>
  <c i="4" r="J79"/>
  <c r="F78"/>
  <c r="F76"/>
  <c r="E74"/>
  <c r="J55"/>
  <c r="F54"/>
  <c r="F52"/>
  <c r="E50"/>
  <c r="J21"/>
  <c r="E21"/>
  <c r="J78"/>
  <c r="J20"/>
  <c r="J18"/>
  <c r="E18"/>
  <c r="F79"/>
  <c r="J17"/>
  <c r="J12"/>
  <c r="J76"/>
  <c r="E7"/>
  <c r="E72"/>
  <c i="3" r="J41"/>
  <c r="J40"/>
  <c i="1" r="AY58"/>
  <c i="3" r="J39"/>
  <c i="1" r="AX58"/>
  <c i="3"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99"/>
  <c r="BH99"/>
  <c r="BG99"/>
  <c r="BF99"/>
  <c r="T99"/>
  <c r="R99"/>
  <c r="P99"/>
  <c r="BI96"/>
  <c r="BH96"/>
  <c r="BG96"/>
  <c r="BF96"/>
  <c r="T96"/>
  <c r="R96"/>
  <c r="P96"/>
  <c r="J90"/>
  <c r="F89"/>
  <c r="F87"/>
  <c r="E85"/>
  <c r="J63"/>
  <c r="F62"/>
  <c r="F60"/>
  <c r="E58"/>
  <c r="J25"/>
  <c r="E25"/>
  <c r="J62"/>
  <c r="J24"/>
  <c r="J22"/>
  <c r="E22"/>
  <c r="F90"/>
  <c r="J21"/>
  <c r="J16"/>
  <c r="J60"/>
  <c r="E7"/>
  <c r="E79"/>
  <c i="2" r="J41"/>
  <c r="J40"/>
  <c i="1" r="AY57"/>
  <c i="2" r="J39"/>
  <c i="1" r="AX57"/>
  <c i="2" r="BI127"/>
  <c r="BH127"/>
  <c r="BG127"/>
  <c r="BF127"/>
  <c r="T127"/>
  <c r="T108"/>
  <c r="T107"/>
  <c r="R127"/>
  <c r="P127"/>
  <c r="P108"/>
  <c r="P107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J92"/>
  <c r="F91"/>
  <c r="F89"/>
  <c r="E87"/>
  <c r="J63"/>
  <c r="F62"/>
  <c r="F60"/>
  <c r="E58"/>
  <c r="J25"/>
  <c r="E25"/>
  <c r="J91"/>
  <c r="J24"/>
  <c r="J22"/>
  <c r="E22"/>
  <c r="F92"/>
  <c r="J21"/>
  <c r="J16"/>
  <c r="J89"/>
  <c r="E7"/>
  <c r="E81"/>
  <c i="1" r="L50"/>
  <c r="AM50"/>
  <c r="AM49"/>
  <c r="L49"/>
  <c r="AM47"/>
  <c r="L47"/>
  <c r="L45"/>
  <c r="L44"/>
  <c i="2" r="J102"/>
  <c r="J127"/>
  <c r="BK100"/>
  <c i="3" r="BK145"/>
  <c i="2" r="F38"/>
  <c i="3" r="BK136"/>
  <c r="J157"/>
  <c r="J96"/>
  <c r="BK99"/>
  <c r="J139"/>
  <c i="2" r="BK105"/>
  <c r="J100"/>
  <c i="3" r="J129"/>
  <c r="J99"/>
  <c r="BK148"/>
  <c r="BK123"/>
  <c i="4" r="J85"/>
  <c i="2" r="J105"/>
  <c i="3" r="BK154"/>
  <c i="4" r="BK89"/>
  <c i="3" r="J154"/>
  <c r="J120"/>
  <c r="BK129"/>
  <c i="4" r="BK85"/>
  <c i="2" r="F39"/>
  <c r="BK102"/>
  <c i="3" r="BK142"/>
  <c r="J148"/>
  <c r="BK139"/>
  <c r="J142"/>
  <c i="2" r="BK98"/>
  <c i="3" r="J123"/>
  <c r="J136"/>
  <c i="2" r="J38"/>
  <c i="3" r="BK157"/>
  <c i="4" r="J89"/>
  <c i="2" r="J98"/>
  <c i="1" r="AS56"/>
  <c i="2" r="F41"/>
  <c i="3" r="BK126"/>
  <c i="4" r="F37"/>
  <c i="2" r="BK127"/>
  <c r="J109"/>
  <c i="3" r="BK96"/>
  <c r="BK117"/>
  <c r="J117"/>
  <c r="J126"/>
  <c r="J151"/>
  <c i="2" r="BK109"/>
  <c i="3" r="BK151"/>
  <c r="BK120"/>
  <c r="J145"/>
  <c i="2" l="1" r="R108"/>
  <c r="R107"/>
  <c i="4" r="T83"/>
  <c r="T82"/>
  <c i="2" r="BK97"/>
  <c r="J97"/>
  <c r="J69"/>
  <c i="3" r="R95"/>
  <c r="R94"/>
  <c r="R93"/>
  <c i="2" r="R97"/>
  <c r="R96"/>
  <c r="R95"/>
  <c i="3" r="BK95"/>
  <c r="J95"/>
  <c r="J69"/>
  <c i="2" r="P97"/>
  <c r="P96"/>
  <c r="P95"/>
  <c i="1" r="AU57"/>
  <c i="3" r="P95"/>
  <c r="P94"/>
  <c r="P93"/>
  <c i="1" r="AU58"/>
  <c i="3" r="T95"/>
  <c r="T94"/>
  <c r="T93"/>
  <c i="2" r="T97"/>
  <c r="T96"/>
  <c r="T95"/>
  <c r="BK108"/>
  <c r="BK107"/>
  <c r="J107"/>
  <c r="J70"/>
  <c i="4" r="BK88"/>
  <c r="J88"/>
  <c r="J62"/>
  <c r="BK84"/>
  <c r="J84"/>
  <c r="J61"/>
  <c i="3" r="BK94"/>
  <c r="J94"/>
  <c r="J68"/>
  <c i="4" r="E48"/>
  <c r="J52"/>
  <c r="J54"/>
  <c r="F55"/>
  <c r="BE85"/>
  <c r="BE89"/>
  <c i="1" r="BD59"/>
  <c i="2" r="BK96"/>
  <c r="BK95"/>
  <c r="J95"/>
  <c i="3" r="BE99"/>
  <c r="J89"/>
  <c r="BE148"/>
  <c i="2" r="J108"/>
  <c r="J71"/>
  <c i="3" r="E52"/>
  <c r="BE117"/>
  <c r="BE123"/>
  <c r="F63"/>
  <c r="J87"/>
  <c r="BE129"/>
  <c r="BE142"/>
  <c r="BE145"/>
  <c r="BE151"/>
  <c r="BE96"/>
  <c r="BE120"/>
  <c r="BE126"/>
  <c r="BE136"/>
  <c r="BE139"/>
  <c r="BE154"/>
  <c r="BE157"/>
  <c i="2" r="E52"/>
  <c i="1" r="AW57"/>
  <c r="BA57"/>
  <c i="2" r="J60"/>
  <c r="J62"/>
  <c r="F63"/>
  <c r="BE98"/>
  <c r="BE100"/>
  <c r="BE102"/>
  <c r="BE105"/>
  <c r="BE109"/>
  <c r="BE127"/>
  <c i="1" r="BB57"/>
  <c r="BD57"/>
  <c i="3" r="F39"/>
  <c i="1" r="BB58"/>
  <c r="BB56"/>
  <c r="AX56"/>
  <c i="3" r="F41"/>
  <c i="1" r="BD58"/>
  <c r="BD56"/>
  <c r="BD55"/>
  <c i="4" r="F34"/>
  <c i="1" r="BA59"/>
  <c i="3" r="J38"/>
  <c i="1" r="AW58"/>
  <c r="AS55"/>
  <c r="AS54"/>
  <c i="4" r="F36"/>
  <c i="1" r="BC59"/>
  <c i="3" r="F38"/>
  <c i="1" r="BA58"/>
  <c r="BA56"/>
  <c r="AW56"/>
  <c i="2" r="J34"/>
  <c i="4" r="J34"/>
  <c i="1" r="AW59"/>
  <c i="4" r="F35"/>
  <c i="1" r="BB59"/>
  <c i="2" r="F40"/>
  <c i="1" r="BC57"/>
  <c i="3" r="F40"/>
  <c i="1" r="BC58"/>
  <c i="4" l="1" r="BK83"/>
  <c r="BK82"/>
  <c r="J82"/>
  <c r="J59"/>
  <c i="3" r="BK93"/>
  <c r="J93"/>
  <c i="1" r="AG57"/>
  <c i="2" r="J67"/>
  <c r="J96"/>
  <c r="J68"/>
  <c i="1" r="AU56"/>
  <c r="AU55"/>
  <c r="AU54"/>
  <c i="4" r="F33"/>
  <c i="1" r="AZ59"/>
  <c r="BC56"/>
  <c r="AY56"/>
  <c r="BD54"/>
  <c r="W33"/>
  <c i="4" r="J33"/>
  <c i="1" r="AV59"/>
  <c r="AT59"/>
  <c r="BB55"/>
  <c r="AX55"/>
  <c r="BA55"/>
  <c r="AW55"/>
  <c i="3" r="J34"/>
  <c i="1" r="AG58"/>
  <c r="AG56"/>
  <c i="2" r="J37"/>
  <c i="1" r="AV57"/>
  <c r="AT57"/>
  <c r="AN57"/>
  <c i="3" r="J37"/>
  <c i="1" r="AV58"/>
  <c r="AT58"/>
  <c i="3" r="F37"/>
  <c i="1" r="AZ58"/>
  <c i="2" r="F37"/>
  <c i="1" r="AZ57"/>
  <c i="4" l="1" r="J83"/>
  <c r="J60"/>
  <c i="1" r="AN58"/>
  <c i="3" r="J67"/>
  <c r="J43"/>
  <c i="2" r="J43"/>
  <c i="1" r="AZ56"/>
  <c r="AV56"/>
  <c r="AT56"/>
  <c r="AN56"/>
  <c i="4" r="J30"/>
  <c i="1" r="AG59"/>
  <c r="BB54"/>
  <c r="W31"/>
  <c r="BA54"/>
  <c r="W30"/>
  <c r="BC55"/>
  <c r="AY55"/>
  <c r="AG55"/>
  <c r="AG54"/>
  <c r="AK26"/>
  <c i="4" l="1" r="J39"/>
  <c i="1" r="AN59"/>
  <c r="AZ55"/>
  <c r="AV55"/>
  <c r="AT55"/>
  <c r="AN55"/>
  <c r="BC54"/>
  <c r="AY54"/>
  <c r="AW54"/>
  <c r="AK30"/>
  <c r="AX54"/>
  <c l="1" r="AZ54"/>
  <c r="W29"/>
  <c r="W32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<sst xmlns="http://schemas.openxmlformats.org/spreadsheetml/2006/main">
  <si>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</si>
  <si>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</si>
  <si>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</si>
  <si>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</si>
  <si>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</si>
  <si>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{4fddbc3c-182f-4e37-a2b4-90efa2b193f5}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</si>
  <si>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</si>
  <si>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</si>
  <si>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</si>
  <si>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</si>
  <si>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</si>
  <si>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</si>
  <si>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</si>
  <si>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</si>
  <si>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</si>
  <si>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</si>
  <si>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</si>
  <si>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G - Výměna podlahové krytiny v 6.NP</t>
  </si>
  <si>
    <t>KSO:</t>
  </si>
  <si>
    <t/>
  </si>
  <si>
    <t>CC-CZ:</t>
  </si>
  <si>
    <t>Místo:</t>
  </si>
  <si>
    <t>Masarykova nemocnice</t>
  </si>
  <si>
    <t>Datum:</t>
  </si>
  <si>
    <t>5. 5. 2025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</si>
  <si>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</si>
  <si>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</si>
  <si>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</si>
  <si>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</si>
  <si>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</si>
  <si>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</si>
  <si>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</si>
  <si>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</si>
  <si>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</si>
  <si>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</si>
  <si>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</si>
  <si>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</si>
  <si>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</si>
  <si>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</si>
  <si>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</si>
  <si>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</si>
  <si>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</si>
  <si>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</si>
  <si>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</si>
  <si>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</si>
  <si>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</si>
  <si>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</si>
  <si>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</si>
  <si>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</si>
  <si>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</si>
  <si>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</si>
  <si>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</si>
  <si>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</si>
  <si>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</si>
  <si>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</si>
  <si>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</si>
  <si>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</si>
  <si>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</si>
  <si>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</si>
  <si>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</si>
  <si>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</si>
  <si>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</si>
  <si>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</si>
  <si>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</si>
  <si>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</si>
  <si>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</si>
  <si>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</si>
  <si>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</si>
  <si>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</si>
  <si>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</si>
  <si>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</si>
  <si>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</si>
  <si>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</si>
  <si>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</si>
  <si>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</si>
  <si>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</si>
  <si>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</si>
  <si>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</si>
  <si>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</si>
  <si>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</si>
  <si>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</si>
  <si>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{afb6df1c-5f18-4077-9573-07f8daa7ef75}</t>
  </si>
  <si>
    <t>2</t>
  </si>
  <si>
    <t>D.1.1</t>
  </si>
  <si>
    <t>Architektonicko-stavební řešení</t>
  </si>
  <si>
    <t>Soupis</t>
  </si>
  <si>
    <t>{644c161a-aede-4439-877d-881d3025a319}</t>
  </si>
  <si>
    <t>/</t>
  </si>
  <si>
    <t>D.1.1a</t>
  </si>
  <si>
    <t>Architektonicko-stavební řešení - Bourací práce</t>
  </si>
  <si>
    <t>3</t>
  </si>
  <si>
    <t>{beb291f1-66f5-4258-bbc2-ba9faa4a693c}</t>
  </si>
  <si>
    <t>D.1.1b</t>
  </si>
  <si>
    <t>Architektonicko-stavební řešení - Stavební úpravy</t>
  </si>
  <si>
    <t>{6d8e9a1c-1338-4063-be4a-2c6b3065e1ce}</t>
  </si>
  <si>
    <t>99</t>
  </si>
  <si>
    <t>Vedlejší a ostatní náklady</t>
  </si>
  <si>
    <t>{97dcfb4d-e2b1-44cf-81c3-8c2d6b83deb8}</t>
  </si>
  <si>
    <t>F01</t>
  </si>
  <si>
    <t>Plocha PVC</t>
  </si>
  <si>
    <t>393,02</t>
  </si>
  <si>
    <t>KRYCÍ LIST SOUPISU PRACÍ</t>
  </si>
  <si>
    <t>Objekt:</t>
  </si>
  <si>
    <t>D - Stavební objekty</t>
  </si>
  <si>
    <t>Soupis:</t>
  </si>
  <si>
    <t>D.1.1 - Architektonicko-stavební řešení</t>
  </si>
  <si>
    <t>Úroveň 3: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</si>
  <si>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</si>
  <si>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</si>
  <si>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</si>
  <si>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</si>
  <si>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</si>
  <si>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</si>
  <si>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Přesun sutě</t>
  </si>
  <si>
    <t>PSV - Práce a dodávky PSV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</si>
  <si>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</si>
  <si>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</si>
  <si>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</si>
  <si>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</si>
  <si>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</si>
  <si>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</si>
  <si>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</si>
  <si>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</si>
  <si>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</si>
  <si>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</si>
  <si>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</si>
  <si>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</si>
  <si>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</si>
  <si>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</si>
  <si>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</si>
  <si>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</si>
  <si>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</si>
  <si>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</si>
  <si>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</si>
  <si>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</si>
  <si>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997013156</t>
  </si>
  <si>
    <t>Vnitrostaveništní doprava suti a vybouraných hmot vodorovně do 50 m s naložením s omezením mechanizace pro budovy a haly výšky přes 18 do 21 m</t>
  </si>
  <si>
    <t>t</t>
  </si>
  <si>
    <t>CS ÚRS 2025 01</t>
  </si>
  <si>
    <t>4</t>
  </si>
  <si>
    <t>-1250654322</t>
  </si>
  <si>
    <t>Online PSC</t>
  </si>
  <si>
    <t>https://podminky.urs.cz/item/CS_URS_2025_01/997013156</t>
  </si>
  <si>
    <t>997013501</t>
  </si>
  <si>
    <t>Odvoz suti a vybouraných hmot na skládku nebo meziskládku se složením, na vzdálenost do 1 km</t>
  </si>
  <si>
    <t>-1474718219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</si>
  <si>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</si>
  <si>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</si>
  <si>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</si>
  <si>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-191599988</t>
  </si>
  <si>
    <t>https://podminky.urs.cz/item/CS_URS_2025_01/997013509</t>
  </si>
  <si>
    <t>VV</t>
  </si>
  <si>
    <t>1,089*10</t>
  </si>
  <si>
    <t>997013631</t>
  </si>
  <si>
    <t>Poplatek za uložení stavebního odpadu na skládce (skládkovné) směsného stavebního a demoličního zatříděného do Katalogu odpadů pod kódem 17 09 04</t>
  </si>
  <si>
    <t>-1722839223</t>
  </si>
  <si>
    <t>https://podminky.urs.cz/item/CS_URS_2025_01/997013631</t>
  </si>
  <si>
    <t>PSV</t>
  </si>
  <si>
    <t>Práce a dodávky PSV</t>
  </si>
  <si>
    <t>776</t>
  </si>
  <si>
    <t>Podlahy povlakové</t>
  </si>
  <si>
    <t>5</t>
  </si>
  <si>
    <t>776201811</t>
  </si>
  <si>
    <t>Demontáž povlakových podlahovin lepených ručně bez podložky</t>
  </si>
  <si>
    <t>m2</t>
  </si>
  <si>
    <t>16</t>
  </si>
  <si>
    <t>-1394537527</t>
  </si>
  <si>
    <t>https://podminky.urs.cz/item/CS_URS_2025_01/776201811</t>
  </si>
  <si>
    <t xml:space="preserve">"m.č. 608"    40,0*2,27</t>
  </si>
  <si>
    <t xml:space="preserve">"m.č. 609"    7,15*3,45</t>
  </si>
  <si>
    <t xml:space="preserve">"m.č. 609a"    3,46*3,62+0,91*2,58</t>
  </si>
  <si>
    <t xml:space="preserve">"m.č. 609b"    3,65*3,45+0,9*2,73</t>
  </si>
  <si>
    <t xml:space="preserve">"m.č. 638"    7,18*3,46</t>
  </si>
  <si>
    <t xml:space="preserve">"m.č. 628"    6,83*3,5</t>
  </si>
  <si>
    <t xml:space="preserve">"m.č. 607"    7,3*3,45</t>
  </si>
  <si>
    <t xml:space="preserve">"m.č. 643"    6,63*1,54+4,03*1,94</t>
  </si>
  <si>
    <t xml:space="preserve">"m.č. 644"    6,63*1,54+4,03*1,94</t>
  </si>
  <si>
    <t xml:space="preserve">"m.č. 645"    6,63*3,46</t>
  </si>
  <si>
    <t xml:space="preserve">"m.č. 646"    6,63*3,46</t>
  </si>
  <si>
    <t xml:space="preserve">"m.č. 647"    6,63*3,46</t>
  </si>
  <si>
    <t xml:space="preserve">"m.č. 648"    6,63*3,46</t>
  </si>
  <si>
    <t xml:space="preserve">"m.č. 649"    6,63*3,46</t>
  </si>
  <si>
    <t xml:space="preserve">"m.č. 650"    6,63*3,46</t>
  </si>
  <si>
    <t>Součet</t>
  </si>
  <si>
    <t>6</t>
  </si>
  <si>
    <t>776410811</t>
  </si>
  <si>
    <t>Demontáž soklíků nebo lišt pryžových nebo plastových</t>
  </si>
  <si>
    <t>m</t>
  </si>
  <si>
    <t>1568978946</t>
  </si>
  <si>
    <t>https://podminky.urs.cz/item/CS_URS_2025_01/776410811</t>
  </si>
  <si>
    <t>F01*0,9</t>
  </si>
  <si>
    <t>D.1.1b - Architektonicko-stavební řešení - Stavební úpravy</t>
  </si>
  <si>
    <t>776111111</t>
  </si>
  <si>
    <t>Příprava podkladu povlakových podlah a stěn broušení podlah nového podkladu anhydritového</t>
  </si>
  <si>
    <t>2133816568</t>
  </si>
  <si>
    <t>https://podminky.urs.cz/item/CS_URS_2025_01/776111111</t>
  </si>
  <si>
    <t>776111115</t>
  </si>
  <si>
    <t>Příprava podkladu povlakových podlah a stěn broušení podlah stávajícího podkladu před litím stěrky</t>
  </si>
  <si>
    <t>2044430547</t>
  </si>
  <si>
    <t>https://podminky.urs.cz/item/CS_URS_2025_01/776111115</t>
  </si>
  <si>
    <t>776111311</t>
  </si>
  <si>
    <t>Příprava podkladu povlakových podlah a stěn vysátí podlah</t>
  </si>
  <si>
    <t>7153764</t>
  </si>
  <si>
    <t>https://podminky.urs.cz/item/CS_URS_2025_01/776111311</t>
  </si>
  <si>
    <t>F01*2</t>
  </si>
  <si>
    <t>776121112</t>
  </si>
  <si>
    <t>Příprava podkladu povlakových podlah a stěn penetrace vodou ředitelná podlah</t>
  </si>
  <si>
    <t>1493039783</t>
  </si>
  <si>
    <t>https://podminky.urs.cz/item/CS_URS_2025_01/776121112</t>
  </si>
  <si>
    <t>776141111</t>
  </si>
  <si>
    <t>Příprava podkladu povlakových podlah a stěn vyrovnání samonivelační stěrkou podlah min.pevnosti 20 MPa, tloušťky do 3 mm</t>
  </si>
  <si>
    <t>-2010808570</t>
  </si>
  <si>
    <t>https://podminky.urs.cz/item/CS_URS_2025_01/776141111</t>
  </si>
  <si>
    <t>776221111</t>
  </si>
  <si>
    <t>Montáž podlahovin z PVC lepením standardním lepidlem z pásů</t>
  </si>
  <si>
    <t>-797494129</t>
  </si>
  <si>
    <t>https://podminky.urs.cz/item/CS_URS_2025_01/776221111</t>
  </si>
  <si>
    <t>7</t>
  </si>
  <si>
    <t>M</t>
  </si>
  <si>
    <t>28411141</t>
  </si>
  <si>
    <t>podlahovina vinylová homogenní protiskluzná se vsypem a výztuž. vrstvou, třída zátěže 34/43, hořlavost Bfl-s1 tl 2,00mm</t>
  </si>
  <si>
    <t>32</t>
  </si>
  <si>
    <t>1067397542</t>
  </si>
  <si>
    <t>"Podlaha"</t>
  </si>
  <si>
    <t>"Sokl"</t>
  </si>
  <si>
    <t>(F01*0,9)*0,1</t>
  </si>
  <si>
    <t>428,392*1,1 'Přepočtené koeficientem množství</t>
  </si>
  <si>
    <t>8</t>
  </si>
  <si>
    <t>776223111</t>
  </si>
  <si>
    <t>Montáž podlahovin z PVC spoj podlah svařováním za tepla (včetně frézování)</t>
  </si>
  <si>
    <t>1137429226</t>
  </si>
  <si>
    <t>https://podminky.urs.cz/item/CS_URS_2025_01/776223111</t>
  </si>
  <si>
    <t xml:space="preserve">"Odhad"   500</t>
  </si>
  <si>
    <t>9</t>
  </si>
  <si>
    <t>776411212</t>
  </si>
  <si>
    <t>Montáž soklíků tahaných (fabiony) z PVC obvodových, výšky přes 80 do 100 mm</t>
  </si>
  <si>
    <t>2025665181</t>
  </si>
  <si>
    <t>https://podminky.urs.cz/item/CS_URS_2025_01/776411212</t>
  </si>
  <si>
    <t>10</t>
  </si>
  <si>
    <t>776411213</t>
  </si>
  <si>
    <t>Montáž soklíků tahaných (fabiony) z PVC vnitřních rohů</t>
  </si>
  <si>
    <t>kus</t>
  </si>
  <si>
    <t>-298169801</t>
  </si>
  <si>
    <t>https://podminky.urs.cz/item/CS_URS_2025_01/776411213</t>
  </si>
  <si>
    <t>78</t>
  </si>
  <si>
    <t>11</t>
  </si>
  <si>
    <t>776411214</t>
  </si>
  <si>
    <t>Montáž soklíků tahaných (fabiony) z PVC vnějších rohů</t>
  </si>
  <si>
    <t>639210108</t>
  </si>
  <si>
    <t>https://podminky.urs.cz/item/CS_URS_2025_01/776411214</t>
  </si>
  <si>
    <t>20</t>
  </si>
  <si>
    <t>776421111</t>
  </si>
  <si>
    <t>Montáž lišt obvodových lepených</t>
  </si>
  <si>
    <t>65598882</t>
  </si>
  <si>
    <t>https://podminky.urs.cz/item/CS_URS_2025_01/776421111</t>
  </si>
  <si>
    <t>13</t>
  </si>
  <si>
    <t>59054182</t>
  </si>
  <si>
    <t>profil těsnicí tvar čepec š 4.5 mm, h 42.0 mm</t>
  </si>
  <si>
    <t>580219990</t>
  </si>
  <si>
    <t>353,718*1,02 'Přepočtené koeficientem množství</t>
  </si>
  <si>
    <t>14</t>
  </si>
  <si>
    <t>776991121</t>
  </si>
  <si>
    <t>Ostatní práce údržba nových podlahovin po pokládce čištění základní</t>
  </si>
  <si>
    <t>-836537346</t>
  </si>
  <si>
    <t>https://podminky.urs.cz/item/CS_URS_2025_01/776991121</t>
  </si>
  <si>
    <t>15</t>
  </si>
  <si>
    <t>998776103</t>
  </si>
  <si>
    <t>Přesun hmot pro podlahy povlakové stanovený z hmotnosti přesunovaného materiálu vodorovná dopravní vzdálenost do 50 m základní v objektech výšky přes 12 do 24 m</t>
  </si>
  <si>
    <t>-827723013</t>
  </si>
  <si>
    <t>https://podminky.urs.cz/item/CS_URS_2025_01/998776103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</si>
  <si>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</si>
  <si>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</si>
  <si>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</si>
  <si>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</si>
  <si>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</si>
  <si>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</si>
  <si>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</si>
  <si>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</si>
  <si>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</si>
  <si>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</si>
  <si>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</si>
  <si>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1682870338</t>
  </si>
  <si>
    <t>https://podminky.urs.cz/item/CS_URS_2025_01/030001000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</si>
  <si>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</si>
  <si>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</si>
  <si>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</si>
  <si>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</si>
  <si>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</si>
  <si>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1,5%</t>
  </si>
  <si>
    <t>326594568</t>
  </si>
  <si>
    <t>https://podminky.urs.cz/item/CS_URS_2025_01/060001000</t>
  </si>
  <si>
    <t>SEZNAM FIGUR</t>
  </si>
  <si>
    <t>Výměra</t>
  </si>
  <si>
    <t>D/ D.1.1/ D.1.1a</t>
  </si>
  <si>
    <t>Použití figury:</t>
  </si>
  <si>
    <t>Demontáž lepených povlakových podlah bez podložky ručně</t>
  </si>
  <si>
    <t>Odstranění soklíků a lišt pryžových nebo plastových</t>
  </si>
  <si>
    <t>D/ D.1.1/ D.1.1b</t>
  </si>
  <si>
    <t>Broušení podkladu povlakových podlah před litím stěrky</t>
  </si>
  <si>
    <t>Broušení anhydritového podkladu povlakových podlah</t>
  </si>
  <si>
    <t>Vysátí podkladu povlakových podlah</t>
  </si>
  <si>
    <t>Vodou ředitelná penetrace savého podkladu povlakových podlah</t>
  </si>
  <si>
    <t>Stěrka podlahová nivelační pro vyrovnání podkladu povlakových podlah pevnosti 20 MPa tl do 3 mm</t>
  </si>
  <si>
    <t>Lepení pásů z PVC standardním lepidlem</t>
  </si>
  <si>
    <t>Montáž tahaných obvodových soklíků z PVC výšky do 100 mm</t>
  </si>
  <si>
    <t>Montáž obvodových lišt lepením</t>
  </si>
  <si>
    <t>Základní čištění nově položených podlahovin vysátím a setřením vlhkým mopem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</si>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</sst>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75</xdr:row>
      <xdr:rowOff>0</xdr:rowOff>
    </xdr:from>
    <xdr:to>
      <xdr:col>9</xdr:col>
      <xdr:colOff>1215390</xdr:colOff>
      <xdr:row>75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156" TargetMode="External" /><Relationship Id="rId2" Type="http://schemas.openxmlformats.org/officeDocument/2006/relationships/hyperlink" Target="https://podminky.urs.cz/item/CS_URS_2025_01/997013501" TargetMode="External" /><Relationship Id="rId3" Type="http://schemas.openxmlformats.org/officeDocument/2006/relationships/hyperlink" Target="https://podminky.urs.cz/item/CS_URS_2025_01/997013509" TargetMode="External" /><Relationship Id="rId4" Type="http://schemas.openxmlformats.org/officeDocument/2006/relationships/hyperlink" Target="https://podminky.urs.cz/item/CS_URS_2025_01/997013631" TargetMode="External" /><Relationship Id="rId5" Type="http://schemas.openxmlformats.org/officeDocument/2006/relationships/hyperlink" Target="https://podminky.urs.cz/item/CS_URS_2025_01/776201811" TargetMode="External" /><Relationship Id="rId6" Type="http://schemas.openxmlformats.org/officeDocument/2006/relationships/hyperlink" Target="https://podminky.urs.cz/item/CS_URS_2025_01/776410811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76111111" TargetMode="External" /><Relationship Id="rId2" Type="http://schemas.openxmlformats.org/officeDocument/2006/relationships/hyperlink" Target="https://podminky.urs.cz/item/CS_URS_2025_01/776111115" TargetMode="External" /><Relationship Id="rId3" Type="http://schemas.openxmlformats.org/officeDocument/2006/relationships/hyperlink" Target="https://podminky.urs.cz/item/CS_URS_2025_01/776111311" TargetMode="External" /><Relationship Id="rId4" Type="http://schemas.openxmlformats.org/officeDocument/2006/relationships/hyperlink" Target="https://podminky.urs.cz/item/CS_URS_2025_01/776121112" TargetMode="External" /><Relationship Id="rId5" Type="http://schemas.openxmlformats.org/officeDocument/2006/relationships/hyperlink" Target="https://podminky.urs.cz/item/CS_URS_2025_01/776141111" TargetMode="External" /><Relationship Id="rId6" Type="http://schemas.openxmlformats.org/officeDocument/2006/relationships/hyperlink" Target="https://podminky.urs.cz/item/CS_URS_2025_01/776221111" TargetMode="External" /><Relationship Id="rId7" Type="http://schemas.openxmlformats.org/officeDocument/2006/relationships/hyperlink" Target="https://podminky.urs.cz/item/CS_URS_2025_01/776223111" TargetMode="External" /><Relationship Id="rId8" Type="http://schemas.openxmlformats.org/officeDocument/2006/relationships/hyperlink" Target="https://podminky.urs.cz/item/CS_URS_2025_01/776411212" TargetMode="External" /><Relationship Id="rId9" Type="http://schemas.openxmlformats.org/officeDocument/2006/relationships/hyperlink" Target="https://podminky.urs.cz/item/CS_URS_2025_01/776411213" TargetMode="External" /><Relationship Id="rId10" Type="http://schemas.openxmlformats.org/officeDocument/2006/relationships/hyperlink" Target="https://podminky.urs.cz/item/CS_URS_2025_01/776411214" TargetMode="External" /><Relationship Id="rId11" Type="http://schemas.openxmlformats.org/officeDocument/2006/relationships/hyperlink" Target="https://podminky.urs.cz/item/CS_URS_2025_01/776421111" TargetMode="External" /><Relationship Id="rId12" Type="http://schemas.openxmlformats.org/officeDocument/2006/relationships/hyperlink" Target="https://podminky.urs.cz/item/CS_URS_2025_01/776991121" TargetMode="External" /><Relationship Id="rId13" Type="http://schemas.openxmlformats.org/officeDocument/2006/relationships/hyperlink" Target="https://podminky.urs.cz/item/CS_URS_2025_01/998776103" TargetMode="External" /><Relationship Id="rId1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2025_13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Budova G - Výměna podlahové krytiny v 6.NP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nemocnice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5. 5. 2025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Krajská zdravotní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Milan Křehla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ROUND(AG55+AG59,2)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ROUND(AS55+AS59,2)</f>
        <v>0</v>
      </c>
      <c r="AT54" s="108">
        <f>ROUND(SUM(AV54:AW54),2)</f>
        <v>0</v>
      </c>
      <c r="AU54" s="109">
        <f>ROUND(AU55+AU59,5)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ROUND(AZ55+AZ59,2)</f>
        <v>0</v>
      </c>
      <c r="BA54" s="108">
        <f>ROUND(BA55+BA59,2)</f>
        <v>0</v>
      </c>
      <c r="BB54" s="108">
        <f>ROUND(BB55+BB59,2)</f>
        <v>0</v>
      </c>
      <c r="BC54" s="108">
        <f>ROUND(BC55+BC59,2)</f>
        <v>0</v>
      </c>
      <c r="BD54" s="110">
        <f>ROUND(BD55+BD59,2)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7"/>
      <c r="B55" s="113"/>
      <c r="C55" s="114"/>
      <c r="D55" s="115" t="s">
        <v>73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ROUND(AG56,2)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79</v>
      </c>
      <c r="AR55" s="120"/>
      <c r="AS55" s="121">
        <f>ROUND(AS56,2)</f>
        <v>0</v>
      </c>
      <c r="AT55" s="122">
        <f>ROUND(SUM(AV55:AW55),2)</f>
        <v>0</v>
      </c>
      <c r="AU55" s="123">
        <f>ROUND(AU56,5)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ROUND(AZ56,2)</f>
        <v>0</v>
      </c>
      <c r="BA55" s="122">
        <f>ROUND(BA56,2)</f>
        <v>0</v>
      </c>
      <c r="BB55" s="122">
        <f>ROUND(BB56,2)</f>
        <v>0</v>
      </c>
      <c r="BC55" s="122">
        <f>ROUND(BC56,2)</f>
        <v>0</v>
      </c>
      <c r="BD55" s="124">
        <f>ROUND(BD56,2)</f>
        <v>0</v>
      </c>
      <c r="BE55" s="7"/>
      <c r="BS55" s="125" t="s">
        <v>73</v>
      </c>
      <c r="BT55" s="125" t="s">
        <v>80</v>
      </c>
      <c r="BU55" s="125" t="s">
        <v>75</v>
      </c>
      <c r="BV55" s="125" t="s">
        <v>76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4" customFormat="1" ht="16.5" customHeight="1">
      <c r="A56" s="4"/>
      <c r="B56" s="65"/>
      <c r="C56" s="126"/>
      <c r="D56" s="126"/>
      <c r="E56" s="127" t="s">
        <v>83</v>
      </c>
      <c r="F56" s="127"/>
      <c r="G56" s="127"/>
      <c r="H56" s="127"/>
      <c r="I56" s="127"/>
      <c r="J56" s="126"/>
      <c r="K56" s="127" t="s">
        <v>84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ROUND(SUM(AG57:AG58),2)</f>
        <v>0</v>
      </c>
      <c r="AH56" s="126"/>
      <c r="AI56" s="126"/>
      <c r="AJ56" s="126"/>
      <c r="AK56" s="126"/>
      <c r="AL56" s="126"/>
      <c r="AM56" s="126"/>
      <c r="AN56" s="129">
        <f>SUM(AG56,AT56)</f>
        <v>0</v>
      </c>
      <c r="AO56" s="126"/>
      <c r="AP56" s="126"/>
      <c r="AQ56" s="130" t="s">
        <v>85</v>
      </c>
      <c r="AR56" s="67"/>
      <c r="AS56" s="131">
        <f>ROUND(SUM(AS57:AS58),2)</f>
        <v>0</v>
      </c>
      <c r="AT56" s="132">
        <f>ROUND(SUM(AV56:AW56),2)</f>
        <v>0</v>
      </c>
      <c r="AU56" s="133">
        <f>ROUND(SUM(AU57:AU58),5)</f>
        <v>0</v>
      </c>
      <c r="AV56" s="132">
        <f>ROUND(AZ56*L29,2)</f>
        <v>0</v>
      </c>
      <c r="AW56" s="132">
        <f>ROUND(BA56*L30,2)</f>
        <v>0</v>
      </c>
      <c r="AX56" s="132">
        <f>ROUND(BB56*L29,2)</f>
        <v>0</v>
      </c>
      <c r="AY56" s="132">
        <f>ROUND(BC56*L30,2)</f>
        <v>0</v>
      </c>
      <c r="AZ56" s="132">
        <f>ROUND(SUM(AZ57:AZ58),2)</f>
        <v>0</v>
      </c>
      <c r="BA56" s="132">
        <f>ROUND(SUM(BA57:BA58),2)</f>
        <v>0</v>
      </c>
      <c r="BB56" s="132">
        <f>ROUND(SUM(BB57:BB58),2)</f>
        <v>0</v>
      </c>
      <c r="BC56" s="132">
        <f>ROUND(SUM(BC57:BC58),2)</f>
        <v>0</v>
      </c>
      <c r="BD56" s="134">
        <f>ROUND(SUM(BD57:BD58),2)</f>
        <v>0</v>
      </c>
      <c r="BE56" s="4"/>
      <c r="BS56" s="135" t="s">
        <v>73</v>
      </c>
      <c r="BT56" s="135" t="s">
        <v>82</v>
      </c>
      <c r="BU56" s="135" t="s">
        <v>75</v>
      </c>
      <c r="BV56" s="135" t="s">
        <v>76</v>
      </c>
      <c r="BW56" s="135" t="s">
        <v>86</v>
      </c>
      <c r="BX56" s="135" t="s">
        <v>81</v>
      </c>
      <c r="CL56" s="135" t="s">
        <v>19</v>
      </c>
    </row>
    <row r="57" s="4" customFormat="1" ht="23.25" customHeight="1">
      <c r="A57" s="136" t="s">
        <v>87</v>
      </c>
      <c r="B57" s="65"/>
      <c r="C57" s="126"/>
      <c r="D57" s="126"/>
      <c r="E57" s="126"/>
      <c r="F57" s="127" t="s">
        <v>88</v>
      </c>
      <c r="G57" s="127"/>
      <c r="H57" s="127"/>
      <c r="I57" s="127"/>
      <c r="J57" s="127"/>
      <c r="K57" s="126"/>
      <c r="L57" s="127" t="s">
        <v>89</v>
      </c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9">
        <f>'D.1.1a - Architektonicko-...'!J34</f>
        <v>0</v>
      </c>
      <c r="AH57" s="126"/>
      <c r="AI57" s="126"/>
      <c r="AJ57" s="126"/>
      <c r="AK57" s="126"/>
      <c r="AL57" s="126"/>
      <c r="AM57" s="126"/>
      <c r="AN57" s="129">
        <f>SUM(AG57,AT57)</f>
        <v>0</v>
      </c>
      <c r="AO57" s="126"/>
      <c r="AP57" s="126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'D.1.1a - Architektonicko-...'!P95</f>
        <v>0</v>
      </c>
      <c r="AV57" s="132">
        <f>'D.1.1a - Architektonicko-...'!J37</f>
        <v>0</v>
      </c>
      <c r="AW57" s="132">
        <f>'D.1.1a - Architektonicko-...'!J38</f>
        <v>0</v>
      </c>
      <c r="AX57" s="132">
        <f>'D.1.1a - Architektonicko-...'!J39</f>
        <v>0</v>
      </c>
      <c r="AY57" s="132">
        <f>'D.1.1a - Architektonicko-...'!J40</f>
        <v>0</v>
      </c>
      <c r="AZ57" s="132">
        <f>'D.1.1a - Architektonicko-...'!F37</f>
        <v>0</v>
      </c>
      <c r="BA57" s="132">
        <f>'D.1.1a - Architektonicko-...'!F38</f>
        <v>0</v>
      </c>
      <c r="BB57" s="132">
        <f>'D.1.1a - Architektonicko-...'!F39</f>
        <v>0</v>
      </c>
      <c r="BC57" s="132">
        <f>'D.1.1a - Architektonicko-...'!F40</f>
        <v>0</v>
      </c>
      <c r="BD57" s="134">
        <f>'D.1.1a - Architektonicko-...'!F41</f>
        <v>0</v>
      </c>
      <c r="BE57" s="4"/>
      <c r="BT57" s="135" t="s">
        <v>90</v>
      </c>
      <c r="BV57" s="135" t="s">
        <v>76</v>
      </c>
      <c r="BW57" s="135" t="s">
        <v>91</v>
      </c>
      <c r="BX57" s="135" t="s">
        <v>86</v>
      </c>
      <c r="CL57" s="135" t="s">
        <v>19</v>
      </c>
    </row>
    <row r="58" s="4" customFormat="1" ht="23.25" customHeight="1">
      <c r="A58" s="136" t="s">
        <v>87</v>
      </c>
      <c r="B58" s="65"/>
      <c r="C58" s="126"/>
      <c r="D58" s="126"/>
      <c r="E58" s="126"/>
      <c r="F58" s="127" t="s">
        <v>92</v>
      </c>
      <c r="G58" s="127"/>
      <c r="H58" s="127"/>
      <c r="I58" s="127"/>
      <c r="J58" s="127"/>
      <c r="K58" s="126"/>
      <c r="L58" s="127" t="s">
        <v>93</v>
      </c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9">
        <f>'D.1.1b - Architektonicko-...'!J34</f>
        <v>0</v>
      </c>
      <c r="AH58" s="126"/>
      <c r="AI58" s="126"/>
      <c r="AJ58" s="126"/>
      <c r="AK58" s="126"/>
      <c r="AL58" s="126"/>
      <c r="AM58" s="126"/>
      <c r="AN58" s="129">
        <f>SUM(AG58,AT58)</f>
        <v>0</v>
      </c>
      <c r="AO58" s="126"/>
      <c r="AP58" s="126"/>
      <c r="AQ58" s="130" t="s">
        <v>85</v>
      </c>
      <c r="AR58" s="67"/>
      <c r="AS58" s="131">
        <v>0</v>
      </c>
      <c r="AT58" s="132">
        <f>ROUND(SUM(AV58:AW58),2)</f>
        <v>0</v>
      </c>
      <c r="AU58" s="133">
        <f>'D.1.1b - Architektonicko-...'!P93</f>
        <v>0</v>
      </c>
      <c r="AV58" s="132">
        <f>'D.1.1b - Architektonicko-...'!J37</f>
        <v>0</v>
      </c>
      <c r="AW58" s="132">
        <f>'D.1.1b - Architektonicko-...'!J38</f>
        <v>0</v>
      </c>
      <c r="AX58" s="132">
        <f>'D.1.1b - Architektonicko-...'!J39</f>
        <v>0</v>
      </c>
      <c r="AY58" s="132">
        <f>'D.1.1b - Architektonicko-...'!J40</f>
        <v>0</v>
      </c>
      <c r="AZ58" s="132">
        <f>'D.1.1b - Architektonicko-...'!F37</f>
        <v>0</v>
      </c>
      <c r="BA58" s="132">
        <f>'D.1.1b - Architektonicko-...'!F38</f>
        <v>0</v>
      </c>
      <c r="BB58" s="132">
        <f>'D.1.1b - Architektonicko-...'!F39</f>
        <v>0</v>
      </c>
      <c r="BC58" s="132">
        <f>'D.1.1b - Architektonicko-...'!F40</f>
        <v>0</v>
      </c>
      <c r="BD58" s="134">
        <f>'D.1.1b - Architektonicko-...'!F41</f>
        <v>0</v>
      </c>
      <c r="BE58" s="4"/>
      <c r="BT58" s="135" t="s">
        <v>90</v>
      </c>
      <c r="BV58" s="135" t="s">
        <v>76</v>
      </c>
      <c r="BW58" s="135" t="s">
        <v>94</v>
      </c>
      <c r="BX58" s="135" t="s">
        <v>86</v>
      </c>
      <c r="CL58" s="135" t="s">
        <v>19</v>
      </c>
    </row>
    <row r="59" s="7" customFormat="1" ht="16.5" customHeight="1">
      <c r="A59" s="136" t="s">
        <v>87</v>
      </c>
      <c r="B59" s="113"/>
      <c r="C59" s="114"/>
      <c r="D59" s="115" t="s">
        <v>95</v>
      </c>
      <c r="E59" s="115"/>
      <c r="F59" s="115"/>
      <c r="G59" s="115"/>
      <c r="H59" s="115"/>
      <c r="I59" s="116"/>
      <c r="J59" s="115" t="s">
        <v>96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8">
        <f>'99 - Vedlejší a ostatní n...'!J30</f>
        <v>0</v>
      </c>
      <c r="AH59" s="116"/>
      <c r="AI59" s="116"/>
      <c r="AJ59" s="116"/>
      <c r="AK59" s="116"/>
      <c r="AL59" s="116"/>
      <c r="AM59" s="116"/>
      <c r="AN59" s="118">
        <f>SUM(AG59,AT59)</f>
        <v>0</v>
      </c>
      <c r="AO59" s="116"/>
      <c r="AP59" s="116"/>
      <c r="AQ59" s="119" t="s">
        <v>79</v>
      </c>
      <c r="AR59" s="120"/>
      <c r="AS59" s="137">
        <v>0</v>
      </c>
      <c r="AT59" s="138">
        <f>ROUND(SUM(AV59:AW59),2)</f>
        <v>0</v>
      </c>
      <c r="AU59" s="139">
        <f>'99 - Vedlejší a ostatní n...'!P82</f>
        <v>0</v>
      </c>
      <c r="AV59" s="138">
        <f>'99 - Vedlejší a ostatní n...'!J33</f>
        <v>0</v>
      </c>
      <c r="AW59" s="138">
        <f>'99 - Vedlejší a ostatní n...'!J34</f>
        <v>0</v>
      </c>
      <c r="AX59" s="138">
        <f>'99 - Vedlejší a ostatní n...'!J35</f>
        <v>0</v>
      </c>
      <c r="AY59" s="138">
        <f>'99 - Vedlejší a ostatní n...'!J36</f>
        <v>0</v>
      </c>
      <c r="AZ59" s="138">
        <f>'99 - Vedlejší a ostatní n...'!F33</f>
        <v>0</v>
      </c>
      <c r="BA59" s="138">
        <f>'99 - Vedlejší a ostatní n...'!F34</f>
        <v>0</v>
      </c>
      <c r="BB59" s="138">
        <f>'99 - Vedlejší a ostatní n...'!F35</f>
        <v>0</v>
      </c>
      <c r="BC59" s="138">
        <f>'99 - Vedlejší a ostatní n...'!F36</f>
        <v>0</v>
      </c>
      <c r="BD59" s="140">
        <f>'99 - Vedlejší a ostatní n...'!F37</f>
        <v>0</v>
      </c>
      <c r="BE59" s="7"/>
      <c r="BT59" s="125" t="s">
        <v>80</v>
      </c>
      <c r="BV59" s="125" t="s">
        <v>76</v>
      </c>
      <c r="BW59" s="125" t="s">
        <v>97</v>
      </c>
      <c r="BX59" s="125" t="s">
        <v>5</v>
      </c>
      <c r="CL59" s="125" t="s">
        <v>19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yW/kqcyc4ekeeJGf9vadcAlqDTJ74Irmoe0Y6hIeK0IuFy8gj3hXrVcPOvUjYDWcsWMIHCRHs/JpW1NgYUve4Q==" hashValue="Mf7za4R75Zo2BHAz0+Nw7TYryCM+t10zNu4w5BVPpUMnGEQSvwohY43UieDbDjDKAL9krU03NG3ONPUEy4X2Bg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L57:AF57"/>
    <mergeCell ref="AN57:AP57"/>
    <mergeCell ref="F57:J57"/>
    <mergeCell ref="AG57:AM57"/>
    <mergeCell ref="AG58:AM58"/>
    <mergeCell ref="AN58:AP58"/>
    <mergeCell ref="F58:J58"/>
    <mergeCell ref="L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7" location="'D.1.1a - Architektonicko-...'!C2" display="/"/>
    <hyperlink ref="A58" location="'D.1.1b - Architektonicko-...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  <c r="AZ2" s="141" t="s">
        <v>98</v>
      </c>
      <c r="BA2" s="141" t="s">
        <v>99</v>
      </c>
      <c r="BB2" s="141" t="s">
        <v>19</v>
      </c>
      <c r="BC2" s="141" t="s">
        <v>100</v>
      </c>
      <c r="BD2" s="14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82</v>
      </c>
    </row>
    <row r="4" s="1" customFormat="1" ht="24.96" customHeight="1">
      <c r="B4" s="22"/>
      <c r="D4" s="144" t="s">
        <v>101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16.5" customHeight="1">
      <c r="B7" s="22"/>
      <c r="E7" s="147" t="str">
        <f>'Rekapitulace stavby'!K6</f>
        <v>Budova G - Výměna podlahové krytiny v 6.NP</v>
      </c>
      <c r="F7" s="146"/>
      <c r="G7" s="146"/>
      <c r="H7" s="146"/>
      <c r="L7" s="22"/>
    </row>
    <row r="8">
      <c r="B8" s="22"/>
      <c r="D8" s="146" t="s">
        <v>102</v>
      </c>
      <c r="L8" s="22"/>
    </row>
    <row r="9" s="1" customFormat="1" ht="16.5" customHeight="1">
      <c r="B9" s="22"/>
      <c r="E9" s="147" t="s">
        <v>103</v>
      </c>
      <c r="F9" s="1"/>
      <c r="G9" s="1"/>
      <c r="H9" s="1"/>
      <c r="L9" s="22"/>
    </row>
    <row r="10" s="1" customFormat="1" ht="12" customHeight="1">
      <c r="B10" s="22"/>
      <c r="D10" s="146" t="s">
        <v>104</v>
      </c>
      <c r="L10" s="22"/>
    </row>
    <row r="11" s="2" customFormat="1" ht="16.5" customHeight="1">
      <c r="A11" s="40"/>
      <c r="B11" s="46"/>
      <c r="C11" s="40"/>
      <c r="D11" s="40"/>
      <c r="E11" s="148" t="s">
        <v>105</v>
      </c>
      <c r="F11" s="40"/>
      <c r="G11" s="40"/>
      <c r="H11" s="40"/>
      <c r="I11" s="40"/>
      <c r="J11" s="40"/>
      <c r="K11" s="40"/>
      <c r="L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106</v>
      </c>
      <c r="E12" s="40"/>
      <c r="F12" s="40"/>
      <c r="G12" s="40"/>
      <c r="H12" s="40"/>
      <c r="I12" s="40"/>
      <c r="J12" s="40"/>
      <c r="K12" s="40"/>
      <c r="L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0" t="s">
        <v>107</v>
      </c>
      <c r="F13" s="40"/>
      <c r="G13" s="40"/>
      <c r="H13" s="40"/>
      <c r="I13" s="40"/>
      <c r="J13" s="40"/>
      <c r="K13" s="40"/>
      <c r="L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1" t="str">
        <f>'Rekapitulace stavby'!AN8</f>
        <v>5. 5. 2025</v>
      </c>
      <c r="K16" s="40"/>
      <c r="L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27</v>
      </c>
      <c r="K18" s="40"/>
      <c r="L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28</v>
      </c>
      <c r="F19" s="40"/>
      <c r="G19" s="40"/>
      <c r="H19" s="40"/>
      <c r="I19" s="146" t="s">
        <v>29</v>
      </c>
      <c r="J19" s="135" t="s">
        <v>30</v>
      </c>
      <c r="K19" s="40"/>
      <c r="L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31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29</v>
      </c>
      <c r="J22" s="35" t="str">
        <f>'Rekapitulace stavby'!AN14</f>
        <v>Vyplň údaj</v>
      </c>
      <c r="K22" s="40"/>
      <c r="L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33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29</v>
      </c>
      <c r="J25" s="135" t="str">
        <f>IF('Rekapitulace stavby'!AN17="","",'Rekapitulace stavby'!AN17)</f>
        <v/>
      </c>
      <c r="K25" s="40"/>
      <c r="L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36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37</v>
      </c>
      <c r="F28" s="40"/>
      <c r="G28" s="40"/>
      <c r="H28" s="40"/>
      <c r="I28" s="146" t="s">
        <v>29</v>
      </c>
      <c r="J28" s="135" t="s">
        <v>19</v>
      </c>
      <c r="K28" s="40"/>
      <c r="L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38</v>
      </c>
      <c r="E30" s="40"/>
      <c r="F30" s="40"/>
      <c r="G30" s="40"/>
      <c r="H30" s="40"/>
      <c r="I30" s="40"/>
      <c r="J30" s="40"/>
      <c r="K30" s="40"/>
      <c r="L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7" t="s">
        <v>40</v>
      </c>
      <c r="E34" s="40"/>
      <c r="F34" s="40"/>
      <c r="G34" s="40"/>
      <c r="H34" s="40"/>
      <c r="I34" s="40"/>
      <c r="J34" s="158">
        <f>ROUND(J95, 2)</f>
        <v>0</v>
      </c>
      <c r="K34" s="40"/>
      <c r="L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9" t="s">
        <v>42</v>
      </c>
      <c r="G36" s="40"/>
      <c r="H36" s="40"/>
      <c r="I36" s="159" t="s">
        <v>41</v>
      </c>
      <c r="J36" s="159" t="s">
        <v>43</v>
      </c>
      <c r="K36" s="40"/>
      <c r="L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8" t="s">
        <v>44</v>
      </c>
      <c r="E37" s="146" t="s">
        <v>45</v>
      </c>
      <c r="F37" s="160">
        <f>ROUND((SUM(BE95:BE129)),  2)</f>
        <v>0</v>
      </c>
      <c r="G37" s="40"/>
      <c r="H37" s="40"/>
      <c r="I37" s="161">
        <v>0.20999999999999999</v>
      </c>
      <c r="J37" s="160">
        <f>ROUND(((SUM(BE95:BE129))*I37),  2)</f>
        <v>0</v>
      </c>
      <c r="K37" s="40"/>
      <c r="L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46</v>
      </c>
      <c r="F38" s="160">
        <f>ROUND((SUM(BF95:BF129)),  2)</f>
        <v>0</v>
      </c>
      <c r="G38" s="40"/>
      <c r="H38" s="40"/>
      <c r="I38" s="161">
        <v>0.12</v>
      </c>
      <c r="J38" s="160">
        <f>ROUND(((SUM(BF95:BF129))*I38),  2)</f>
        <v>0</v>
      </c>
      <c r="K38" s="40"/>
      <c r="L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47</v>
      </c>
      <c r="F39" s="160">
        <f>ROUND((SUM(BG95:BG129)),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48</v>
      </c>
      <c r="F40" s="160">
        <f>ROUND((SUM(BH95:BH129)),  2)</f>
        <v>0</v>
      </c>
      <c r="G40" s="40"/>
      <c r="H40" s="40"/>
      <c r="I40" s="161">
        <v>0.12</v>
      </c>
      <c r="J40" s="160">
        <f>0</f>
        <v>0</v>
      </c>
      <c r="K40" s="40"/>
      <c r="L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49</v>
      </c>
      <c r="F41" s="160">
        <f>ROUND((SUM(BI95:BI129)),  2)</f>
        <v>0</v>
      </c>
      <c r="G41" s="40"/>
      <c r="H41" s="40"/>
      <c r="I41" s="161">
        <v>0</v>
      </c>
      <c r="J41" s="160">
        <f>0</f>
        <v>0</v>
      </c>
      <c r="K41" s="40"/>
      <c r="L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108</v>
      </c>
      <c r="D49" s="42"/>
      <c r="E49" s="42"/>
      <c r="F49" s="42"/>
      <c r="G49" s="42"/>
      <c r="H49" s="42"/>
      <c r="I49" s="42"/>
      <c r="J49" s="42"/>
      <c r="K49" s="42"/>
      <c r="L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Budova G - Výměna podlahové krytiny v 6.NP</v>
      </c>
      <c r="F52" s="34"/>
      <c r="G52" s="34"/>
      <c r="H52" s="34"/>
      <c r="I52" s="42"/>
      <c r="J52" s="42"/>
      <c r="K52" s="42"/>
      <c r="L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102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103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104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174" t="s">
        <v>105</v>
      </c>
      <c r="F56" s="42"/>
      <c r="G56" s="42"/>
      <c r="H56" s="42"/>
      <c r="I56" s="42"/>
      <c r="J56" s="42"/>
      <c r="K56" s="42"/>
      <c r="L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106</v>
      </c>
      <c r="D57" s="42"/>
      <c r="E57" s="42"/>
      <c r="F57" s="42"/>
      <c r="G57" s="42"/>
      <c r="H57" s="42"/>
      <c r="I57" s="42"/>
      <c r="J57" s="42"/>
      <c r="K57" s="42"/>
      <c r="L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D.1.1a - Architektonicko-stavební řešení - Bourací práce</v>
      </c>
      <c r="F58" s="42"/>
      <c r="G58" s="42"/>
      <c r="H58" s="42"/>
      <c r="I58" s="42"/>
      <c r="J58" s="42"/>
      <c r="K58" s="42"/>
      <c r="L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Masarykova nemocnice</v>
      </c>
      <c r="G60" s="42"/>
      <c r="H60" s="42"/>
      <c r="I60" s="34" t="s">
        <v>23</v>
      </c>
      <c r="J60" s="74" t="str">
        <f>IF(J16="","",J16)</f>
        <v>5. 5. 2025</v>
      </c>
      <c r="K60" s="42"/>
      <c r="L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Krajská zdravotní a.s.</v>
      </c>
      <c r="G62" s="42"/>
      <c r="H62" s="42"/>
      <c r="I62" s="34" t="s">
        <v>33</v>
      </c>
      <c r="J62" s="38" t="str">
        <f>E25</f>
        <v xml:space="preserve"> </v>
      </c>
      <c r="K62" s="42"/>
      <c r="L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15" customHeight="1">
      <c r="A63" s="40"/>
      <c r="B63" s="41"/>
      <c r="C63" s="34" t="s">
        <v>31</v>
      </c>
      <c r="D63" s="42"/>
      <c r="E63" s="42"/>
      <c r="F63" s="29" t="str">
        <f>IF(E22="","",E22)</f>
        <v>Vyplň údaj</v>
      </c>
      <c r="G63" s="42"/>
      <c r="H63" s="42"/>
      <c r="I63" s="34" t="s">
        <v>36</v>
      </c>
      <c r="J63" s="38" t="str">
        <f>E28</f>
        <v>Milan Křehla</v>
      </c>
      <c r="K63" s="42"/>
      <c r="L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5" t="s">
        <v>109</v>
      </c>
      <c r="D65" s="176"/>
      <c r="E65" s="176"/>
      <c r="F65" s="176"/>
      <c r="G65" s="176"/>
      <c r="H65" s="176"/>
      <c r="I65" s="176"/>
      <c r="J65" s="177" t="s">
        <v>110</v>
      </c>
      <c r="K65" s="176"/>
      <c r="L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8" t="s">
        <v>72</v>
      </c>
      <c r="D67" s="42"/>
      <c r="E67" s="42"/>
      <c r="F67" s="42"/>
      <c r="G67" s="42"/>
      <c r="H67" s="42"/>
      <c r="I67" s="42"/>
      <c r="J67" s="104">
        <f>J95</f>
        <v>0</v>
      </c>
      <c r="K67" s="42"/>
      <c r="L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111</v>
      </c>
    </row>
    <row r="68" s="9" customFormat="1" ht="24.96" customHeight="1">
      <c r="A68" s="9"/>
      <c r="B68" s="179"/>
      <c r="C68" s="180"/>
      <c r="D68" s="181" t="s">
        <v>112</v>
      </c>
      <c r="E68" s="182"/>
      <c r="F68" s="182"/>
      <c r="G68" s="182"/>
      <c r="H68" s="182"/>
      <c r="I68" s="182"/>
      <c r="J68" s="183">
        <f>J96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6"/>
      <c r="D69" s="186" t="s">
        <v>113</v>
      </c>
      <c r="E69" s="187"/>
      <c r="F69" s="187"/>
      <c r="G69" s="187"/>
      <c r="H69" s="187"/>
      <c r="I69" s="187"/>
      <c r="J69" s="188">
        <f>J97</f>
        <v>0</v>
      </c>
      <c r="K69" s="126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9"/>
      <c r="C70" s="180"/>
      <c r="D70" s="181" t="s">
        <v>114</v>
      </c>
      <c r="E70" s="182"/>
      <c r="F70" s="182"/>
      <c r="G70" s="182"/>
      <c r="H70" s="182"/>
      <c r="I70" s="182"/>
      <c r="J70" s="183">
        <f>J107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26"/>
      <c r="D71" s="186" t="s">
        <v>115</v>
      </c>
      <c r="E71" s="187"/>
      <c r="F71" s="187"/>
      <c r="G71" s="187"/>
      <c r="H71" s="187"/>
      <c r="I71" s="187"/>
      <c r="J71" s="188">
        <f>J108</f>
        <v>0</v>
      </c>
      <c r="K71" s="126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116</v>
      </c>
      <c r="D78" s="42"/>
      <c r="E78" s="42"/>
      <c r="F78" s="42"/>
      <c r="G78" s="42"/>
      <c r="H78" s="42"/>
      <c r="I78" s="42"/>
      <c r="J78" s="42"/>
      <c r="K78" s="42"/>
      <c r="L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3" t="str">
        <f>E7</f>
        <v>Budova G - Výměna podlahové krytiny v 6.NP</v>
      </c>
      <c r="F81" s="34"/>
      <c r="G81" s="34"/>
      <c r="H81" s="34"/>
      <c r="I81" s="42"/>
      <c r="J81" s="42"/>
      <c r="K81" s="42"/>
      <c r="L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102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1" customFormat="1" ht="16.5" customHeight="1">
      <c r="B83" s="23"/>
      <c r="C83" s="24"/>
      <c r="D83" s="24"/>
      <c r="E83" s="173" t="s">
        <v>103</v>
      </c>
      <c r="F83" s="24"/>
      <c r="G83" s="24"/>
      <c r="H83" s="24"/>
      <c r="I83" s="24"/>
      <c r="J83" s="24"/>
      <c r="K83" s="24"/>
      <c r="L83" s="22"/>
    </row>
    <row r="84" s="1" customFormat="1" ht="12" customHeight="1">
      <c r="B84" s="23"/>
      <c r="C84" s="34" t="s">
        <v>104</v>
      </c>
      <c r="D84" s="24"/>
      <c r="E84" s="24"/>
      <c r="F84" s="24"/>
      <c r="G84" s="24"/>
      <c r="H84" s="24"/>
      <c r="I84" s="24"/>
      <c r="J84" s="24"/>
      <c r="K84" s="24"/>
      <c r="L84" s="22"/>
    </row>
    <row r="85" s="2" customFormat="1" ht="16.5" customHeight="1">
      <c r="A85" s="40"/>
      <c r="B85" s="41"/>
      <c r="C85" s="42"/>
      <c r="D85" s="42"/>
      <c r="E85" s="174" t="s">
        <v>105</v>
      </c>
      <c r="F85" s="42"/>
      <c r="G85" s="42"/>
      <c r="H85" s="42"/>
      <c r="I85" s="42"/>
      <c r="J85" s="42"/>
      <c r="K85" s="42"/>
      <c r="L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106</v>
      </c>
      <c r="D86" s="42"/>
      <c r="E86" s="42"/>
      <c r="F86" s="42"/>
      <c r="G86" s="42"/>
      <c r="H86" s="42"/>
      <c r="I86" s="42"/>
      <c r="J86" s="42"/>
      <c r="K86" s="42"/>
      <c r="L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1" t="str">
        <f>E13</f>
        <v>D.1.1a - Architektonicko-stavební řešení - Bourací práce</v>
      </c>
      <c r="F87" s="42"/>
      <c r="G87" s="42"/>
      <c r="H87" s="42"/>
      <c r="I87" s="42"/>
      <c r="J87" s="42"/>
      <c r="K87" s="42"/>
      <c r="L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21</v>
      </c>
      <c r="D89" s="42"/>
      <c r="E89" s="42"/>
      <c r="F89" s="29" t="str">
        <f>F16</f>
        <v>Masarykova nemocnice</v>
      </c>
      <c r="G89" s="42"/>
      <c r="H89" s="42"/>
      <c r="I89" s="34" t="s">
        <v>23</v>
      </c>
      <c r="J89" s="74" t="str">
        <f>IF(J16="","",J16)</f>
        <v>5. 5. 2025</v>
      </c>
      <c r="K89" s="42"/>
      <c r="L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25</v>
      </c>
      <c r="D91" s="42"/>
      <c r="E91" s="42"/>
      <c r="F91" s="29" t="str">
        <f>E19</f>
        <v>Krajská zdravotní a.s.</v>
      </c>
      <c r="G91" s="42"/>
      <c r="H91" s="42"/>
      <c r="I91" s="34" t="s">
        <v>33</v>
      </c>
      <c r="J91" s="38" t="str">
        <f>E25</f>
        <v xml:space="preserve"> </v>
      </c>
      <c r="K91" s="42"/>
      <c r="L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31</v>
      </c>
      <c r="D92" s="42"/>
      <c r="E92" s="42"/>
      <c r="F92" s="29" t="str">
        <f>IF(E22="","",E22)</f>
        <v>Vyplň údaj</v>
      </c>
      <c r="G92" s="42"/>
      <c r="H92" s="42"/>
      <c r="I92" s="34" t="s">
        <v>36</v>
      </c>
      <c r="J92" s="38" t="str">
        <f>E28</f>
        <v>Milan Křehla</v>
      </c>
      <c r="K92" s="42"/>
      <c r="L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11" customFormat="1" ht="29.28" customHeight="1">
      <c r="A94" s="190"/>
      <c r="B94" s="191"/>
      <c r="C94" s="192" t="s">
        <v>117</v>
      </c>
      <c r="D94" s="193" t="s">
        <v>59</v>
      </c>
      <c r="E94" s="193" t="s">
        <v>55</v>
      </c>
      <c r="F94" s="193" t="s">
        <v>56</v>
      </c>
      <c r="G94" s="193" t="s">
        <v>118</v>
      </c>
      <c r="H94" s="193" t="s">
        <v>119</v>
      </c>
      <c r="I94" s="193" t="s">
        <v>120</v>
      </c>
      <c r="J94" s="193" t="s">
        <v>110</v>
      </c>
      <c r="K94" s="194" t="s">
        <v>121</v>
      </c>
      <c r="L94" s="195"/>
      <c r="M94" s="94" t="s">
        <v>19</v>
      </c>
      <c r="N94" s="95" t="s">
        <v>44</v>
      </c>
      <c r="O94" s="95" t="s">
        <v>122</v>
      </c>
      <c r="P94" s="95" t="s">
        <v>123</v>
      </c>
      <c r="Q94" s="95" t="s">
        <v>124</v>
      </c>
      <c r="R94" s="95" t="s">
        <v>125</v>
      </c>
      <c r="S94" s="95" t="s">
        <v>126</v>
      </c>
      <c r="T94" s="96" t="s">
        <v>127</v>
      </c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</row>
    <row r="95" s="2" customFormat="1" ht="22.8" customHeight="1">
      <c r="A95" s="40"/>
      <c r="B95" s="41"/>
      <c r="C95" s="101" t="s">
        <v>128</v>
      </c>
      <c r="D95" s="42"/>
      <c r="E95" s="42"/>
      <c r="F95" s="42"/>
      <c r="G95" s="42"/>
      <c r="H95" s="42"/>
      <c r="I95" s="42"/>
      <c r="J95" s="196">
        <f>BK95</f>
        <v>0</v>
      </c>
      <c r="K95" s="42"/>
      <c r="L95" s="46"/>
      <c r="M95" s="97"/>
      <c r="N95" s="197"/>
      <c r="O95" s="98"/>
      <c r="P95" s="198">
        <f>P96+P107</f>
        <v>0</v>
      </c>
      <c r="Q95" s="98"/>
      <c r="R95" s="198">
        <f>R96+R107</f>
        <v>0</v>
      </c>
      <c r="S95" s="98"/>
      <c r="T95" s="199">
        <f>T96+T107</f>
        <v>1.0886654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73</v>
      </c>
      <c r="AU95" s="19" t="s">
        <v>111</v>
      </c>
      <c r="BK95" s="200">
        <f>BK96+BK107</f>
        <v>0</v>
      </c>
    </row>
    <row r="96" s="12" customFormat="1" ht="25.92" customHeight="1">
      <c r="A96" s="12"/>
      <c r="B96" s="201"/>
      <c r="C96" s="202"/>
      <c r="D96" s="203" t="s">
        <v>73</v>
      </c>
      <c r="E96" s="204" t="s">
        <v>129</v>
      </c>
      <c r="F96" s="204" t="s">
        <v>130</v>
      </c>
      <c r="G96" s="202"/>
      <c r="H96" s="202"/>
      <c r="I96" s="205"/>
      <c r="J96" s="206">
        <f>BK96</f>
        <v>0</v>
      </c>
      <c r="K96" s="202"/>
      <c r="L96" s="207"/>
      <c r="M96" s="208"/>
      <c r="N96" s="209"/>
      <c r="O96" s="209"/>
      <c r="P96" s="210">
        <f>P97</f>
        <v>0</v>
      </c>
      <c r="Q96" s="209"/>
      <c r="R96" s="210">
        <f>R97</f>
        <v>0</v>
      </c>
      <c r="S96" s="209"/>
      <c r="T96" s="21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2" t="s">
        <v>80</v>
      </c>
      <c r="AT96" s="213" t="s">
        <v>73</v>
      </c>
      <c r="AU96" s="213" t="s">
        <v>74</v>
      </c>
      <c r="AY96" s="212" t="s">
        <v>131</v>
      </c>
      <c r="BK96" s="214">
        <f>BK97</f>
        <v>0</v>
      </c>
    </row>
    <row r="97" s="12" customFormat="1" ht="22.8" customHeight="1">
      <c r="A97" s="12"/>
      <c r="B97" s="201"/>
      <c r="C97" s="202"/>
      <c r="D97" s="203" t="s">
        <v>73</v>
      </c>
      <c r="E97" s="215" t="s">
        <v>132</v>
      </c>
      <c r="F97" s="215" t="s">
        <v>133</v>
      </c>
      <c r="G97" s="202"/>
      <c r="H97" s="202"/>
      <c r="I97" s="205"/>
      <c r="J97" s="216">
        <f>BK97</f>
        <v>0</v>
      </c>
      <c r="K97" s="202"/>
      <c r="L97" s="207"/>
      <c r="M97" s="208"/>
      <c r="N97" s="209"/>
      <c r="O97" s="209"/>
      <c r="P97" s="210">
        <f>SUM(P98:P106)</f>
        <v>0</v>
      </c>
      <c r="Q97" s="209"/>
      <c r="R97" s="210">
        <f>SUM(R98:R106)</f>
        <v>0</v>
      </c>
      <c r="S97" s="209"/>
      <c r="T97" s="211">
        <f>SUM(T98:T106)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80</v>
      </c>
      <c r="AT97" s="213" t="s">
        <v>73</v>
      </c>
      <c r="AU97" s="213" t="s">
        <v>80</v>
      </c>
      <c r="AY97" s="212" t="s">
        <v>131</v>
      </c>
      <c r="BK97" s="214">
        <f>SUM(BK98:BK106)</f>
        <v>0</v>
      </c>
    </row>
    <row r="98" s="2" customFormat="1" ht="44.25" customHeight="1">
      <c r="A98" s="40"/>
      <c r="B98" s="41"/>
      <c r="C98" s="217" t="s">
        <v>80</v>
      </c>
      <c r="D98" s="217" t="s">
        <v>134</v>
      </c>
      <c r="E98" s="218" t="s">
        <v>135</v>
      </c>
      <c r="F98" s="219" t="s">
        <v>136</v>
      </c>
      <c r="G98" s="220" t="s">
        <v>137</v>
      </c>
      <c r="H98" s="221">
        <v>1.089</v>
      </c>
      <c r="I98" s="222"/>
      <c r="J98" s="223">
        <f>ROUND(I98*H98,2)</f>
        <v>0</v>
      </c>
      <c r="K98" s="219" t="s">
        <v>138</v>
      </c>
      <c r="L98" s="46"/>
      <c r="M98" s="224" t="s">
        <v>19</v>
      </c>
      <c r="N98" s="225" t="s">
        <v>45</v>
      </c>
      <c r="O98" s="86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28" t="s">
        <v>139</v>
      </c>
      <c r="AT98" s="228" t="s">
        <v>134</v>
      </c>
      <c r="AU98" s="228" t="s">
        <v>82</v>
      </c>
      <c r="AY98" s="19" t="s">
        <v>131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9" t="s">
        <v>80</v>
      </c>
      <c r="BK98" s="229">
        <f>ROUND(I98*H98,2)</f>
        <v>0</v>
      </c>
      <c r="BL98" s="19" t="s">
        <v>139</v>
      </c>
      <c r="BM98" s="228" t="s">
        <v>140</v>
      </c>
    </row>
    <row r="99" s="2" customFormat="1">
      <c r="A99" s="40"/>
      <c r="B99" s="41"/>
      <c r="C99" s="42"/>
      <c r="D99" s="230" t="s">
        <v>141</v>
      </c>
      <c r="E99" s="42"/>
      <c r="F99" s="231" t="s">
        <v>142</v>
      </c>
      <c r="G99" s="42"/>
      <c r="H99" s="42"/>
      <c r="I99" s="232"/>
      <c r="J99" s="42"/>
      <c r="K99" s="42"/>
      <c r="L99" s="46"/>
      <c r="M99" s="233"/>
      <c r="N99" s="23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82</v>
      </c>
    </row>
    <row r="100" s="2" customFormat="1" ht="33" customHeight="1">
      <c r="A100" s="40"/>
      <c r="B100" s="41"/>
      <c r="C100" s="217" t="s">
        <v>82</v>
      </c>
      <c r="D100" s="217" t="s">
        <v>134</v>
      </c>
      <c r="E100" s="218" t="s">
        <v>143</v>
      </c>
      <c r="F100" s="219" t="s">
        <v>144</v>
      </c>
      <c r="G100" s="220" t="s">
        <v>137</v>
      </c>
      <c r="H100" s="221">
        <v>1.089</v>
      </c>
      <c r="I100" s="222"/>
      <c r="J100" s="223">
        <f>ROUND(I100*H100,2)</f>
        <v>0</v>
      </c>
      <c r="K100" s="219" t="s">
        <v>138</v>
      </c>
      <c r="L100" s="46"/>
      <c r="M100" s="224" t="s">
        <v>19</v>
      </c>
      <c r="N100" s="225" t="s">
        <v>45</v>
      </c>
      <c r="O100" s="86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28" t="s">
        <v>139</v>
      </c>
      <c r="AT100" s="228" t="s">
        <v>134</v>
      </c>
      <c r="AU100" s="228" t="s">
        <v>82</v>
      </c>
      <c r="AY100" s="19" t="s">
        <v>131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9" t="s">
        <v>80</v>
      </c>
      <c r="BK100" s="229">
        <f>ROUND(I100*H100,2)</f>
        <v>0</v>
      </c>
      <c r="BL100" s="19" t="s">
        <v>139</v>
      </c>
      <c r="BM100" s="228" t="s">
        <v>145</v>
      </c>
    </row>
    <row r="101" s="2" customFormat="1">
      <c r="A101" s="40"/>
      <c r="B101" s="41"/>
      <c r="C101" s="42"/>
      <c r="D101" s="230" t="s">
        <v>141</v>
      </c>
      <c r="E101" s="42"/>
      <c r="F101" s="231" t="s">
        <v>146</v>
      </c>
      <c r="G101" s="42"/>
      <c r="H101" s="42"/>
      <c r="I101" s="232"/>
      <c r="J101" s="42"/>
      <c r="K101" s="42"/>
      <c r="L101" s="46"/>
      <c r="M101" s="233"/>
      <c r="N101" s="23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82</v>
      </c>
    </row>
    <row r="102" s="2" customFormat="1" ht="44.25" customHeight="1">
      <c r="A102" s="40"/>
      <c r="B102" s="41"/>
      <c r="C102" s="217" t="s">
        <v>90</v>
      </c>
      <c r="D102" s="217" t="s">
        <v>134</v>
      </c>
      <c r="E102" s="218" t="s">
        <v>147</v>
      </c>
      <c r="F102" s="219" t="s">
        <v>148</v>
      </c>
      <c r="G102" s="220" t="s">
        <v>137</v>
      </c>
      <c r="H102" s="221">
        <v>10.890000000000001</v>
      </c>
      <c r="I102" s="222"/>
      <c r="J102" s="223">
        <f>ROUND(I102*H102,2)</f>
        <v>0</v>
      </c>
      <c r="K102" s="219" t="s">
        <v>138</v>
      </c>
      <c r="L102" s="46"/>
      <c r="M102" s="224" t="s">
        <v>19</v>
      </c>
      <c r="N102" s="225" t="s">
        <v>45</v>
      </c>
      <c r="O102" s="86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28" t="s">
        <v>139</v>
      </c>
      <c r="AT102" s="228" t="s">
        <v>134</v>
      </c>
      <c r="AU102" s="228" t="s">
        <v>82</v>
      </c>
      <c r="AY102" s="19" t="s">
        <v>131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9" t="s">
        <v>80</v>
      </c>
      <c r="BK102" s="229">
        <f>ROUND(I102*H102,2)</f>
        <v>0</v>
      </c>
      <c r="BL102" s="19" t="s">
        <v>139</v>
      </c>
      <c r="BM102" s="228" t="s">
        <v>149</v>
      </c>
    </row>
    <row r="103" s="2" customFormat="1">
      <c r="A103" s="40"/>
      <c r="B103" s="41"/>
      <c r="C103" s="42"/>
      <c r="D103" s="230" t="s">
        <v>141</v>
      </c>
      <c r="E103" s="42"/>
      <c r="F103" s="231" t="s">
        <v>150</v>
      </c>
      <c r="G103" s="42"/>
      <c r="H103" s="42"/>
      <c r="I103" s="232"/>
      <c r="J103" s="42"/>
      <c r="K103" s="42"/>
      <c r="L103" s="46"/>
      <c r="M103" s="233"/>
      <c r="N103" s="234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82</v>
      </c>
    </row>
    <row r="104" s="13" customFormat="1">
      <c r="A104" s="13"/>
      <c r="B104" s="235"/>
      <c r="C104" s="236"/>
      <c r="D104" s="237" t="s">
        <v>151</v>
      </c>
      <c r="E104" s="238" t="s">
        <v>19</v>
      </c>
      <c r="F104" s="239" t="s">
        <v>152</v>
      </c>
      <c r="G104" s="236"/>
      <c r="H104" s="240">
        <v>10.890000000000001</v>
      </c>
      <c r="I104" s="241"/>
      <c r="J104" s="236"/>
      <c r="K104" s="236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151</v>
      </c>
      <c r="AU104" s="246" t="s">
        <v>82</v>
      </c>
      <c r="AV104" s="13" t="s">
        <v>82</v>
      </c>
      <c r="AW104" s="13" t="s">
        <v>35</v>
      </c>
      <c r="AX104" s="13" t="s">
        <v>80</v>
      </c>
      <c r="AY104" s="246" t="s">
        <v>131</v>
      </c>
    </row>
    <row r="105" s="2" customFormat="1" ht="44.25" customHeight="1">
      <c r="A105" s="40"/>
      <c r="B105" s="41"/>
      <c r="C105" s="217" t="s">
        <v>139</v>
      </c>
      <c r="D105" s="217" t="s">
        <v>134</v>
      </c>
      <c r="E105" s="218" t="s">
        <v>153</v>
      </c>
      <c r="F105" s="219" t="s">
        <v>154</v>
      </c>
      <c r="G105" s="220" t="s">
        <v>137</v>
      </c>
      <c r="H105" s="221">
        <v>1.089</v>
      </c>
      <c r="I105" s="222"/>
      <c r="J105" s="223">
        <f>ROUND(I105*H105,2)</f>
        <v>0</v>
      </c>
      <c r="K105" s="219" t="s">
        <v>138</v>
      </c>
      <c r="L105" s="46"/>
      <c r="M105" s="224" t="s">
        <v>19</v>
      </c>
      <c r="N105" s="225" t="s">
        <v>45</v>
      </c>
      <c r="O105" s="86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28" t="s">
        <v>139</v>
      </c>
      <c r="AT105" s="228" t="s">
        <v>134</v>
      </c>
      <c r="AU105" s="228" t="s">
        <v>82</v>
      </c>
      <c r="AY105" s="19" t="s">
        <v>131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9" t="s">
        <v>80</v>
      </c>
      <c r="BK105" s="229">
        <f>ROUND(I105*H105,2)</f>
        <v>0</v>
      </c>
      <c r="BL105" s="19" t="s">
        <v>139</v>
      </c>
      <c r="BM105" s="228" t="s">
        <v>155</v>
      </c>
    </row>
    <row r="106" s="2" customFormat="1">
      <c r="A106" s="40"/>
      <c r="B106" s="41"/>
      <c r="C106" s="42"/>
      <c r="D106" s="230" t="s">
        <v>141</v>
      </c>
      <c r="E106" s="42"/>
      <c r="F106" s="231" t="s">
        <v>156</v>
      </c>
      <c r="G106" s="42"/>
      <c r="H106" s="42"/>
      <c r="I106" s="232"/>
      <c r="J106" s="42"/>
      <c r="K106" s="42"/>
      <c r="L106" s="46"/>
      <c r="M106" s="233"/>
      <c r="N106" s="234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82</v>
      </c>
    </row>
    <row r="107" s="12" customFormat="1" ht="25.92" customHeight="1">
      <c r="A107" s="12"/>
      <c r="B107" s="201"/>
      <c r="C107" s="202"/>
      <c r="D107" s="203" t="s">
        <v>73</v>
      </c>
      <c r="E107" s="204" t="s">
        <v>157</v>
      </c>
      <c r="F107" s="204" t="s">
        <v>158</v>
      </c>
      <c r="G107" s="202"/>
      <c r="H107" s="202"/>
      <c r="I107" s="205"/>
      <c r="J107" s="206">
        <f>BK107</f>
        <v>0</v>
      </c>
      <c r="K107" s="202"/>
      <c r="L107" s="207"/>
      <c r="M107" s="208"/>
      <c r="N107" s="209"/>
      <c r="O107" s="209"/>
      <c r="P107" s="210">
        <f>P108</f>
        <v>0</v>
      </c>
      <c r="Q107" s="209"/>
      <c r="R107" s="210">
        <f>R108</f>
        <v>0</v>
      </c>
      <c r="S107" s="209"/>
      <c r="T107" s="211">
        <f>T108</f>
        <v>1.0886654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2" t="s">
        <v>82</v>
      </c>
      <c r="AT107" s="213" t="s">
        <v>73</v>
      </c>
      <c r="AU107" s="213" t="s">
        <v>74</v>
      </c>
      <c r="AY107" s="212" t="s">
        <v>131</v>
      </c>
      <c r="BK107" s="214">
        <f>BK108</f>
        <v>0</v>
      </c>
    </row>
    <row r="108" s="12" customFormat="1" ht="22.8" customHeight="1">
      <c r="A108" s="12"/>
      <c r="B108" s="201"/>
      <c r="C108" s="202"/>
      <c r="D108" s="203" t="s">
        <v>73</v>
      </c>
      <c r="E108" s="215" t="s">
        <v>159</v>
      </c>
      <c r="F108" s="215" t="s">
        <v>160</v>
      </c>
      <c r="G108" s="202"/>
      <c r="H108" s="202"/>
      <c r="I108" s="205"/>
      <c r="J108" s="216">
        <f>BK108</f>
        <v>0</v>
      </c>
      <c r="K108" s="202"/>
      <c r="L108" s="207"/>
      <c r="M108" s="208"/>
      <c r="N108" s="209"/>
      <c r="O108" s="209"/>
      <c r="P108" s="210">
        <f>SUM(P109:P129)</f>
        <v>0</v>
      </c>
      <c r="Q108" s="209"/>
      <c r="R108" s="210">
        <f>SUM(R109:R129)</f>
        <v>0</v>
      </c>
      <c r="S108" s="209"/>
      <c r="T108" s="211">
        <f>SUM(T109:T129)</f>
        <v>1.0886654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2" t="s">
        <v>82</v>
      </c>
      <c r="AT108" s="213" t="s">
        <v>73</v>
      </c>
      <c r="AU108" s="213" t="s">
        <v>80</v>
      </c>
      <c r="AY108" s="212" t="s">
        <v>131</v>
      </c>
      <c r="BK108" s="214">
        <f>SUM(BK109:BK129)</f>
        <v>0</v>
      </c>
    </row>
    <row r="109" s="2" customFormat="1" ht="24.15" customHeight="1">
      <c r="A109" s="40"/>
      <c r="B109" s="41"/>
      <c r="C109" s="217" t="s">
        <v>161</v>
      </c>
      <c r="D109" s="217" t="s">
        <v>134</v>
      </c>
      <c r="E109" s="218" t="s">
        <v>162</v>
      </c>
      <c r="F109" s="219" t="s">
        <v>163</v>
      </c>
      <c r="G109" s="220" t="s">
        <v>164</v>
      </c>
      <c r="H109" s="221">
        <v>393.01999999999998</v>
      </c>
      <c r="I109" s="222"/>
      <c r="J109" s="223">
        <f>ROUND(I109*H109,2)</f>
        <v>0</v>
      </c>
      <c r="K109" s="219" t="s">
        <v>138</v>
      </c>
      <c r="L109" s="46"/>
      <c r="M109" s="224" t="s">
        <v>19</v>
      </c>
      <c r="N109" s="225" t="s">
        <v>45</v>
      </c>
      <c r="O109" s="86"/>
      <c r="P109" s="226">
        <f>O109*H109</f>
        <v>0</v>
      </c>
      <c r="Q109" s="226">
        <v>0</v>
      </c>
      <c r="R109" s="226">
        <f>Q109*H109</f>
        <v>0</v>
      </c>
      <c r="S109" s="226">
        <v>0.0025000000000000001</v>
      </c>
      <c r="T109" s="227">
        <f>S109*H109</f>
        <v>0.98254999999999992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8" t="s">
        <v>165</v>
      </c>
      <c r="AT109" s="228" t="s">
        <v>134</v>
      </c>
      <c r="AU109" s="228" t="s">
        <v>82</v>
      </c>
      <c r="AY109" s="19" t="s">
        <v>131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9" t="s">
        <v>80</v>
      </c>
      <c r="BK109" s="229">
        <f>ROUND(I109*H109,2)</f>
        <v>0</v>
      </c>
      <c r="BL109" s="19" t="s">
        <v>165</v>
      </c>
      <c r="BM109" s="228" t="s">
        <v>166</v>
      </c>
    </row>
    <row r="110" s="2" customFormat="1">
      <c r="A110" s="40"/>
      <c r="B110" s="41"/>
      <c r="C110" s="42"/>
      <c r="D110" s="230" t="s">
        <v>141</v>
      </c>
      <c r="E110" s="42"/>
      <c r="F110" s="231" t="s">
        <v>167</v>
      </c>
      <c r="G110" s="42"/>
      <c r="H110" s="42"/>
      <c r="I110" s="232"/>
      <c r="J110" s="42"/>
      <c r="K110" s="42"/>
      <c r="L110" s="46"/>
      <c r="M110" s="233"/>
      <c r="N110" s="23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82</v>
      </c>
    </row>
    <row r="111" s="13" customFormat="1">
      <c r="A111" s="13"/>
      <c r="B111" s="235"/>
      <c r="C111" s="236"/>
      <c r="D111" s="237" t="s">
        <v>151</v>
      </c>
      <c r="E111" s="238" t="s">
        <v>19</v>
      </c>
      <c r="F111" s="239" t="s">
        <v>168</v>
      </c>
      <c r="G111" s="236"/>
      <c r="H111" s="240">
        <v>90.799999999999997</v>
      </c>
      <c r="I111" s="241"/>
      <c r="J111" s="236"/>
      <c r="K111" s="236"/>
      <c r="L111" s="242"/>
      <c r="M111" s="243"/>
      <c r="N111" s="244"/>
      <c r="O111" s="244"/>
      <c r="P111" s="244"/>
      <c r="Q111" s="244"/>
      <c r="R111" s="244"/>
      <c r="S111" s="244"/>
      <c r="T111" s="24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6" t="s">
        <v>151</v>
      </c>
      <c r="AU111" s="246" t="s">
        <v>82</v>
      </c>
      <c r="AV111" s="13" t="s">
        <v>82</v>
      </c>
      <c r="AW111" s="13" t="s">
        <v>35</v>
      </c>
      <c r="AX111" s="13" t="s">
        <v>74</v>
      </c>
      <c r="AY111" s="246" t="s">
        <v>131</v>
      </c>
    </row>
    <row r="112" s="13" customFormat="1">
      <c r="A112" s="13"/>
      <c r="B112" s="235"/>
      <c r="C112" s="236"/>
      <c r="D112" s="237" t="s">
        <v>151</v>
      </c>
      <c r="E112" s="238" t="s">
        <v>19</v>
      </c>
      <c r="F112" s="239" t="s">
        <v>169</v>
      </c>
      <c r="G112" s="236"/>
      <c r="H112" s="240">
        <v>24.667999999999999</v>
      </c>
      <c r="I112" s="241"/>
      <c r="J112" s="236"/>
      <c r="K112" s="236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151</v>
      </c>
      <c r="AU112" s="246" t="s">
        <v>82</v>
      </c>
      <c r="AV112" s="13" t="s">
        <v>82</v>
      </c>
      <c r="AW112" s="13" t="s">
        <v>35</v>
      </c>
      <c r="AX112" s="13" t="s">
        <v>74</v>
      </c>
      <c r="AY112" s="246" t="s">
        <v>131</v>
      </c>
    </row>
    <row r="113" s="13" customFormat="1">
      <c r="A113" s="13"/>
      <c r="B113" s="235"/>
      <c r="C113" s="236"/>
      <c r="D113" s="237" t="s">
        <v>151</v>
      </c>
      <c r="E113" s="238" t="s">
        <v>19</v>
      </c>
      <c r="F113" s="239" t="s">
        <v>170</v>
      </c>
      <c r="G113" s="236"/>
      <c r="H113" s="240">
        <v>14.872999999999999</v>
      </c>
      <c r="I113" s="241"/>
      <c r="J113" s="236"/>
      <c r="K113" s="236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151</v>
      </c>
      <c r="AU113" s="246" t="s">
        <v>82</v>
      </c>
      <c r="AV113" s="13" t="s">
        <v>82</v>
      </c>
      <c r="AW113" s="13" t="s">
        <v>35</v>
      </c>
      <c r="AX113" s="13" t="s">
        <v>74</v>
      </c>
      <c r="AY113" s="246" t="s">
        <v>131</v>
      </c>
    </row>
    <row r="114" s="13" customFormat="1">
      <c r="A114" s="13"/>
      <c r="B114" s="235"/>
      <c r="C114" s="236"/>
      <c r="D114" s="237" t="s">
        <v>151</v>
      </c>
      <c r="E114" s="238" t="s">
        <v>19</v>
      </c>
      <c r="F114" s="239" t="s">
        <v>171</v>
      </c>
      <c r="G114" s="236"/>
      <c r="H114" s="240">
        <v>15.050000000000001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151</v>
      </c>
      <c r="AU114" s="246" t="s">
        <v>82</v>
      </c>
      <c r="AV114" s="13" t="s">
        <v>82</v>
      </c>
      <c r="AW114" s="13" t="s">
        <v>35</v>
      </c>
      <c r="AX114" s="13" t="s">
        <v>74</v>
      </c>
      <c r="AY114" s="246" t="s">
        <v>131</v>
      </c>
    </row>
    <row r="115" s="13" customFormat="1">
      <c r="A115" s="13"/>
      <c r="B115" s="235"/>
      <c r="C115" s="236"/>
      <c r="D115" s="237" t="s">
        <v>151</v>
      </c>
      <c r="E115" s="238" t="s">
        <v>19</v>
      </c>
      <c r="F115" s="239" t="s">
        <v>172</v>
      </c>
      <c r="G115" s="236"/>
      <c r="H115" s="240">
        <v>24.843</v>
      </c>
      <c r="I115" s="241"/>
      <c r="J115" s="236"/>
      <c r="K115" s="236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151</v>
      </c>
      <c r="AU115" s="246" t="s">
        <v>82</v>
      </c>
      <c r="AV115" s="13" t="s">
        <v>82</v>
      </c>
      <c r="AW115" s="13" t="s">
        <v>35</v>
      </c>
      <c r="AX115" s="13" t="s">
        <v>74</v>
      </c>
      <c r="AY115" s="246" t="s">
        <v>131</v>
      </c>
    </row>
    <row r="116" s="13" customFormat="1">
      <c r="A116" s="13"/>
      <c r="B116" s="235"/>
      <c r="C116" s="236"/>
      <c r="D116" s="237" t="s">
        <v>151</v>
      </c>
      <c r="E116" s="238" t="s">
        <v>19</v>
      </c>
      <c r="F116" s="239" t="s">
        <v>173</v>
      </c>
      <c r="G116" s="236"/>
      <c r="H116" s="240">
        <v>23.905000000000001</v>
      </c>
      <c r="I116" s="241"/>
      <c r="J116" s="236"/>
      <c r="K116" s="236"/>
      <c r="L116" s="242"/>
      <c r="M116" s="243"/>
      <c r="N116" s="244"/>
      <c r="O116" s="244"/>
      <c r="P116" s="244"/>
      <c r="Q116" s="244"/>
      <c r="R116" s="244"/>
      <c r="S116" s="244"/>
      <c r="T116" s="24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6" t="s">
        <v>151</v>
      </c>
      <c r="AU116" s="246" t="s">
        <v>82</v>
      </c>
      <c r="AV116" s="13" t="s">
        <v>82</v>
      </c>
      <c r="AW116" s="13" t="s">
        <v>35</v>
      </c>
      <c r="AX116" s="13" t="s">
        <v>74</v>
      </c>
      <c r="AY116" s="246" t="s">
        <v>131</v>
      </c>
    </row>
    <row r="117" s="13" customFormat="1">
      <c r="A117" s="13"/>
      <c r="B117" s="235"/>
      <c r="C117" s="236"/>
      <c r="D117" s="237" t="s">
        <v>151</v>
      </c>
      <c r="E117" s="238" t="s">
        <v>19</v>
      </c>
      <c r="F117" s="239" t="s">
        <v>174</v>
      </c>
      <c r="G117" s="236"/>
      <c r="H117" s="240">
        <v>25.184999999999999</v>
      </c>
      <c r="I117" s="241"/>
      <c r="J117" s="236"/>
      <c r="K117" s="236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151</v>
      </c>
      <c r="AU117" s="246" t="s">
        <v>82</v>
      </c>
      <c r="AV117" s="13" t="s">
        <v>82</v>
      </c>
      <c r="AW117" s="13" t="s">
        <v>35</v>
      </c>
      <c r="AX117" s="13" t="s">
        <v>74</v>
      </c>
      <c r="AY117" s="246" t="s">
        <v>131</v>
      </c>
    </row>
    <row r="118" s="13" customFormat="1">
      <c r="A118" s="13"/>
      <c r="B118" s="235"/>
      <c r="C118" s="236"/>
      <c r="D118" s="237" t="s">
        <v>151</v>
      </c>
      <c r="E118" s="238" t="s">
        <v>19</v>
      </c>
      <c r="F118" s="239" t="s">
        <v>175</v>
      </c>
      <c r="G118" s="236"/>
      <c r="H118" s="240">
        <v>18.027999999999999</v>
      </c>
      <c r="I118" s="241"/>
      <c r="J118" s="236"/>
      <c r="K118" s="236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151</v>
      </c>
      <c r="AU118" s="246" t="s">
        <v>82</v>
      </c>
      <c r="AV118" s="13" t="s">
        <v>82</v>
      </c>
      <c r="AW118" s="13" t="s">
        <v>35</v>
      </c>
      <c r="AX118" s="13" t="s">
        <v>74</v>
      </c>
      <c r="AY118" s="246" t="s">
        <v>131</v>
      </c>
    </row>
    <row r="119" s="13" customFormat="1">
      <c r="A119" s="13"/>
      <c r="B119" s="235"/>
      <c r="C119" s="236"/>
      <c r="D119" s="237" t="s">
        <v>151</v>
      </c>
      <c r="E119" s="238" t="s">
        <v>19</v>
      </c>
      <c r="F119" s="239" t="s">
        <v>176</v>
      </c>
      <c r="G119" s="236"/>
      <c r="H119" s="240">
        <v>18.027999999999999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151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131</v>
      </c>
    </row>
    <row r="120" s="13" customFormat="1">
      <c r="A120" s="13"/>
      <c r="B120" s="235"/>
      <c r="C120" s="236"/>
      <c r="D120" s="237" t="s">
        <v>151</v>
      </c>
      <c r="E120" s="238" t="s">
        <v>19</v>
      </c>
      <c r="F120" s="239" t="s">
        <v>177</v>
      </c>
      <c r="G120" s="236"/>
      <c r="H120" s="240">
        <v>22.940000000000001</v>
      </c>
      <c r="I120" s="241"/>
      <c r="J120" s="236"/>
      <c r="K120" s="236"/>
      <c r="L120" s="242"/>
      <c r="M120" s="243"/>
      <c r="N120" s="244"/>
      <c r="O120" s="244"/>
      <c r="P120" s="244"/>
      <c r="Q120" s="244"/>
      <c r="R120" s="244"/>
      <c r="S120" s="244"/>
      <c r="T120" s="24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6" t="s">
        <v>151</v>
      </c>
      <c r="AU120" s="246" t="s">
        <v>82</v>
      </c>
      <c r="AV120" s="13" t="s">
        <v>82</v>
      </c>
      <c r="AW120" s="13" t="s">
        <v>35</v>
      </c>
      <c r="AX120" s="13" t="s">
        <v>74</v>
      </c>
      <c r="AY120" s="246" t="s">
        <v>131</v>
      </c>
    </row>
    <row r="121" s="13" customFormat="1">
      <c r="A121" s="13"/>
      <c r="B121" s="235"/>
      <c r="C121" s="236"/>
      <c r="D121" s="237" t="s">
        <v>151</v>
      </c>
      <c r="E121" s="238" t="s">
        <v>19</v>
      </c>
      <c r="F121" s="239" t="s">
        <v>178</v>
      </c>
      <c r="G121" s="236"/>
      <c r="H121" s="240">
        <v>22.940000000000001</v>
      </c>
      <c r="I121" s="241"/>
      <c r="J121" s="236"/>
      <c r="K121" s="236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151</v>
      </c>
      <c r="AU121" s="246" t="s">
        <v>82</v>
      </c>
      <c r="AV121" s="13" t="s">
        <v>82</v>
      </c>
      <c r="AW121" s="13" t="s">
        <v>35</v>
      </c>
      <c r="AX121" s="13" t="s">
        <v>74</v>
      </c>
      <c r="AY121" s="246" t="s">
        <v>131</v>
      </c>
    </row>
    <row r="122" s="13" customFormat="1">
      <c r="A122" s="13"/>
      <c r="B122" s="235"/>
      <c r="C122" s="236"/>
      <c r="D122" s="237" t="s">
        <v>151</v>
      </c>
      <c r="E122" s="238" t="s">
        <v>19</v>
      </c>
      <c r="F122" s="239" t="s">
        <v>179</v>
      </c>
      <c r="G122" s="236"/>
      <c r="H122" s="240">
        <v>22.940000000000001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151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131</v>
      </c>
    </row>
    <row r="123" s="13" customFormat="1">
      <c r="A123" s="13"/>
      <c r="B123" s="235"/>
      <c r="C123" s="236"/>
      <c r="D123" s="237" t="s">
        <v>151</v>
      </c>
      <c r="E123" s="238" t="s">
        <v>19</v>
      </c>
      <c r="F123" s="239" t="s">
        <v>180</v>
      </c>
      <c r="G123" s="236"/>
      <c r="H123" s="240">
        <v>22.940000000000001</v>
      </c>
      <c r="I123" s="241"/>
      <c r="J123" s="236"/>
      <c r="K123" s="236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151</v>
      </c>
      <c r="AU123" s="246" t="s">
        <v>82</v>
      </c>
      <c r="AV123" s="13" t="s">
        <v>82</v>
      </c>
      <c r="AW123" s="13" t="s">
        <v>35</v>
      </c>
      <c r="AX123" s="13" t="s">
        <v>74</v>
      </c>
      <c r="AY123" s="246" t="s">
        <v>131</v>
      </c>
    </row>
    <row r="124" s="13" customFormat="1">
      <c r="A124" s="13"/>
      <c r="B124" s="235"/>
      <c r="C124" s="236"/>
      <c r="D124" s="237" t="s">
        <v>151</v>
      </c>
      <c r="E124" s="238" t="s">
        <v>19</v>
      </c>
      <c r="F124" s="239" t="s">
        <v>181</v>
      </c>
      <c r="G124" s="236"/>
      <c r="H124" s="240">
        <v>22.940000000000001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151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131</v>
      </c>
    </row>
    <row r="125" s="13" customFormat="1">
      <c r="A125" s="13"/>
      <c r="B125" s="235"/>
      <c r="C125" s="236"/>
      <c r="D125" s="237" t="s">
        <v>151</v>
      </c>
      <c r="E125" s="238" t="s">
        <v>19</v>
      </c>
      <c r="F125" s="239" t="s">
        <v>182</v>
      </c>
      <c r="G125" s="236"/>
      <c r="H125" s="240">
        <v>22.940000000000001</v>
      </c>
      <c r="I125" s="241"/>
      <c r="J125" s="236"/>
      <c r="K125" s="236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151</v>
      </c>
      <c r="AU125" s="246" t="s">
        <v>82</v>
      </c>
      <c r="AV125" s="13" t="s">
        <v>82</v>
      </c>
      <c r="AW125" s="13" t="s">
        <v>35</v>
      </c>
      <c r="AX125" s="13" t="s">
        <v>74</v>
      </c>
      <c r="AY125" s="246" t="s">
        <v>131</v>
      </c>
    </row>
    <row r="126" s="14" customFormat="1">
      <c r="A126" s="14"/>
      <c r="B126" s="247"/>
      <c r="C126" s="248"/>
      <c r="D126" s="237" t="s">
        <v>151</v>
      </c>
      <c r="E126" s="249" t="s">
        <v>98</v>
      </c>
      <c r="F126" s="250" t="s">
        <v>183</v>
      </c>
      <c r="G126" s="248"/>
      <c r="H126" s="251">
        <v>393.01999999999998</v>
      </c>
      <c r="I126" s="252"/>
      <c r="J126" s="248"/>
      <c r="K126" s="248"/>
      <c r="L126" s="253"/>
      <c r="M126" s="254"/>
      <c r="N126" s="255"/>
      <c r="O126" s="255"/>
      <c r="P126" s="255"/>
      <c r="Q126" s="255"/>
      <c r="R126" s="255"/>
      <c r="S126" s="255"/>
      <c r="T126" s="256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7" t="s">
        <v>151</v>
      </c>
      <c r="AU126" s="257" t="s">
        <v>82</v>
      </c>
      <c r="AV126" s="14" t="s">
        <v>139</v>
      </c>
      <c r="AW126" s="14" t="s">
        <v>35</v>
      </c>
      <c r="AX126" s="14" t="s">
        <v>80</v>
      </c>
      <c r="AY126" s="257" t="s">
        <v>131</v>
      </c>
    </row>
    <row r="127" s="2" customFormat="1" ht="21.75" customHeight="1">
      <c r="A127" s="40"/>
      <c r="B127" s="41"/>
      <c r="C127" s="217" t="s">
        <v>184</v>
      </c>
      <c r="D127" s="217" t="s">
        <v>134</v>
      </c>
      <c r="E127" s="218" t="s">
        <v>185</v>
      </c>
      <c r="F127" s="219" t="s">
        <v>186</v>
      </c>
      <c r="G127" s="220" t="s">
        <v>187</v>
      </c>
      <c r="H127" s="221">
        <v>353.71800000000002</v>
      </c>
      <c r="I127" s="222"/>
      <c r="J127" s="223">
        <f>ROUND(I127*H127,2)</f>
        <v>0</v>
      </c>
      <c r="K127" s="219" t="s">
        <v>138</v>
      </c>
      <c r="L127" s="46"/>
      <c r="M127" s="224" t="s">
        <v>19</v>
      </c>
      <c r="N127" s="225" t="s">
        <v>45</v>
      </c>
      <c r="O127" s="86"/>
      <c r="P127" s="226">
        <f>O127*H127</f>
        <v>0</v>
      </c>
      <c r="Q127" s="226">
        <v>0</v>
      </c>
      <c r="R127" s="226">
        <f>Q127*H127</f>
        <v>0</v>
      </c>
      <c r="S127" s="226">
        <v>0.00029999999999999997</v>
      </c>
      <c r="T127" s="227">
        <f>S127*H127</f>
        <v>0.1061154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28" t="s">
        <v>165</v>
      </c>
      <c r="AT127" s="228" t="s">
        <v>134</v>
      </c>
      <c r="AU127" s="228" t="s">
        <v>82</v>
      </c>
      <c r="AY127" s="19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9" t="s">
        <v>80</v>
      </c>
      <c r="BK127" s="229">
        <f>ROUND(I127*H127,2)</f>
        <v>0</v>
      </c>
      <c r="BL127" s="19" t="s">
        <v>165</v>
      </c>
      <c r="BM127" s="228" t="s">
        <v>188</v>
      </c>
    </row>
    <row r="128" s="2" customFormat="1">
      <c r="A128" s="40"/>
      <c r="B128" s="41"/>
      <c r="C128" s="42"/>
      <c r="D128" s="230" t="s">
        <v>141</v>
      </c>
      <c r="E128" s="42"/>
      <c r="F128" s="231" t="s">
        <v>189</v>
      </c>
      <c r="G128" s="42"/>
      <c r="H128" s="42"/>
      <c r="I128" s="232"/>
      <c r="J128" s="42"/>
      <c r="K128" s="42"/>
      <c r="L128" s="46"/>
      <c r="M128" s="233"/>
      <c r="N128" s="23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82</v>
      </c>
    </row>
    <row r="129" s="13" customFormat="1">
      <c r="A129" s="13"/>
      <c r="B129" s="235"/>
      <c r="C129" s="236"/>
      <c r="D129" s="237" t="s">
        <v>151</v>
      </c>
      <c r="E129" s="238" t="s">
        <v>19</v>
      </c>
      <c r="F129" s="239" t="s">
        <v>190</v>
      </c>
      <c r="G129" s="236"/>
      <c r="H129" s="240">
        <v>353.71800000000002</v>
      </c>
      <c r="I129" s="241"/>
      <c r="J129" s="236"/>
      <c r="K129" s="236"/>
      <c r="L129" s="242"/>
      <c r="M129" s="258"/>
      <c r="N129" s="259"/>
      <c r="O129" s="259"/>
      <c r="P129" s="259"/>
      <c r="Q129" s="259"/>
      <c r="R129" s="259"/>
      <c r="S129" s="259"/>
      <c r="T129" s="26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151</v>
      </c>
      <c r="AU129" s="246" t="s">
        <v>82</v>
      </c>
      <c r="AV129" s="13" t="s">
        <v>82</v>
      </c>
      <c r="AW129" s="13" t="s">
        <v>35</v>
      </c>
      <c r="AX129" s="13" t="s">
        <v>80</v>
      </c>
      <c r="AY129" s="246" t="s">
        <v>131</v>
      </c>
    </row>
    <row r="130" s="2" customFormat="1" ht="6.96" customHeight="1">
      <c r="A130" s="40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46"/>
      <c r="M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</sheetData>
  <sheetProtection sheet="1" autoFilter="0" formatColumns="0" formatRows="0" objects="1" scenarios="1" spinCount="100000" saltValue="pKljqQO7SQKLxbgnO72BLadU7HsM/IL4h6PP02XdXdIPXhZYSEW0jJh7MMH6GFjlQjz2bGg/B9vGYYwTBFaNow==" hashValue="MsgOxwnoGZs4VAOSr58/D+v5xPbrMQlwwckHJJJKX8cD7Hax2ko5kiofLqpILNewI59Vd39CfbuG9PcfRwYjpw==" algorithmName="SHA-512" password="CC35"/>
  <autoFilter ref="C94:K129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hyperlinks>
    <hyperlink ref="F99" r:id="rId1" display="https://podminky.urs.cz/item/CS_URS_2025_01/997013156"/>
    <hyperlink ref="F101" r:id="rId2" display="https://podminky.urs.cz/item/CS_URS_2025_01/997013501"/>
    <hyperlink ref="F103" r:id="rId3" display="https://podminky.urs.cz/item/CS_URS_2025_01/997013509"/>
    <hyperlink ref="F106" r:id="rId4" display="https://podminky.urs.cz/item/CS_URS_2025_01/997013631"/>
    <hyperlink ref="F110" r:id="rId5" display="https://podminky.urs.cz/item/CS_URS_2025_01/776201811"/>
    <hyperlink ref="F128" r:id="rId6" display="https://podminky.urs.cz/item/CS_URS_2025_01/7764108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  <c r="AZ2" s="141" t="s">
        <v>98</v>
      </c>
      <c r="BA2" s="141" t="s">
        <v>99</v>
      </c>
      <c r="BB2" s="141" t="s">
        <v>19</v>
      </c>
      <c r="BC2" s="141" t="s">
        <v>100</v>
      </c>
      <c r="BD2" s="141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82</v>
      </c>
    </row>
    <row r="4" s="1" customFormat="1" ht="24.96" customHeight="1">
      <c r="B4" s="22"/>
      <c r="D4" s="144" t="s">
        <v>101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16.5" customHeight="1">
      <c r="B7" s="22"/>
      <c r="E7" s="147" t="str">
        <f>'Rekapitulace stavby'!K6</f>
        <v>Budova G - Výměna podlahové krytiny v 6.NP</v>
      </c>
      <c r="F7" s="146"/>
      <c r="G7" s="146"/>
      <c r="H7" s="146"/>
      <c r="L7" s="22"/>
    </row>
    <row r="8">
      <c r="B8" s="22"/>
      <c r="D8" s="146" t="s">
        <v>102</v>
      </c>
      <c r="L8" s="22"/>
    </row>
    <row r="9" s="1" customFormat="1" ht="16.5" customHeight="1">
      <c r="B9" s="22"/>
      <c r="E9" s="147" t="s">
        <v>103</v>
      </c>
      <c r="F9" s="1"/>
      <c r="G9" s="1"/>
      <c r="H9" s="1"/>
      <c r="L9" s="22"/>
    </row>
    <row r="10" s="1" customFormat="1" ht="12" customHeight="1">
      <c r="B10" s="22"/>
      <c r="D10" s="146" t="s">
        <v>104</v>
      </c>
      <c r="L10" s="22"/>
    </row>
    <row r="11" s="2" customFormat="1" ht="16.5" customHeight="1">
      <c r="A11" s="40"/>
      <c r="B11" s="46"/>
      <c r="C11" s="40"/>
      <c r="D11" s="40"/>
      <c r="E11" s="148" t="s">
        <v>105</v>
      </c>
      <c r="F11" s="40"/>
      <c r="G11" s="40"/>
      <c r="H11" s="40"/>
      <c r="I11" s="40"/>
      <c r="J11" s="40"/>
      <c r="K11" s="40"/>
      <c r="L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106</v>
      </c>
      <c r="E12" s="40"/>
      <c r="F12" s="40"/>
      <c r="G12" s="40"/>
      <c r="H12" s="40"/>
      <c r="I12" s="40"/>
      <c r="J12" s="40"/>
      <c r="K12" s="40"/>
      <c r="L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6.5" customHeight="1">
      <c r="A13" s="40"/>
      <c r="B13" s="46"/>
      <c r="C13" s="40"/>
      <c r="D13" s="40"/>
      <c r="E13" s="150" t="s">
        <v>191</v>
      </c>
      <c r="F13" s="40"/>
      <c r="G13" s="40"/>
      <c r="H13" s="40"/>
      <c r="I13" s="40"/>
      <c r="J13" s="40"/>
      <c r="K13" s="40"/>
      <c r="L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46" t="s">
        <v>18</v>
      </c>
      <c r="E15" s="40"/>
      <c r="F15" s="135" t="s">
        <v>19</v>
      </c>
      <c r="G15" s="40"/>
      <c r="H15" s="40"/>
      <c r="I15" s="146" t="s">
        <v>20</v>
      </c>
      <c r="J15" s="135" t="s">
        <v>19</v>
      </c>
      <c r="K15" s="40"/>
      <c r="L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6" t="s">
        <v>21</v>
      </c>
      <c r="E16" s="40"/>
      <c r="F16" s="135" t="s">
        <v>22</v>
      </c>
      <c r="G16" s="40"/>
      <c r="H16" s="40"/>
      <c r="I16" s="146" t="s">
        <v>23</v>
      </c>
      <c r="J16" s="151" t="str">
        <f>'Rekapitulace stavby'!AN8</f>
        <v>5. 5. 2025</v>
      </c>
      <c r="K16" s="40"/>
      <c r="L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0.8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46" t="s">
        <v>25</v>
      </c>
      <c r="E18" s="40"/>
      <c r="F18" s="40"/>
      <c r="G18" s="40"/>
      <c r="H18" s="40"/>
      <c r="I18" s="146" t="s">
        <v>26</v>
      </c>
      <c r="J18" s="135" t="s">
        <v>27</v>
      </c>
      <c r="K18" s="40"/>
      <c r="L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5" t="s">
        <v>28</v>
      </c>
      <c r="F19" s="40"/>
      <c r="G19" s="40"/>
      <c r="H19" s="40"/>
      <c r="I19" s="146" t="s">
        <v>29</v>
      </c>
      <c r="J19" s="135" t="s">
        <v>30</v>
      </c>
      <c r="K19" s="40"/>
      <c r="L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46" t="s">
        <v>31</v>
      </c>
      <c r="E21" s="40"/>
      <c r="F21" s="40"/>
      <c r="G21" s="40"/>
      <c r="H21" s="40"/>
      <c r="I21" s="146" t="s">
        <v>26</v>
      </c>
      <c r="J21" s="35" t="str">
        <f>'Rekapitulace stavby'!AN13</f>
        <v>Vyplň údaj</v>
      </c>
      <c r="K21" s="40"/>
      <c r="L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35" t="str">
        <f>'Rekapitulace stavby'!E14</f>
        <v>Vyplň údaj</v>
      </c>
      <c r="F22" s="135"/>
      <c r="G22" s="135"/>
      <c r="H22" s="135"/>
      <c r="I22" s="146" t="s">
        <v>29</v>
      </c>
      <c r="J22" s="35" t="str">
        <f>'Rekapitulace stavby'!AN14</f>
        <v>Vyplň údaj</v>
      </c>
      <c r="K22" s="40"/>
      <c r="L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46" t="s">
        <v>33</v>
      </c>
      <c r="E24" s="40"/>
      <c r="F24" s="40"/>
      <c r="G24" s="40"/>
      <c r="H24" s="40"/>
      <c r="I24" s="146" t="s">
        <v>26</v>
      </c>
      <c r="J24" s="135" t="str">
        <f>IF('Rekapitulace stavby'!AN16="","",'Rekapitulace stavby'!AN16)</f>
        <v/>
      </c>
      <c r="K24" s="40"/>
      <c r="L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8" customHeight="1">
      <c r="A25" s="40"/>
      <c r="B25" s="46"/>
      <c r="C25" s="40"/>
      <c r="D25" s="40"/>
      <c r="E25" s="135" t="str">
        <f>IF('Rekapitulace stavby'!E17="","",'Rekapitulace stavby'!E17)</f>
        <v xml:space="preserve"> </v>
      </c>
      <c r="F25" s="40"/>
      <c r="G25" s="40"/>
      <c r="H25" s="40"/>
      <c r="I25" s="146" t="s">
        <v>29</v>
      </c>
      <c r="J25" s="135" t="str">
        <f>IF('Rekapitulace stavby'!AN17="","",'Rekapitulace stavby'!AN17)</f>
        <v/>
      </c>
      <c r="K25" s="40"/>
      <c r="L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12" customHeight="1">
      <c r="A27" s="40"/>
      <c r="B27" s="46"/>
      <c r="C27" s="40"/>
      <c r="D27" s="146" t="s">
        <v>36</v>
      </c>
      <c r="E27" s="40"/>
      <c r="F27" s="40"/>
      <c r="G27" s="40"/>
      <c r="H27" s="40"/>
      <c r="I27" s="146" t="s">
        <v>26</v>
      </c>
      <c r="J27" s="135" t="s">
        <v>19</v>
      </c>
      <c r="K27" s="40"/>
      <c r="L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8" customHeight="1">
      <c r="A28" s="40"/>
      <c r="B28" s="46"/>
      <c r="C28" s="40"/>
      <c r="D28" s="40"/>
      <c r="E28" s="135" t="s">
        <v>37</v>
      </c>
      <c r="F28" s="40"/>
      <c r="G28" s="40"/>
      <c r="H28" s="40"/>
      <c r="I28" s="146" t="s">
        <v>29</v>
      </c>
      <c r="J28" s="135" t="s">
        <v>19</v>
      </c>
      <c r="K28" s="40"/>
      <c r="L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40"/>
      <c r="E29" s="40"/>
      <c r="F29" s="40"/>
      <c r="G29" s="40"/>
      <c r="H29" s="40"/>
      <c r="I29" s="40"/>
      <c r="J29" s="40"/>
      <c r="K29" s="40"/>
      <c r="L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2" customHeight="1">
      <c r="A30" s="40"/>
      <c r="B30" s="46"/>
      <c r="C30" s="40"/>
      <c r="D30" s="146" t="s">
        <v>38</v>
      </c>
      <c r="E30" s="40"/>
      <c r="F30" s="40"/>
      <c r="G30" s="40"/>
      <c r="H30" s="40"/>
      <c r="I30" s="40"/>
      <c r="J30" s="40"/>
      <c r="K30" s="40"/>
      <c r="L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0"/>
      <c r="B32" s="46"/>
      <c r="C32" s="40"/>
      <c r="D32" s="40"/>
      <c r="E32" s="40"/>
      <c r="F32" s="40"/>
      <c r="G32" s="40"/>
      <c r="H32" s="40"/>
      <c r="I32" s="40"/>
      <c r="J32" s="40"/>
      <c r="K32" s="40"/>
      <c r="L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7" t="s">
        <v>40</v>
      </c>
      <c r="E34" s="40"/>
      <c r="F34" s="40"/>
      <c r="G34" s="40"/>
      <c r="H34" s="40"/>
      <c r="I34" s="40"/>
      <c r="J34" s="158">
        <f>ROUND(J93, 2)</f>
        <v>0</v>
      </c>
      <c r="K34" s="40"/>
      <c r="L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59" t="s">
        <v>42</v>
      </c>
      <c r="G36" s="40"/>
      <c r="H36" s="40"/>
      <c r="I36" s="159" t="s">
        <v>41</v>
      </c>
      <c r="J36" s="159" t="s">
        <v>43</v>
      </c>
      <c r="K36" s="40"/>
      <c r="L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48" t="s">
        <v>44</v>
      </c>
      <c r="E37" s="146" t="s">
        <v>45</v>
      </c>
      <c r="F37" s="160">
        <f>ROUND((SUM(BE93:BE158)),  2)</f>
        <v>0</v>
      </c>
      <c r="G37" s="40"/>
      <c r="H37" s="40"/>
      <c r="I37" s="161">
        <v>0.20999999999999999</v>
      </c>
      <c r="J37" s="160">
        <f>ROUND(((SUM(BE93:BE158))*I37),  2)</f>
        <v>0</v>
      </c>
      <c r="K37" s="40"/>
      <c r="L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6" t="s">
        <v>46</v>
      </c>
      <c r="F38" s="160">
        <f>ROUND((SUM(BF93:BF158)),  2)</f>
        <v>0</v>
      </c>
      <c r="G38" s="40"/>
      <c r="H38" s="40"/>
      <c r="I38" s="161">
        <v>0.12</v>
      </c>
      <c r="J38" s="160">
        <f>ROUND(((SUM(BF93:BF158))*I38),  2)</f>
        <v>0</v>
      </c>
      <c r="K38" s="40"/>
      <c r="L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6" t="s">
        <v>47</v>
      </c>
      <c r="F39" s="160">
        <f>ROUND((SUM(BG93:BG158)),  2)</f>
        <v>0</v>
      </c>
      <c r="G39" s="40"/>
      <c r="H39" s="40"/>
      <c r="I39" s="161">
        <v>0.20999999999999999</v>
      </c>
      <c r="J39" s="160">
        <f>0</f>
        <v>0</v>
      </c>
      <c r="K39" s="40"/>
      <c r="L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6" t="s">
        <v>48</v>
      </c>
      <c r="F40" s="160">
        <f>ROUND((SUM(BH93:BH158)),  2)</f>
        <v>0</v>
      </c>
      <c r="G40" s="40"/>
      <c r="H40" s="40"/>
      <c r="I40" s="161">
        <v>0.12</v>
      </c>
      <c r="J40" s="160">
        <f>0</f>
        <v>0</v>
      </c>
      <c r="K40" s="40"/>
      <c r="L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6" t="s">
        <v>49</v>
      </c>
      <c r="F41" s="160">
        <f>ROUND((SUM(BI93:BI158)),  2)</f>
        <v>0</v>
      </c>
      <c r="G41" s="40"/>
      <c r="H41" s="40"/>
      <c r="I41" s="161">
        <v>0</v>
      </c>
      <c r="J41" s="160">
        <f>0</f>
        <v>0</v>
      </c>
      <c r="K41" s="40"/>
      <c r="L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108</v>
      </c>
      <c r="D49" s="42"/>
      <c r="E49" s="42"/>
      <c r="F49" s="42"/>
      <c r="G49" s="42"/>
      <c r="H49" s="42"/>
      <c r="I49" s="42"/>
      <c r="J49" s="42"/>
      <c r="K49" s="42"/>
      <c r="L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16</v>
      </c>
      <c r="D51" s="42"/>
      <c r="E51" s="42"/>
      <c r="F51" s="42"/>
      <c r="G51" s="42"/>
      <c r="H51" s="42"/>
      <c r="I51" s="42"/>
      <c r="J51" s="42"/>
      <c r="K51" s="42"/>
      <c r="L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3" t="str">
        <f>E7</f>
        <v>Budova G - Výměna podlahové krytiny v 6.NP</v>
      </c>
      <c r="F52" s="34"/>
      <c r="G52" s="34"/>
      <c r="H52" s="34"/>
      <c r="I52" s="42"/>
      <c r="J52" s="42"/>
      <c r="K52" s="42"/>
      <c r="L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102</v>
      </c>
      <c r="D53" s="24"/>
      <c r="E53" s="24"/>
      <c r="F53" s="24"/>
      <c r="G53" s="24"/>
      <c r="H53" s="24"/>
      <c r="I53" s="24"/>
      <c r="J53" s="24"/>
      <c r="K53" s="24"/>
      <c r="L53" s="22"/>
    </row>
    <row r="54" s="1" customFormat="1" ht="16.5" customHeight="1">
      <c r="B54" s="23"/>
      <c r="C54" s="24"/>
      <c r="D54" s="24"/>
      <c r="E54" s="173" t="s">
        <v>103</v>
      </c>
      <c r="F54" s="24"/>
      <c r="G54" s="24"/>
      <c r="H54" s="24"/>
      <c r="I54" s="24"/>
      <c r="J54" s="24"/>
      <c r="K54" s="24"/>
      <c r="L54" s="22"/>
    </row>
    <row r="55" s="1" customFormat="1" ht="12" customHeight="1">
      <c r="B55" s="23"/>
      <c r="C55" s="34" t="s">
        <v>104</v>
      </c>
      <c r="D55" s="24"/>
      <c r="E55" s="24"/>
      <c r="F55" s="24"/>
      <c r="G55" s="24"/>
      <c r="H55" s="24"/>
      <c r="I55" s="24"/>
      <c r="J55" s="24"/>
      <c r="K55" s="24"/>
      <c r="L55" s="22"/>
    </row>
    <row r="56" s="2" customFormat="1" ht="16.5" customHeight="1">
      <c r="A56" s="40"/>
      <c r="B56" s="41"/>
      <c r="C56" s="42"/>
      <c r="D56" s="42"/>
      <c r="E56" s="174" t="s">
        <v>105</v>
      </c>
      <c r="F56" s="42"/>
      <c r="G56" s="42"/>
      <c r="H56" s="42"/>
      <c r="I56" s="42"/>
      <c r="J56" s="42"/>
      <c r="K56" s="42"/>
      <c r="L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2" customHeight="1">
      <c r="A57" s="40"/>
      <c r="B57" s="41"/>
      <c r="C57" s="34" t="s">
        <v>106</v>
      </c>
      <c r="D57" s="42"/>
      <c r="E57" s="42"/>
      <c r="F57" s="42"/>
      <c r="G57" s="42"/>
      <c r="H57" s="42"/>
      <c r="I57" s="42"/>
      <c r="J57" s="42"/>
      <c r="K57" s="42"/>
      <c r="L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6.5" customHeight="1">
      <c r="A58" s="40"/>
      <c r="B58" s="41"/>
      <c r="C58" s="42"/>
      <c r="D58" s="42"/>
      <c r="E58" s="71" t="str">
        <f>E13</f>
        <v>D.1.1b - Architektonicko-stavební řešení - Stavební úpravy</v>
      </c>
      <c r="F58" s="42"/>
      <c r="G58" s="42"/>
      <c r="H58" s="42"/>
      <c r="I58" s="42"/>
      <c r="J58" s="42"/>
      <c r="K58" s="42"/>
      <c r="L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2" customHeight="1">
      <c r="A60" s="40"/>
      <c r="B60" s="41"/>
      <c r="C60" s="34" t="s">
        <v>21</v>
      </c>
      <c r="D60" s="42"/>
      <c r="E60" s="42"/>
      <c r="F60" s="29" t="str">
        <f>F16</f>
        <v>Masarykova nemocnice</v>
      </c>
      <c r="G60" s="42"/>
      <c r="H60" s="42"/>
      <c r="I60" s="34" t="s">
        <v>23</v>
      </c>
      <c r="J60" s="74" t="str">
        <f>IF(J16="","",J16)</f>
        <v>5. 5. 2025</v>
      </c>
      <c r="K60" s="42"/>
      <c r="L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5.15" customHeight="1">
      <c r="A62" s="40"/>
      <c r="B62" s="41"/>
      <c r="C62" s="34" t="s">
        <v>25</v>
      </c>
      <c r="D62" s="42"/>
      <c r="E62" s="42"/>
      <c r="F62" s="29" t="str">
        <f>E19</f>
        <v>Krajská zdravotní a.s.</v>
      </c>
      <c r="G62" s="42"/>
      <c r="H62" s="42"/>
      <c r="I62" s="34" t="s">
        <v>33</v>
      </c>
      <c r="J62" s="38" t="str">
        <f>E25</f>
        <v xml:space="preserve"> </v>
      </c>
      <c r="K62" s="42"/>
      <c r="L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15.15" customHeight="1">
      <c r="A63" s="40"/>
      <c r="B63" s="41"/>
      <c r="C63" s="34" t="s">
        <v>31</v>
      </c>
      <c r="D63" s="42"/>
      <c r="E63" s="42"/>
      <c r="F63" s="29" t="str">
        <f>IF(E22="","",E22)</f>
        <v>Vyplň údaj</v>
      </c>
      <c r="G63" s="42"/>
      <c r="H63" s="42"/>
      <c r="I63" s="34" t="s">
        <v>36</v>
      </c>
      <c r="J63" s="38" t="str">
        <f>E28</f>
        <v>Milan Křehla</v>
      </c>
      <c r="K63" s="42"/>
      <c r="L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9.28" customHeight="1">
      <c r="A65" s="40"/>
      <c r="B65" s="41"/>
      <c r="C65" s="175" t="s">
        <v>109</v>
      </c>
      <c r="D65" s="176"/>
      <c r="E65" s="176"/>
      <c r="F65" s="176"/>
      <c r="G65" s="176"/>
      <c r="H65" s="176"/>
      <c r="I65" s="176"/>
      <c r="J65" s="177" t="s">
        <v>110</v>
      </c>
      <c r="K65" s="176"/>
      <c r="L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0.32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2.8" customHeight="1">
      <c r="A67" s="40"/>
      <c r="B67" s="41"/>
      <c r="C67" s="178" t="s">
        <v>72</v>
      </c>
      <c r="D67" s="42"/>
      <c r="E67" s="42"/>
      <c r="F67" s="42"/>
      <c r="G67" s="42"/>
      <c r="H67" s="42"/>
      <c r="I67" s="42"/>
      <c r="J67" s="104">
        <f>J93</f>
        <v>0</v>
      </c>
      <c r="K67" s="42"/>
      <c r="L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U67" s="19" t="s">
        <v>111</v>
      </c>
    </row>
    <row r="68" s="9" customFormat="1" ht="24.96" customHeight="1">
      <c r="A68" s="9"/>
      <c r="B68" s="179"/>
      <c r="C68" s="180"/>
      <c r="D68" s="181" t="s">
        <v>114</v>
      </c>
      <c r="E68" s="182"/>
      <c r="F68" s="182"/>
      <c r="G68" s="182"/>
      <c r="H68" s="182"/>
      <c r="I68" s="182"/>
      <c r="J68" s="183">
        <f>J94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6"/>
      <c r="D69" s="186" t="s">
        <v>115</v>
      </c>
      <c r="E69" s="187"/>
      <c r="F69" s="187"/>
      <c r="G69" s="187"/>
      <c r="H69" s="187"/>
      <c r="I69" s="187"/>
      <c r="J69" s="188">
        <f>J95</f>
        <v>0</v>
      </c>
      <c r="K69" s="126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116</v>
      </c>
      <c r="D76" s="42"/>
      <c r="E76" s="42"/>
      <c r="F76" s="42"/>
      <c r="G76" s="42"/>
      <c r="H76" s="42"/>
      <c r="I76" s="42"/>
      <c r="J76" s="42"/>
      <c r="K76" s="42"/>
      <c r="L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73" t="str">
        <f>E7</f>
        <v>Budova G - Výměna podlahové krytiny v 6.NP</v>
      </c>
      <c r="F79" s="34"/>
      <c r="G79" s="34"/>
      <c r="H79" s="34"/>
      <c r="I79" s="42"/>
      <c r="J79" s="42"/>
      <c r="K79" s="42"/>
      <c r="L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" customFormat="1" ht="12" customHeight="1">
      <c r="B80" s="23"/>
      <c r="C80" s="34" t="s">
        <v>102</v>
      </c>
      <c r="D80" s="24"/>
      <c r="E80" s="24"/>
      <c r="F80" s="24"/>
      <c r="G80" s="24"/>
      <c r="H80" s="24"/>
      <c r="I80" s="24"/>
      <c r="J80" s="24"/>
      <c r="K80" s="24"/>
      <c r="L80" s="22"/>
    </row>
    <row r="81" s="1" customFormat="1" ht="16.5" customHeight="1">
      <c r="B81" s="23"/>
      <c r="C81" s="24"/>
      <c r="D81" s="24"/>
      <c r="E81" s="173" t="s">
        <v>103</v>
      </c>
      <c r="F81" s="24"/>
      <c r="G81" s="24"/>
      <c r="H81" s="24"/>
      <c r="I81" s="24"/>
      <c r="J81" s="24"/>
      <c r="K81" s="24"/>
      <c r="L81" s="22"/>
    </row>
    <row r="82" s="1" customFormat="1" ht="12" customHeight="1">
      <c r="B82" s="23"/>
      <c r="C82" s="34" t="s">
        <v>104</v>
      </c>
      <c r="D82" s="24"/>
      <c r="E82" s="24"/>
      <c r="F82" s="24"/>
      <c r="G82" s="24"/>
      <c r="H82" s="24"/>
      <c r="I82" s="24"/>
      <c r="J82" s="24"/>
      <c r="K82" s="24"/>
      <c r="L82" s="22"/>
    </row>
    <row r="83" s="2" customFormat="1" ht="16.5" customHeight="1">
      <c r="A83" s="40"/>
      <c r="B83" s="41"/>
      <c r="C83" s="42"/>
      <c r="D83" s="42"/>
      <c r="E83" s="174" t="s">
        <v>105</v>
      </c>
      <c r="F83" s="42"/>
      <c r="G83" s="42"/>
      <c r="H83" s="42"/>
      <c r="I83" s="42"/>
      <c r="J83" s="42"/>
      <c r="K83" s="42"/>
      <c r="L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106</v>
      </c>
      <c r="D84" s="42"/>
      <c r="E84" s="42"/>
      <c r="F84" s="42"/>
      <c r="G84" s="42"/>
      <c r="H84" s="42"/>
      <c r="I84" s="42"/>
      <c r="J84" s="42"/>
      <c r="K84" s="42"/>
      <c r="L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E13</f>
        <v>D.1.1b - Architektonicko-stavební řešení - Stavební úpravy</v>
      </c>
      <c r="F85" s="42"/>
      <c r="G85" s="42"/>
      <c r="H85" s="42"/>
      <c r="I85" s="42"/>
      <c r="J85" s="42"/>
      <c r="K85" s="42"/>
      <c r="L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F16</f>
        <v>Masarykova nemocnice</v>
      </c>
      <c r="G87" s="42"/>
      <c r="H87" s="42"/>
      <c r="I87" s="34" t="s">
        <v>23</v>
      </c>
      <c r="J87" s="74" t="str">
        <f>IF(J16="","",J16)</f>
        <v>5. 5. 2025</v>
      </c>
      <c r="K87" s="42"/>
      <c r="L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E19</f>
        <v>Krajská zdravotní a.s.</v>
      </c>
      <c r="G89" s="42"/>
      <c r="H89" s="42"/>
      <c r="I89" s="34" t="s">
        <v>33</v>
      </c>
      <c r="J89" s="38" t="str">
        <f>E25</f>
        <v xml:space="preserve"> </v>
      </c>
      <c r="K89" s="42"/>
      <c r="L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IF(E22="","",E22)</f>
        <v>Vyplň údaj</v>
      </c>
      <c r="G90" s="42"/>
      <c r="H90" s="42"/>
      <c r="I90" s="34" t="s">
        <v>36</v>
      </c>
      <c r="J90" s="38" t="str">
        <f>E28</f>
        <v>Milan Křehla</v>
      </c>
      <c r="K90" s="42"/>
      <c r="L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117</v>
      </c>
      <c r="D92" s="193" t="s">
        <v>59</v>
      </c>
      <c r="E92" s="193" t="s">
        <v>55</v>
      </c>
      <c r="F92" s="193" t="s">
        <v>56</v>
      </c>
      <c r="G92" s="193" t="s">
        <v>118</v>
      </c>
      <c r="H92" s="193" t="s">
        <v>119</v>
      </c>
      <c r="I92" s="193" t="s">
        <v>120</v>
      </c>
      <c r="J92" s="193" t="s">
        <v>110</v>
      </c>
      <c r="K92" s="194" t="s">
        <v>121</v>
      </c>
      <c r="L92" s="195"/>
      <c r="M92" s="94" t="s">
        <v>19</v>
      </c>
      <c r="N92" s="95" t="s">
        <v>44</v>
      </c>
      <c r="O92" s="95" t="s">
        <v>122</v>
      </c>
      <c r="P92" s="95" t="s">
        <v>123</v>
      </c>
      <c r="Q92" s="95" t="s">
        <v>124</v>
      </c>
      <c r="R92" s="95" t="s">
        <v>125</v>
      </c>
      <c r="S92" s="95" t="s">
        <v>126</v>
      </c>
      <c r="T92" s="96" t="s">
        <v>127</v>
      </c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128</v>
      </c>
      <c r="D93" s="42"/>
      <c r="E93" s="42"/>
      <c r="F93" s="42"/>
      <c r="G93" s="42"/>
      <c r="H93" s="42"/>
      <c r="I93" s="42"/>
      <c r="J93" s="196">
        <f>BK93</f>
        <v>0</v>
      </c>
      <c r="K93" s="42"/>
      <c r="L93" s="46"/>
      <c r="M93" s="97"/>
      <c r="N93" s="197"/>
      <c r="O93" s="98"/>
      <c r="P93" s="198">
        <f>P94</f>
        <v>0</v>
      </c>
      <c r="Q93" s="98"/>
      <c r="R93" s="198">
        <f>R94</f>
        <v>3.1857788675481999</v>
      </c>
      <c r="S93" s="98"/>
      <c r="T93" s="199">
        <f>T94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73</v>
      </c>
      <c r="AU93" s="19" t="s">
        <v>111</v>
      </c>
      <c r="BK93" s="200">
        <f>BK94</f>
        <v>0</v>
      </c>
    </row>
    <row r="94" s="12" customFormat="1" ht="25.92" customHeight="1">
      <c r="A94" s="12"/>
      <c r="B94" s="201"/>
      <c r="C94" s="202"/>
      <c r="D94" s="203" t="s">
        <v>73</v>
      </c>
      <c r="E94" s="204" t="s">
        <v>157</v>
      </c>
      <c r="F94" s="204" t="s">
        <v>158</v>
      </c>
      <c r="G94" s="202"/>
      <c r="H94" s="202"/>
      <c r="I94" s="205"/>
      <c r="J94" s="206">
        <f>BK94</f>
        <v>0</v>
      </c>
      <c r="K94" s="202"/>
      <c r="L94" s="207"/>
      <c r="M94" s="208"/>
      <c r="N94" s="209"/>
      <c r="O94" s="209"/>
      <c r="P94" s="210">
        <f>P95</f>
        <v>0</v>
      </c>
      <c r="Q94" s="209"/>
      <c r="R94" s="210">
        <f>R95</f>
        <v>3.1857788675481999</v>
      </c>
      <c r="S94" s="209"/>
      <c r="T94" s="211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2" t="s">
        <v>82</v>
      </c>
      <c r="AT94" s="213" t="s">
        <v>73</v>
      </c>
      <c r="AU94" s="213" t="s">
        <v>74</v>
      </c>
      <c r="AY94" s="212" t="s">
        <v>131</v>
      </c>
      <c r="BK94" s="214">
        <f>BK95</f>
        <v>0</v>
      </c>
    </row>
    <row r="95" s="12" customFormat="1" ht="22.8" customHeight="1">
      <c r="A95" s="12"/>
      <c r="B95" s="201"/>
      <c r="C95" s="202"/>
      <c r="D95" s="203" t="s">
        <v>73</v>
      </c>
      <c r="E95" s="215" t="s">
        <v>159</v>
      </c>
      <c r="F95" s="215" t="s">
        <v>160</v>
      </c>
      <c r="G95" s="202"/>
      <c r="H95" s="202"/>
      <c r="I95" s="205"/>
      <c r="J95" s="216">
        <f>BK95</f>
        <v>0</v>
      </c>
      <c r="K95" s="202"/>
      <c r="L95" s="207"/>
      <c r="M95" s="208"/>
      <c r="N95" s="209"/>
      <c r="O95" s="209"/>
      <c r="P95" s="210">
        <f>SUM(P96:P158)</f>
        <v>0</v>
      </c>
      <c r="Q95" s="209"/>
      <c r="R95" s="210">
        <f>SUM(R96:R158)</f>
        <v>3.1857788675481999</v>
      </c>
      <c r="S95" s="209"/>
      <c r="T95" s="211">
        <f>SUM(T96:T158)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2" t="s">
        <v>82</v>
      </c>
      <c r="AT95" s="213" t="s">
        <v>73</v>
      </c>
      <c r="AU95" s="213" t="s">
        <v>80</v>
      </c>
      <c r="AY95" s="212" t="s">
        <v>131</v>
      </c>
      <c r="BK95" s="214">
        <f>SUM(BK96:BK158)</f>
        <v>0</v>
      </c>
    </row>
    <row r="96" s="2" customFormat="1" ht="24.15" customHeight="1">
      <c r="A96" s="40"/>
      <c r="B96" s="41"/>
      <c r="C96" s="217" t="s">
        <v>80</v>
      </c>
      <c r="D96" s="217" t="s">
        <v>134</v>
      </c>
      <c r="E96" s="218" t="s">
        <v>192</v>
      </c>
      <c r="F96" s="219" t="s">
        <v>193</v>
      </c>
      <c r="G96" s="220" t="s">
        <v>164</v>
      </c>
      <c r="H96" s="221">
        <v>393.01999999999998</v>
      </c>
      <c r="I96" s="222"/>
      <c r="J96" s="223">
        <f>ROUND(I96*H96,2)</f>
        <v>0</v>
      </c>
      <c r="K96" s="219" t="s">
        <v>138</v>
      </c>
      <c r="L96" s="46"/>
      <c r="M96" s="224" t="s">
        <v>19</v>
      </c>
      <c r="N96" s="225" t="s">
        <v>45</v>
      </c>
      <c r="O96" s="86"/>
      <c r="P96" s="226">
        <f>O96*H96</f>
        <v>0</v>
      </c>
      <c r="Q96" s="226">
        <v>7.6799999999999999E-07</v>
      </c>
      <c r="R96" s="226">
        <f>Q96*H96</f>
        <v>0.00030183936000000001</v>
      </c>
      <c r="S96" s="226">
        <v>0</v>
      </c>
      <c r="T96" s="227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28" t="s">
        <v>165</v>
      </c>
      <c r="AT96" s="228" t="s">
        <v>134</v>
      </c>
      <c r="AU96" s="228" t="s">
        <v>82</v>
      </c>
      <c r="AY96" s="19" t="s">
        <v>131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9" t="s">
        <v>80</v>
      </c>
      <c r="BK96" s="229">
        <f>ROUND(I96*H96,2)</f>
        <v>0</v>
      </c>
      <c r="BL96" s="19" t="s">
        <v>165</v>
      </c>
      <c r="BM96" s="228" t="s">
        <v>194</v>
      </c>
    </row>
    <row r="97" s="2" customFormat="1">
      <c r="A97" s="40"/>
      <c r="B97" s="41"/>
      <c r="C97" s="42"/>
      <c r="D97" s="230" t="s">
        <v>141</v>
      </c>
      <c r="E97" s="42"/>
      <c r="F97" s="231" t="s">
        <v>195</v>
      </c>
      <c r="G97" s="42"/>
      <c r="H97" s="42"/>
      <c r="I97" s="232"/>
      <c r="J97" s="42"/>
      <c r="K97" s="42"/>
      <c r="L97" s="46"/>
      <c r="M97" s="233"/>
      <c r="N97" s="234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82</v>
      </c>
    </row>
    <row r="98" s="13" customFormat="1">
      <c r="A98" s="13"/>
      <c r="B98" s="235"/>
      <c r="C98" s="236"/>
      <c r="D98" s="237" t="s">
        <v>151</v>
      </c>
      <c r="E98" s="238" t="s">
        <v>19</v>
      </c>
      <c r="F98" s="239" t="s">
        <v>98</v>
      </c>
      <c r="G98" s="236"/>
      <c r="H98" s="240">
        <v>393.01999999999998</v>
      </c>
      <c r="I98" s="241"/>
      <c r="J98" s="236"/>
      <c r="K98" s="236"/>
      <c r="L98" s="242"/>
      <c r="M98" s="243"/>
      <c r="N98" s="244"/>
      <c r="O98" s="244"/>
      <c r="P98" s="244"/>
      <c r="Q98" s="244"/>
      <c r="R98" s="244"/>
      <c r="S98" s="244"/>
      <c r="T98" s="24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6" t="s">
        <v>151</v>
      </c>
      <c r="AU98" s="246" t="s">
        <v>82</v>
      </c>
      <c r="AV98" s="13" t="s">
        <v>82</v>
      </c>
      <c r="AW98" s="13" t="s">
        <v>35</v>
      </c>
      <c r="AX98" s="13" t="s">
        <v>80</v>
      </c>
      <c r="AY98" s="246" t="s">
        <v>131</v>
      </c>
    </row>
    <row r="99" s="2" customFormat="1" ht="33" customHeight="1">
      <c r="A99" s="40"/>
      <c r="B99" s="41"/>
      <c r="C99" s="217" t="s">
        <v>82</v>
      </c>
      <c r="D99" s="217" t="s">
        <v>134</v>
      </c>
      <c r="E99" s="218" t="s">
        <v>196</v>
      </c>
      <c r="F99" s="219" t="s">
        <v>197</v>
      </c>
      <c r="G99" s="220" t="s">
        <v>164</v>
      </c>
      <c r="H99" s="221">
        <v>393.01999999999998</v>
      </c>
      <c r="I99" s="222"/>
      <c r="J99" s="223">
        <f>ROUND(I99*H99,2)</f>
        <v>0</v>
      </c>
      <c r="K99" s="219" t="s">
        <v>138</v>
      </c>
      <c r="L99" s="46"/>
      <c r="M99" s="224" t="s">
        <v>19</v>
      </c>
      <c r="N99" s="225" t="s">
        <v>45</v>
      </c>
      <c r="O99" s="86"/>
      <c r="P99" s="226">
        <f>O99*H99</f>
        <v>0</v>
      </c>
      <c r="Q99" s="226">
        <v>4.4799999999999999E-07</v>
      </c>
      <c r="R99" s="226">
        <f>Q99*H99</f>
        <v>0.00017607295999999998</v>
      </c>
      <c r="S99" s="226">
        <v>0</v>
      </c>
      <c r="T99" s="22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28" t="s">
        <v>165</v>
      </c>
      <c r="AT99" s="228" t="s">
        <v>134</v>
      </c>
      <c r="AU99" s="228" t="s">
        <v>82</v>
      </c>
      <c r="AY99" s="19" t="s">
        <v>131</v>
      </c>
      <c r="BE99" s="229">
        <f>IF(N99="základní",J99,0)</f>
        <v>0</v>
      </c>
      <c r="BF99" s="229">
        <f>IF(N99="snížená",J99,0)</f>
        <v>0</v>
      </c>
      <c r="BG99" s="229">
        <f>IF(N99="zákl. přenesená",J99,0)</f>
        <v>0</v>
      </c>
      <c r="BH99" s="229">
        <f>IF(N99="sníž. přenesená",J99,0)</f>
        <v>0</v>
      </c>
      <c r="BI99" s="229">
        <f>IF(N99="nulová",J99,0)</f>
        <v>0</v>
      </c>
      <c r="BJ99" s="19" t="s">
        <v>80</v>
      </c>
      <c r="BK99" s="229">
        <f>ROUND(I99*H99,2)</f>
        <v>0</v>
      </c>
      <c r="BL99" s="19" t="s">
        <v>165</v>
      </c>
      <c r="BM99" s="228" t="s">
        <v>198</v>
      </c>
    </row>
    <row r="100" s="2" customFormat="1">
      <c r="A100" s="40"/>
      <c r="B100" s="41"/>
      <c r="C100" s="42"/>
      <c r="D100" s="230" t="s">
        <v>141</v>
      </c>
      <c r="E100" s="42"/>
      <c r="F100" s="231" t="s">
        <v>199</v>
      </c>
      <c r="G100" s="42"/>
      <c r="H100" s="42"/>
      <c r="I100" s="232"/>
      <c r="J100" s="42"/>
      <c r="K100" s="42"/>
      <c r="L100" s="46"/>
      <c r="M100" s="233"/>
      <c r="N100" s="234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82</v>
      </c>
    </row>
    <row r="101" s="13" customFormat="1">
      <c r="A101" s="13"/>
      <c r="B101" s="235"/>
      <c r="C101" s="236"/>
      <c r="D101" s="237" t="s">
        <v>151</v>
      </c>
      <c r="E101" s="238" t="s">
        <v>19</v>
      </c>
      <c r="F101" s="239" t="s">
        <v>168</v>
      </c>
      <c r="G101" s="236"/>
      <c r="H101" s="240">
        <v>90.799999999999997</v>
      </c>
      <c r="I101" s="241"/>
      <c r="J101" s="236"/>
      <c r="K101" s="236"/>
      <c r="L101" s="242"/>
      <c r="M101" s="243"/>
      <c r="N101" s="244"/>
      <c r="O101" s="244"/>
      <c r="P101" s="244"/>
      <c r="Q101" s="244"/>
      <c r="R101" s="244"/>
      <c r="S101" s="244"/>
      <c r="T101" s="24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6" t="s">
        <v>151</v>
      </c>
      <c r="AU101" s="246" t="s">
        <v>82</v>
      </c>
      <c r="AV101" s="13" t="s">
        <v>82</v>
      </c>
      <c r="AW101" s="13" t="s">
        <v>35</v>
      </c>
      <c r="AX101" s="13" t="s">
        <v>74</v>
      </c>
      <c r="AY101" s="246" t="s">
        <v>131</v>
      </c>
    </row>
    <row r="102" s="13" customFormat="1">
      <c r="A102" s="13"/>
      <c r="B102" s="235"/>
      <c r="C102" s="236"/>
      <c r="D102" s="237" t="s">
        <v>151</v>
      </c>
      <c r="E102" s="238" t="s">
        <v>19</v>
      </c>
      <c r="F102" s="239" t="s">
        <v>169</v>
      </c>
      <c r="G102" s="236"/>
      <c r="H102" s="240">
        <v>24.667999999999999</v>
      </c>
      <c r="I102" s="241"/>
      <c r="J102" s="236"/>
      <c r="K102" s="236"/>
      <c r="L102" s="242"/>
      <c r="M102" s="243"/>
      <c r="N102" s="244"/>
      <c r="O102" s="244"/>
      <c r="P102" s="244"/>
      <c r="Q102" s="244"/>
      <c r="R102" s="244"/>
      <c r="S102" s="244"/>
      <c r="T102" s="24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6" t="s">
        <v>151</v>
      </c>
      <c r="AU102" s="246" t="s">
        <v>82</v>
      </c>
      <c r="AV102" s="13" t="s">
        <v>82</v>
      </c>
      <c r="AW102" s="13" t="s">
        <v>35</v>
      </c>
      <c r="AX102" s="13" t="s">
        <v>74</v>
      </c>
      <c r="AY102" s="246" t="s">
        <v>131</v>
      </c>
    </row>
    <row r="103" s="13" customFormat="1">
      <c r="A103" s="13"/>
      <c r="B103" s="235"/>
      <c r="C103" s="236"/>
      <c r="D103" s="237" t="s">
        <v>151</v>
      </c>
      <c r="E103" s="238" t="s">
        <v>19</v>
      </c>
      <c r="F103" s="239" t="s">
        <v>170</v>
      </c>
      <c r="G103" s="236"/>
      <c r="H103" s="240">
        <v>14.872999999999999</v>
      </c>
      <c r="I103" s="241"/>
      <c r="J103" s="236"/>
      <c r="K103" s="236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151</v>
      </c>
      <c r="AU103" s="246" t="s">
        <v>82</v>
      </c>
      <c r="AV103" s="13" t="s">
        <v>82</v>
      </c>
      <c r="AW103" s="13" t="s">
        <v>35</v>
      </c>
      <c r="AX103" s="13" t="s">
        <v>74</v>
      </c>
      <c r="AY103" s="246" t="s">
        <v>131</v>
      </c>
    </row>
    <row r="104" s="13" customFormat="1">
      <c r="A104" s="13"/>
      <c r="B104" s="235"/>
      <c r="C104" s="236"/>
      <c r="D104" s="237" t="s">
        <v>151</v>
      </c>
      <c r="E104" s="238" t="s">
        <v>19</v>
      </c>
      <c r="F104" s="239" t="s">
        <v>171</v>
      </c>
      <c r="G104" s="236"/>
      <c r="H104" s="240">
        <v>15.050000000000001</v>
      </c>
      <c r="I104" s="241"/>
      <c r="J104" s="236"/>
      <c r="K104" s="236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151</v>
      </c>
      <c r="AU104" s="246" t="s">
        <v>82</v>
      </c>
      <c r="AV104" s="13" t="s">
        <v>82</v>
      </c>
      <c r="AW104" s="13" t="s">
        <v>35</v>
      </c>
      <c r="AX104" s="13" t="s">
        <v>74</v>
      </c>
      <c r="AY104" s="246" t="s">
        <v>131</v>
      </c>
    </row>
    <row r="105" s="13" customFormat="1">
      <c r="A105" s="13"/>
      <c r="B105" s="235"/>
      <c r="C105" s="236"/>
      <c r="D105" s="237" t="s">
        <v>151</v>
      </c>
      <c r="E105" s="238" t="s">
        <v>19</v>
      </c>
      <c r="F105" s="239" t="s">
        <v>172</v>
      </c>
      <c r="G105" s="236"/>
      <c r="H105" s="240">
        <v>24.843</v>
      </c>
      <c r="I105" s="241"/>
      <c r="J105" s="236"/>
      <c r="K105" s="236"/>
      <c r="L105" s="242"/>
      <c r="M105" s="243"/>
      <c r="N105" s="244"/>
      <c r="O105" s="244"/>
      <c r="P105" s="244"/>
      <c r="Q105" s="244"/>
      <c r="R105" s="244"/>
      <c r="S105" s="244"/>
      <c r="T105" s="24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6" t="s">
        <v>151</v>
      </c>
      <c r="AU105" s="246" t="s">
        <v>82</v>
      </c>
      <c r="AV105" s="13" t="s">
        <v>82</v>
      </c>
      <c r="AW105" s="13" t="s">
        <v>35</v>
      </c>
      <c r="AX105" s="13" t="s">
        <v>74</v>
      </c>
      <c r="AY105" s="246" t="s">
        <v>131</v>
      </c>
    </row>
    <row r="106" s="13" customFormat="1">
      <c r="A106" s="13"/>
      <c r="B106" s="235"/>
      <c r="C106" s="236"/>
      <c r="D106" s="237" t="s">
        <v>151</v>
      </c>
      <c r="E106" s="238" t="s">
        <v>19</v>
      </c>
      <c r="F106" s="239" t="s">
        <v>173</v>
      </c>
      <c r="G106" s="236"/>
      <c r="H106" s="240">
        <v>23.905000000000001</v>
      </c>
      <c r="I106" s="241"/>
      <c r="J106" s="236"/>
      <c r="K106" s="236"/>
      <c r="L106" s="242"/>
      <c r="M106" s="243"/>
      <c r="N106" s="244"/>
      <c r="O106" s="244"/>
      <c r="P106" s="244"/>
      <c r="Q106" s="244"/>
      <c r="R106" s="244"/>
      <c r="S106" s="244"/>
      <c r="T106" s="24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6" t="s">
        <v>151</v>
      </c>
      <c r="AU106" s="246" t="s">
        <v>82</v>
      </c>
      <c r="AV106" s="13" t="s">
        <v>82</v>
      </c>
      <c r="AW106" s="13" t="s">
        <v>35</v>
      </c>
      <c r="AX106" s="13" t="s">
        <v>74</v>
      </c>
      <c r="AY106" s="246" t="s">
        <v>131</v>
      </c>
    </row>
    <row r="107" s="13" customFormat="1">
      <c r="A107" s="13"/>
      <c r="B107" s="235"/>
      <c r="C107" s="236"/>
      <c r="D107" s="237" t="s">
        <v>151</v>
      </c>
      <c r="E107" s="238" t="s">
        <v>19</v>
      </c>
      <c r="F107" s="239" t="s">
        <v>174</v>
      </c>
      <c r="G107" s="236"/>
      <c r="H107" s="240">
        <v>25.184999999999999</v>
      </c>
      <c r="I107" s="241"/>
      <c r="J107" s="236"/>
      <c r="K107" s="236"/>
      <c r="L107" s="242"/>
      <c r="M107" s="243"/>
      <c r="N107" s="244"/>
      <c r="O107" s="244"/>
      <c r="P107" s="244"/>
      <c r="Q107" s="244"/>
      <c r="R107" s="244"/>
      <c r="S107" s="244"/>
      <c r="T107" s="24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6" t="s">
        <v>151</v>
      </c>
      <c r="AU107" s="246" t="s">
        <v>82</v>
      </c>
      <c r="AV107" s="13" t="s">
        <v>82</v>
      </c>
      <c r="AW107" s="13" t="s">
        <v>35</v>
      </c>
      <c r="AX107" s="13" t="s">
        <v>74</v>
      </c>
      <c r="AY107" s="246" t="s">
        <v>131</v>
      </c>
    </row>
    <row r="108" s="13" customFormat="1">
      <c r="A108" s="13"/>
      <c r="B108" s="235"/>
      <c r="C108" s="236"/>
      <c r="D108" s="237" t="s">
        <v>151</v>
      </c>
      <c r="E108" s="238" t="s">
        <v>19</v>
      </c>
      <c r="F108" s="239" t="s">
        <v>175</v>
      </c>
      <c r="G108" s="236"/>
      <c r="H108" s="240">
        <v>18.027999999999999</v>
      </c>
      <c r="I108" s="241"/>
      <c r="J108" s="236"/>
      <c r="K108" s="236"/>
      <c r="L108" s="242"/>
      <c r="M108" s="243"/>
      <c r="N108" s="244"/>
      <c r="O108" s="244"/>
      <c r="P108" s="244"/>
      <c r="Q108" s="244"/>
      <c r="R108" s="244"/>
      <c r="S108" s="244"/>
      <c r="T108" s="24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6" t="s">
        <v>151</v>
      </c>
      <c r="AU108" s="246" t="s">
        <v>82</v>
      </c>
      <c r="AV108" s="13" t="s">
        <v>82</v>
      </c>
      <c r="AW108" s="13" t="s">
        <v>35</v>
      </c>
      <c r="AX108" s="13" t="s">
        <v>74</v>
      </c>
      <c r="AY108" s="246" t="s">
        <v>131</v>
      </c>
    </row>
    <row r="109" s="13" customFormat="1">
      <c r="A109" s="13"/>
      <c r="B109" s="235"/>
      <c r="C109" s="236"/>
      <c r="D109" s="237" t="s">
        <v>151</v>
      </c>
      <c r="E109" s="238" t="s">
        <v>19</v>
      </c>
      <c r="F109" s="239" t="s">
        <v>176</v>
      </c>
      <c r="G109" s="236"/>
      <c r="H109" s="240">
        <v>18.027999999999999</v>
      </c>
      <c r="I109" s="241"/>
      <c r="J109" s="236"/>
      <c r="K109" s="236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151</v>
      </c>
      <c r="AU109" s="246" t="s">
        <v>82</v>
      </c>
      <c r="AV109" s="13" t="s">
        <v>82</v>
      </c>
      <c r="AW109" s="13" t="s">
        <v>35</v>
      </c>
      <c r="AX109" s="13" t="s">
        <v>74</v>
      </c>
      <c r="AY109" s="246" t="s">
        <v>131</v>
      </c>
    </row>
    <row r="110" s="13" customFormat="1">
      <c r="A110" s="13"/>
      <c r="B110" s="235"/>
      <c r="C110" s="236"/>
      <c r="D110" s="237" t="s">
        <v>151</v>
      </c>
      <c r="E110" s="238" t="s">
        <v>19</v>
      </c>
      <c r="F110" s="239" t="s">
        <v>177</v>
      </c>
      <c r="G110" s="236"/>
      <c r="H110" s="240">
        <v>22.940000000000001</v>
      </c>
      <c r="I110" s="241"/>
      <c r="J110" s="236"/>
      <c r="K110" s="236"/>
      <c r="L110" s="242"/>
      <c r="M110" s="243"/>
      <c r="N110" s="244"/>
      <c r="O110" s="244"/>
      <c r="P110" s="244"/>
      <c r="Q110" s="244"/>
      <c r="R110" s="244"/>
      <c r="S110" s="244"/>
      <c r="T110" s="24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6" t="s">
        <v>151</v>
      </c>
      <c r="AU110" s="246" t="s">
        <v>82</v>
      </c>
      <c r="AV110" s="13" t="s">
        <v>82</v>
      </c>
      <c r="AW110" s="13" t="s">
        <v>35</v>
      </c>
      <c r="AX110" s="13" t="s">
        <v>74</v>
      </c>
      <c r="AY110" s="246" t="s">
        <v>131</v>
      </c>
    </row>
    <row r="111" s="13" customFormat="1">
      <c r="A111" s="13"/>
      <c r="B111" s="235"/>
      <c r="C111" s="236"/>
      <c r="D111" s="237" t="s">
        <v>151</v>
      </c>
      <c r="E111" s="238" t="s">
        <v>19</v>
      </c>
      <c r="F111" s="239" t="s">
        <v>178</v>
      </c>
      <c r="G111" s="236"/>
      <c r="H111" s="240">
        <v>22.940000000000001</v>
      </c>
      <c r="I111" s="241"/>
      <c r="J111" s="236"/>
      <c r="K111" s="236"/>
      <c r="L111" s="242"/>
      <c r="M111" s="243"/>
      <c r="N111" s="244"/>
      <c r="O111" s="244"/>
      <c r="P111" s="244"/>
      <c r="Q111" s="244"/>
      <c r="R111" s="244"/>
      <c r="S111" s="244"/>
      <c r="T111" s="24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6" t="s">
        <v>151</v>
      </c>
      <c r="AU111" s="246" t="s">
        <v>82</v>
      </c>
      <c r="AV111" s="13" t="s">
        <v>82</v>
      </c>
      <c r="AW111" s="13" t="s">
        <v>35</v>
      </c>
      <c r="AX111" s="13" t="s">
        <v>74</v>
      </c>
      <c r="AY111" s="246" t="s">
        <v>131</v>
      </c>
    </row>
    <row r="112" s="13" customFormat="1">
      <c r="A112" s="13"/>
      <c r="B112" s="235"/>
      <c r="C112" s="236"/>
      <c r="D112" s="237" t="s">
        <v>151</v>
      </c>
      <c r="E112" s="238" t="s">
        <v>19</v>
      </c>
      <c r="F112" s="239" t="s">
        <v>179</v>
      </c>
      <c r="G112" s="236"/>
      <c r="H112" s="240">
        <v>22.940000000000001</v>
      </c>
      <c r="I112" s="241"/>
      <c r="J112" s="236"/>
      <c r="K112" s="236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151</v>
      </c>
      <c r="AU112" s="246" t="s">
        <v>82</v>
      </c>
      <c r="AV112" s="13" t="s">
        <v>82</v>
      </c>
      <c r="AW112" s="13" t="s">
        <v>35</v>
      </c>
      <c r="AX112" s="13" t="s">
        <v>74</v>
      </c>
      <c r="AY112" s="246" t="s">
        <v>131</v>
      </c>
    </row>
    <row r="113" s="13" customFormat="1">
      <c r="A113" s="13"/>
      <c r="B113" s="235"/>
      <c r="C113" s="236"/>
      <c r="D113" s="237" t="s">
        <v>151</v>
      </c>
      <c r="E113" s="238" t="s">
        <v>19</v>
      </c>
      <c r="F113" s="239" t="s">
        <v>180</v>
      </c>
      <c r="G113" s="236"/>
      <c r="H113" s="240">
        <v>22.940000000000001</v>
      </c>
      <c r="I113" s="241"/>
      <c r="J113" s="236"/>
      <c r="K113" s="236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151</v>
      </c>
      <c r="AU113" s="246" t="s">
        <v>82</v>
      </c>
      <c r="AV113" s="13" t="s">
        <v>82</v>
      </c>
      <c r="AW113" s="13" t="s">
        <v>35</v>
      </c>
      <c r="AX113" s="13" t="s">
        <v>74</v>
      </c>
      <c r="AY113" s="246" t="s">
        <v>131</v>
      </c>
    </row>
    <row r="114" s="13" customFormat="1">
      <c r="A114" s="13"/>
      <c r="B114" s="235"/>
      <c r="C114" s="236"/>
      <c r="D114" s="237" t="s">
        <v>151</v>
      </c>
      <c r="E114" s="238" t="s">
        <v>19</v>
      </c>
      <c r="F114" s="239" t="s">
        <v>181</v>
      </c>
      <c r="G114" s="236"/>
      <c r="H114" s="240">
        <v>22.940000000000001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151</v>
      </c>
      <c r="AU114" s="246" t="s">
        <v>82</v>
      </c>
      <c r="AV114" s="13" t="s">
        <v>82</v>
      </c>
      <c r="AW114" s="13" t="s">
        <v>35</v>
      </c>
      <c r="AX114" s="13" t="s">
        <v>74</v>
      </c>
      <c r="AY114" s="246" t="s">
        <v>131</v>
      </c>
    </row>
    <row r="115" s="13" customFormat="1">
      <c r="A115" s="13"/>
      <c r="B115" s="235"/>
      <c r="C115" s="236"/>
      <c r="D115" s="237" t="s">
        <v>151</v>
      </c>
      <c r="E115" s="238" t="s">
        <v>19</v>
      </c>
      <c r="F115" s="239" t="s">
        <v>182</v>
      </c>
      <c r="G115" s="236"/>
      <c r="H115" s="240">
        <v>22.940000000000001</v>
      </c>
      <c r="I115" s="241"/>
      <c r="J115" s="236"/>
      <c r="K115" s="236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151</v>
      </c>
      <c r="AU115" s="246" t="s">
        <v>82</v>
      </c>
      <c r="AV115" s="13" t="s">
        <v>82</v>
      </c>
      <c r="AW115" s="13" t="s">
        <v>35</v>
      </c>
      <c r="AX115" s="13" t="s">
        <v>74</v>
      </c>
      <c r="AY115" s="246" t="s">
        <v>131</v>
      </c>
    </row>
    <row r="116" s="14" customFormat="1">
      <c r="A116" s="14"/>
      <c r="B116" s="247"/>
      <c r="C116" s="248"/>
      <c r="D116" s="237" t="s">
        <v>151</v>
      </c>
      <c r="E116" s="249" t="s">
        <v>98</v>
      </c>
      <c r="F116" s="250" t="s">
        <v>183</v>
      </c>
      <c r="G116" s="248"/>
      <c r="H116" s="251">
        <v>393.01999999999998</v>
      </c>
      <c r="I116" s="252"/>
      <c r="J116" s="248"/>
      <c r="K116" s="248"/>
      <c r="L116" s="253"/>
      <c r="M116" s="254"/>
      <c r="N116" s="255"/>
      <c r="O116" s="255"/>
      <c r="P116" s="255"/>
      <c r="Q116" s="255"/>
      <c r="R116" s="255"/>
      <c r="S116" s="255"/>
      <c r="T116" s="256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7" t="s">
        <v>151</v>
      </c>
      <c r="AU116" s="257" t="s">
        <v>82</v>
      </c>
      <c r="AV116" s="14" t="s">
        <v>139</v>
      </c>
      <c r="AW116" s="14" t="s">
        <v>35</v>
      </c>
      <c r="AX116" s="14" t="s">
        <v>80</v>
      </c>
      <c r="AY116" s="257" t="s">
        <v>131</v>
      </c>
    </row>
    <row r="117" s="2" customFormat="1" ht="24.15" customHeight="1">
      <c r="A117" s="40"/>
      <c r="B117" s="41"/>
      <c r="C117" s="217" t="s">
        <v>90</v>
      </c>
      <c r="D117" s="217" t="s">
        <v>134</v>
      </c>
      <c r="E117" s="218" t="s">
        <v>200</v>
      </c>
      <c r="F117" s="219" t="s">
        <v>201</v>
      </c>
      <c r="G117" s="220" t="s">
        <v>164</v>
      </c>
      <c r="H117" s="221">
        <v>786.03999999999996</v>
      </c>
      <c r="I117" s="222"/>
      <c r="J117" s="223">
        <f>ROUND(I117*H117,2)</f>
        <v>0</v>
      </c>
      <c r="K117" s="219" t="s">
        <v>138</v>
      </c>
      <c r="L117" s="46"/>
      <c r="M117" s="224" t="s">
        <v>19</v>
      </c>
      <c r="N117" s="225" t="s">
        <v>45</v>
      </c>
      <c r="O117" s="86"/>
      <c r="P117" s="226">
        <f>O117*H117</f>
        <v>0</v>
      </c>
      <c r="Q117" s="226">
        <v>0</v>
      </c>
      <c r="R117" s="226">
        <f>Q117*H117</f>
        <v>0</v>
      </c>
      <c r="S117" s="226">
        <v>0</v>
      </c>
      <c r="T117" s="22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28" t="s">
        <v>165</v>
      </c>
      <c r="AT117" s="228" t="s">
        <v>134</v>
      </c>
      <c r="AU117" s="228" t="s">
        <v>82</v>
      </c>
      <c r="AY117" s="19" t="s">
        <v>131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9" t="s">
        <v>80</v>
      </c>
      <c r="BK117" s="229">
        <f>ROUND(I117*H117,2)</f>
        <v>0</v>
      </c>
      <c r="BL117" s="19" t="s">
        <v>165</v>
      </c>
      <c r="BM117" s="228" t="s">
        <v>202</v>
      </c>
    </row>
    <row r="118" s="2" customFormat="1">
      <c r="A118" s="40"/>
      <c r="B118" s="41"/>
      <c r="C118" s="42"/>
      <c r="D118" s="230" t="s">
        <v>141</v>
      </c>
      <c r="E118" s="42"/>
      <c r="F118" s="231" t="s">
        <v>203</v>
      </c>
      <c r="G118" s="42"/>
      <c r="H118" s="42"/>
      <c r="I118" s="232"/>
      <c r="J118" s="42"/>
      <c r="K118" s="42"/>
      <c r="L118" s="46"/>
      <c r="M118" s="233"/>
      <c r="N118" s="23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82</v>
      </c>
    </row>
    <row r="119" s="13" customFormat="1">
      <c r="A119" s="13"/>
      <c r="B119" s="235"/>
      <c r="C119" s="236"/>
      <c r="D119" s="237" t="s">
        <v>151</v>
      </c>
      <c r="E119" s="238" t="s">
        <v>19</v>
      </c>
      <c r="F119" s="239" t="s">
        <v>204</v>
      </c>
      <c r="G119" s="236"/>
      <c r="H119" s="240">
        <v>786.03999999999996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151</v>
      </c>
      <c r="AU119" s="246" t="s">
        <v>82</v>
      </c>
      <c r="AV119" s="13" t="s">
        <v>82</v>
      </c>
      <c r="AW119" s="13" t="s">
        <v>35</v>
      </c>
      <c r="AX119" s="13" t="s">
        <v>80</v>
      </c>
      <c r="AY119" s="246" t="s">
        <v>131</v>
      </c>
    </row>
    <row r="120" s="2" customFormat="1" ht="24.15" customHeight="1">
      <c r="A120" s="40"/>
      <c r="B120" s="41"/>
      <c r="C120" s="217" t="s">
        <v>139</v>
      </c>
      <c r="D120" s="217" t="s">
        <v>134</v>
      </c>
      <c r="E120" s="218" t="s">
        <v>205</v>
      </c>
      <c r="F120" s="219" t="s">
        <v>206</v>
      </c>
      <c r="G120" s="220" t="s">
        <v>164</v>
      </c>
      <c r="H120" s="221">
        <v>393.01999999999998</v>
      </c>
      <c r="I120" s="222"/>
      <c r="J120" s="223">
        <f>ROUND(I120*H120,2)</f>
        <v>0</v>
      </c>
      <c r="K120" s="219" t="s">
        <v>138</v>
      </c>
      <c r="L120" s="46"/>
      <c r="M120" s="224" t="s">
        <v>19</v>
      </c>
      <c r="N120" s="225" t="s">
        <v>45</v>
      </c>
      <c r="O120" s="86"/>
      <c r="P120" s="226">
        <f>O120*H120</f>
        <v>0</v>
      </c>
      <c r="Q120" s="226">
        <v>3.3000000000000003E-05</v>
      </c>
      <c r="R120" s="226">
        <f>Q120*H120</f>
        <v>0.012969660000000001</v>
      </c>
      <c r="S120" s="226">
        <v>0</v>
      </c>
      <c r="T120" s="22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8" t="s">
        <v>165</v>
      </c>
      <c r="AT120" s="228" t="s">
        <v>134</v>
      </c>
      <c r="AU120" s="228" t="s">
        <v>82</v>
      </c>
      <c r="AY120" s="19" t="s">
        <v>131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9" t="s">
        <v>80</v>
      </c>
      <c r="BK120" s="229">
        <f>ROUND(I120*H120,2)</f>
        <v>0</v>
      </c>
      <c r="BL120" s="19" t="s">
        <v>165</v>
      </c>
      <c r="BM120" s="228" t="s">
        <v>207</v>
      </c>
    </row>
    <row r="121" s="2" customFormat="1">
      <c r="A121" s="40"/>
      <c r="B121" s="41"/>
      <c r="C121" s="42"/>
      <c r="D121" s="230" t="s">
        <v>141</v>
      </c>
      <c r="E121" s="42"/>
      <c r="F121" s="231" t="s">
        <v>208</v>
      </c>
      <c r="G121" s="42"/>
      <c r="H121" s="42"/>
      <c r="I121" s="232"/>
      <c r="J121" s="42"/>
      <c r="K121" s="42"/>
      <c r="L121" s="46"/>
      <c r="M121" s="233"/>
      <c r="N121" s="234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82</v>
      </c>
    </row>
    <row r="122" s="13" customFormat="1">
      <c r="A122" s="13"/>
      <c r="B122" s="235"/>
      <c r="C122" s="236"/>
      <c r="D122" s="237" t="s">
        <v>151</v>
      </c>
      <c r="E122" s="238" t="s">
        <v>19</v>
      </c>
      <c r="F122" s="239" t="s">
        <v>98</v>
      </c>
      <c r="G122" s="236"/>
      <c r="H122" s="240">
        <v>393.01999999999998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151</v>
      </c>
      <c r="AU122" s="246" t="s">
        <v>82</v>
      </c>
      <c r="AV122" s="13" t="s">
        <v>82</v>
      </c>
      <c r="AW122" s="13" t="s">
        <v>35</v>
      </c>
      <c r="AX122" s="13" t="s">
        <v>80</v>
      </c>
      <c r="AY122" s="246" t="s">
        <v>131</v>
      </c>
    </row>
    <row r="123" s="2" customFormat="1" ht="37.8" customHeight="1">
      <c r="A123" s="40"/>
      <c r="B123" s="41"/>
      <c r="C123" s="217" t="s">
        <v>161</v>
      </c>
      <c r="D123" s="217" t="s">
        <v>134</v>
      </c>
      <c r="E123" s="218" t="s">
        <v>209</v>
      </c>
      <c r="F123" s="219" t="s">
        <v>210</v>
      </c>
      <c r="G123" s="220" t="s">
        <v>164</v>
      </c>
      <c r="H123" s="221">
        <v>393.01999999999998</v>
      </c>
      <c r="I123" s="222"/>
      <c r="J123" s="223">
        <f>ROUND(I123*H123,2)</f>
        <v>0</v>
      </c>
      <c r="K123" s="219" t="s">
        <v>138</v>
      </c>
      <c r="L123" s="46"/>
      <c r="M123" s="224" t="s">
        <v>19</v>
      </c>
      <c r="N123" s="225" t="s">
        <v>45</v>
      </c>
      <c r="O123" s="86"/>
      <c r="P123" s="226">
        <f>O123*H123</f>
        <v>0</v>
      </c>
      <c r="Q123" s="226">
        <v>0.0045450000000000004</v>
      </c>
      <c r="R123" s="226">
        <f>Q123*H123</f>
        <v>1.7862759000000001</v>
      </c>
      <c r="S123" s="226">
        <v>0</v>
      </c>
      <c r="T123" s="22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28" t="s">
        <v>165</v>
      </c>
      <c r="AT123" s="228" t="s">
        <v>134</v>
      </c>
      <c r="AU123" s="228" t="s">
        <v>82</v>
      </c>
      <c r="AY123" s="19" t="s">
        <v>131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9" t="s">
        <v>80</v>
      </c>
      <c r="BK123" s="229">
        <f>ROUND(I123*H123,2)</f>
        <v>0</v>
      </c>
      <c r="BL123" s="19" t="s">
        <v>165</v>
      </c>
      <c r="BM123" s="228" t="s">
        <v>211</v>
      </c>
    </row>
    <row r="124" s="2" customFormat="1">
      <c r="A124" s="40"/>
      <c r="B124" s="41"/>
      <c r="C124" s="42"/>
      <c r="D124" s="230" t="s">
        <v>141</v>
      </c>
      <c r="E124" s="42"/>
      <c r="F124" s="231" t="s">
        <v>212</v>
      </c>
      <c r="G124" s="42"/>
      <c r="H124" s="42"/>
      <c r="I124" s="232"/>
      <c r="J124" s="42"/>
      <c r="K124" s="42"/>
      <c r="L124" s="46"/>
      <c r="M124" s="233"/>
      <c r="N124" s="23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82</v>
      </c>
    </row>
    <row r="125" s="13" customFormat="1">
      <c r="A125" s="13"/>
      <c r="B125" s="235"/>
      <c r="C125" s="236"/>
      <c r="D125" s="237" t="s">
        <v>151</v>
      </c>
      <c r="E125" s="238" t="s">
        <v>19</v>
      </c>
      <c r="F125" s="239" t="s">
        <v>98</v>
      </c>
      <c r="G125" s="236"/>
      <c r="H125" s="240">
        <v>393.01999999999998</v>
      </c>
      <c r="I125" s="241"/>
      <c r="J125" s="236"/>
      <c r="K125" s="236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151</v>
      </c>
      <c r="AU125" s="246" t="s">
        <v>82</v>
      </c>
      <c r="AV125" s="13" t="s">
        <v>82</v>
      </c>
      <c r="AW125" s="13" t="s">
        <v>35</v>
      </c>
      <c r="AX125" s="13" t="s">
        <v>80</v>
      </c>
      <c r="AY125" s="246" t="s">
        <v>131</v>
      </c>
    </row>
    <row r="126" s="2" customFormat="1" ht="24.15" customHeight="1">
      <c r="A126" s="40"/>
      <c r="B126" s="41"/>
      <c r="C126" s="217" t="s">
        <v>184</v>
      </c>
      <c r="D126" s="217" t="s">
        <v>134</v>
      </c>
      <c r="E126" s="218" t="s">
        <v>213</v>
      </c>
      <c r="F126" s="219" t="s">
        <v>214</v>
      </c>
      <c r="G126" s="220" t="s">
        <v>164</v>
      </c>
      <c r="H126" s="221">
        <v>393.01999999999998</v>
      </c>
      <c r="I126" s="222"/>
      <c r="J126" s="223">
        <f>ROUND(I126*H126,2)</f>
        <v>0</v>
      </c>
      <c r="K126" s="219" t="s">
        <v>138</v>
      </c>
      <c r="L126" s="46"/>
      <c r="M126" s="224" t="s">
        <v>19</v>
      </c>
      <c r="N126" s="225" t="s">
        <v>45</v>
      </c>
      <c r="O126" s="86"/>
      <c r="P126" s="226">
        <f>O126*H126</f>
        <v>0</v>
      </c>
      <c r="Q126" s="226">
        <v>0.00029999999999999997</v>
      </c>
      <c r="R126" s="226">
        <f>Q126*H126</f>
        <v>0.11790599999999998</v>
      </c>
      <c r="S126" s="226">
        <v>0</v>
      </c>
      <c r="T126" s="22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28" t="s">
        <v>165</v>
      </c>
      <c r="AT126" s="228" t="s">
        <v>134</v>
      </c>
      <c r="AU126" s="228" t="s">
        <v>82</v>
      </c>
      <c r="AY126" s="19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9" t="s">
        <v>80</v>
      </c>
      <c r="BK126" s="229">
        <f>ROUND(I126*H126,2)</f>
        <v>0</v>
      </c>
      <c r="BL126" s="19" t="s">
        <v>165</v>
      </c>
      <c r="BM126" s="228" t="s">
        <v>215</v>
      </c>
    </row>
    <row r="127" s="2" customFormat="1">
      <c r="A127" s="40"/>
      <c r="B127" s="41"/>
      <c r="C127" s="42"/>
      <c r="D127" s="230" t="s">
        <v>141</v>
      </c>
      <c r="E127" s="42"/>
      <c r="F127" s="231" t="s">
        <v>216</v>
      </c>
      <c r="G127" s="42"/>
      <c r="H127" s="42"/>
      <c r="I127" s="232"/>
      <c r="J127" s="42"/>
      <c r="K127" s="42"/>
      <c r="L127" s="46"/>
      <c r="M127" s="233"/>
      <c r="N127" s="23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82</v>
      </c>
    </row>
    <row r="128" s="13" customFormat="1">
      <c r="A128" s="13"/>
      <c r="B128" s="235"/>
      <c r="C128" s="236"/>
      <c r="D128" s="237" t="s">
        <v>151</v>
      </c>
      <c r="E128" s="238" t="s">
        <v>19</v>
      </c>
      <c r="F128" s="239" t="s">
        <v>98</v>
      </c>
      <c r="G128" s="236"/>
      <c r="H128" s="240">
        <v>393.01999999999998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151</v>
      </c>
      <c r="AU128" s="246" t="s">
        <v>82</v>
      </c>
      <c r="AV128" s="13" t="s">
        <v>82</v>
      </c>
      <c r="AW128" s="13" t="s">
        <v>35</v>
      </c>
      <c r="AX128" s="13" t="s">
        <v>80</v>
      </c>
      <c r="AY128" s="246" t="s">
        <v>131</v>
      </c>
    </row>
    <row r="129" s="2" customFormat="1" ht="37.8" customHeight="1">
      <c r="A129" s="40"/>
      <c r="B129" s="41"/>
      <c r="C129" s="261" t="s">
        <v>217</v>
      </c>
      <c r="D129" s="261" t="s">
        <v>218</v>
      </c>
      <c r="E129" s="262" t="s">
        <v>219</v>
      </c>
      <c r="F129" s="263" t="s">
        <v>220</v>
      </c>
      <c r="G129" s="264" t="s">
        <v>164</v>
      </c>
      <c r="H129" s="265">
        <v>471.23099999999999</v>
      </c>
      <c r="I129" s="266"/>
      <c r="J129" s="267">
        <f>ROUND(I129*H129,2)</f>
        <v>0</v>
      </c>
      <c r="K129" s="263" t="s">
        <v>138</v>
      </c>
      <c r="L129" s="268"/>
      <c r="M129" s="269" t="s">
        <v>19</v>
      </c>
      <c r="N129" s="270" t="s">
        <v>45</v>
      </c>
      <c r="O129" s="86"/>
      <c r="P129" s="226">
        <f>O129*H129</f>
        <v>0</v>
      </c>
      <c r="Q129" s="226">
        <v>0.0025999999999999999</v>
      </c>
      <c r="R129" s="226">
        <f>Q129*H129</f>
        <v>1.2252006</v>
      </c>
      <c r="S129" s="226">
        <v>0</v>
      </c>
      <c r="T129" s="22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8" t="s">
        <v>221</v>
      </c>
      <c r="AT129" s="228" t="s">
        <v>218</v>
      </c>
      <c r="AU129" s="228" t="s">
        <v>82</v>
      </c>
      <c r="AY129" s="19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9" t="s">
        <v>80</v>
      </c>
      <c r="BK129" s="229">
        <f>ROUND(I129*H129,2)</f>
        <v>0</v>
      </c>
      <c r="BL129" s="19" t="s">
        <v>165</v>
      </c>
      <c r="BM129" s="228" t="s">
        <v>222</v>
      </c>
    </row>
    <row r="130" s="15" customFormat="1">
      <c r="A130" s="15"/>
      <c r="B130" s="271"/>
      <c r="C130" s="272"/>
      <c r="D130" s="237" t="s">
        <v>151</v>
      </c>
      <c r="E130" s="273" t="s">
        <v>19</v>
      </c>
      <c r="F130" s="274" t="s">
        <v>223</v>
      </c>
      <c r="G130" s="272"/>
      <c r="H130" s="273" t="s">
        <v>19</v>
      </c>
      <c r="I130" s="275"/>
      <c r="J130" s="272"/>
      <c r="K130" s="272"/>
      <c r="L130" s="276"/>
      <c r="M130" s="277"/>
      <c r="N130" s="278"/>
      <c r="O130" s="278"/>
      <c r="P130" s="278"/>
      <c r="Q130" s="278"/>
      <c r="R130" s="278"/>
      <c r="S130" s="278"/>
      <c r="T130" s="27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80" t="s">
        <v>151</v>
      </c>
      <c r="AU130" s="280" t="s">
        <v>82</v>
      </c>
      <c r="AV130" s="15" t="s">
        <v>80</v>
      </c>
      <c r="AW130" s="15" t="s">
        <v>35</v>
      </c>
      <c r="AX130" s="15" t="s">
        <v>74</v>
      </c>
      <c r="AY130" s="280" t="s">
        <v>131</v>
      </c>
    </row>
    <row r="131" s="13" customFormat="1">
      <c r="A131" s="13"/>
      <c r="B131" s="235"/>
      <c r="C131" s="236"/>
      <c r="D131" s="237" t="s">
        <v>151</v>
      </c>
      <c r="E131" s="238" t="s">
        <v>19</v>
      </c>
      <c r="F131" s="239" t="s">
        <v>98</v>
      </c>
      <c r="G131" s="236"/>
      <c r="H131" s="240">
        <v>393.01999999999998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151</v>
      </c>
      <c r="AU131" s="246" t="s">
        <v>82</v>
      </c>
      <c r="AV131" s="13" t="s">
        <v>82</v>
      </c>
      <c r="AW131" s="13" t="s">
        <v>35</v>
      </c>
      <c r="AX131" s="13" t="s">
        <v>74</v>
      </c>
      <c r="AY131" s="246" t="s">
        <v>131</v>
      </c>
    </row>
    <row r="132" s="15" customFormat="1">
      <c r="A132" s="15"/>
      <c r="B132" s="271"/>
      <c r="C132" s="272"/>
      <c r="D132" s="237" t="s">
        <v>151</v>
      </c>
      <c r="E132" s="273" t="s">
        <v>19</v>
      </c>
      <c r="F132" s="274" t="s">
        <v>224</v>
      </c>
      <c r="G132" s="272"/>
      <c r="H132" s="273" t="s">
        <v>19</v>
      </c>
      <c r="I132" s="275"/>
      <c r="J132" s="272"/>
      <c r="K132" s="272"/>
      <c r="L132" s="276"/>
      <c r="M132" s="277"/>
      <c r="N132" s="278"/>
      <c r="O132" s="278"/>
      <c r="P132" s="278"/>
      <c r="Q132" s="278"/>
      <c r="R132" s="278"/>
      <c r="S132" s="278"/>
      <c r="T132" s="279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0" t="s">
        <v>151</v>
      </c>
      <c r="AU132" s="280" t="s">
        <v>82</v>
      </c>
      <c r="AV132" s="15" t="s">
        <v>80</v>
      </c>
      <c r="AW132" s="15" t="s">
        <v>35</v>
      </c>
      <c r="AX132" s="15" t="s">
        <v>74</v>
      </c>
      <c r="AY132" s="280" t="s">
        <v>131</v>
      </c>
    </row>
    <row r="133" s="13" customFormat="1">
      <c r="A133" s="13"/>
      <c r="B133" s="235"/>
      <c r="C133" s="236"/>
      <c r="D133" s="237" t="s">
        <v>151</v>
      </c>
      <c r="E133" s="238" t="s">
        <v>19</v>
      </c>
      <c r="F133" s="239" t="s">
        <v>225</v>
      </c>
      <c r="G133" s="236"/>
      <c r="H133" s="240">
        <v>35.372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151</v>
      </c>
      <c r="AU133" s="246" t="s">
        <v>82</v>
      </c>
      <c r="AV133" s="13" t="s">
        <v>82</v>
      </c>
      <c r="AW133" s="13" t="s">
        <v>35</v>
      </c>
      <c r="AX133" s="13" t="s">
        <v>74</v>
      </c>
      <c r="AY133" s="246" t="s">
        <v>131</v>
      </c>
    </row>
    <row r="134" s="14" customFormat="1">
      <c r="A134" s="14"/>
      <c r="B134" s="247"/>
      <c r="C134" s="248"/>
      <c r="D134" s="237" t="s">
        <v>151</v>
      </c>
      <c r="E134" s="249" t="s">
        <v>19</v>
      </c>
      <c r="F134" s="250" t="s">
        <v>183</v>
      </c>
      <c r="G134" s="248"/>
      <c r="H134" s="251">
        <v>428.392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151</v>
      </c>
      <c r="AU134" s="257" t="s">
        <v>82</v>
      </c>
      <c r="AV134" s="14" t="s">
        <v>139</v>
      </c>
      <c r="AW134" s="14" t="s">
        <v>35</v>
      </c>
      <c r="AX134" s="14" t="s">
        <v>80</v>
      </c>
      <c r="AY134" s="257" t="s">
        <v>131</v>
      </c>
    </row>
    <row r="135" s="13" customFormat="1">
      <c r="A135" s="13"/>
      <c r="B135" s="235"/>
      <c r="C135" s="236"/>
      <c r="D135" s="237" t="s">
        <v>151</v>
      </c>
      <c r="E135" s="236"/>
      <c r="F135" s="239" t="s">
        <v>226</v>
      </c>
      <c r="G135" s="236"/>
      <c r="H135" s="240">
        <v>471.23099999999999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151</v>
      </c>
      <c r="AU135" s="246" t="s">
        <v>82</v>
      </c>
      <c r="AV135" s="13" t="s">
        <v>82</v>
      </c>
      <c r="AW135" s="13" t="s">
        <v>4</v>
      </c>
      <c r="AX135" s="13" t="s">
        <v>80</v>
      </c>
      <c r="AY135" s="246" t="s">
        <v>131</v>
      </c>
    </row>
    <row r="136" s="2" customFormat="1" ht="24.15" customHeight="1">
      <c r="A136" s="40"/>
      <c r="B136" s="41"/>
      <c r="C136" s="217" t="s">
        <v>227</v>
      </c>
      <c r="D136" s="217" t="s">
        <v>134</v>
      </c>
      <c r="E136" s="218" t="s">
        <v>228</v>
      </c>
      <c r="F136" s="219" t="s">
        <v>229</v>
      </c>
      <c r="G136" s="220" t="s">
        <v>187</v>
      </c>
      <c r="H136" s="221">
        <v>500</v>
      </c>
      <c r="I136" s="222"/>
      <c r="J136" s="223">
        <f>ROUND(I136*H136,2)</f>
        <v>0</v>
      </c>
      <c r="K136" s="219" t="s">
        <v>138</v>
      </c>
      <c r="L136" s="46"/>
      <c r="M136" s="224" t="s">
        <v>19</v>
      </c>
      <c r="N136" s="225" t="s">
        <v>45</v>
      </c>
      <c r="O136" s="86"/>
      <c r="P136" s="226">
        <f>O136*H136</f>
        <v>0</v>
      </c>
      <c r="Q136" s="226">
        <v>1.84E-05</v>
      </c>
      <c r="R136" s="226">
        <f>Q136*H136</f>
        <v>0.0091999999999999998</v>
      </c>
      <c r="S136" s="226">
        <v>0</v>
      </c>
      <c r="T136" s="22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28" t="s">
        <v>165</v>
      </c>
      <c r="AT136" s="228" t="s">
        <v>134</v>
      </c>
      <c r="AU136" s="228" t="s">
        <v>82</v>
      </c>
      <c r="AY136" s="19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9" t="s">
        <v>80</v>
      </c>
      <c r="BK136" s="229">
        <f>ROUND(I136*H136,2)</f>
        <v>0</v>
      </c>
      <c r="BL136" s="19" t="s">
        <v>165</v>
      </c>
      <c r="BM136" s="228" t="s">
        <v>230</v>
      </c>
    </row>
    <row r="137" s="2" customFormat="1">
      <c r="A137" s="40"/>
      <c r="B137" s="41"/>
      <c r="C137" s="42"/>
      <c r="D137" s="230" t="s">
        <v>141</v>
      </c>
      <c r="E137" s="42"/>
      <c r="F137" s="231" t="s">
        <v>231</v>
      </c>
      <c r="G137" s="42"/>
      <c r="H137" s="42"/>
      <c r="I137" s="232"/>
      <c r="J137" s="42"/>
      <c r="K137" s="42"/>
      <c r="L137" s="46"/>
      <c r="M137" s="233"/>
      <c r="N137" s="23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141</v>
      </c>
      <c r="AU137" s="19" t="s">
        <v>82</v>
      </c>
    </row>
    <row r="138" s="13" customFormat="1">
      <c r="A138" s="13"/>
      <c r="B138" s="235"/>
      <c r="C138" s="236"/>
      <c r="D138" s="237" t="s">
        <v>151</v>
      </c>
      <c r="E138" s="238" t="s">
        <v>19</v>
      </c>
      <c r="F138" s="239" t="s">
        <v>232</v>
      </c>
      <c r="G138" s="236"/>
      <c r="H138" s="240">
        <v>500</v>
      </c>
      <c r="I138" s="241"/>
      <c r="J138" s="236"/>
      <c r="K138" s="236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151</v>
      </c>
      <c r="AU138" s="246" t="s">
        <v>82</v>
      </c>
      <c r="AV138" s="13" t="s">
        <v>82</v>
      </c>
      <c r="AW138" s="13" t="s">
        <v>35</v>
      </c>
      <c r="AX138" s="13" t="s">
        <v>80</v>
      </c>
      <c r="AY138" s="246" t="s">
        <v>131</v>
      </c>
    </row>
    <row r="139" s="2" customFormat="1" ht="24.15" customHeight="1">
      <c r="A139" s="40"/>
      <c r="B139" s="41"/>
      <c r="C139" s="217" t="s">
        <v>233</v>
      </c>
      <c r="D139" s="217" t="s">
        <v>134</v>
      </c>
      <c r="E139" s="218" t="s">
        <v>234</v>
      </c>
      <c r="F139" s="219" t="s">
        <v>235</v>
      </c>
      <c r="G139" s="220" t="s">
        <v>187</v>
      </c>
      <c r="H139" s="221">
        <v>353.71800000000002</v>
      </c>
      <c r="I139" s="222"/>
      <c r="J139" s="223">
        <f>ROUND(I139*H139,2)</f>
        <v>0</v>
      </c>
      <c r="K139" s="219" t="s">
        <v>138</v>
      </c>
      <c r="L139" s="46"/>
      <c r="M139" s="224" t="s">
        <v>19</v>
      </c>
      <c r="N139" s="225" t="s">
        <v>45</v>
      </c>
      <c r="O139" s="86"/>
      <c r="P139" s="226">
        <f>O139*H139</f>
        <v>0</v>
      </c>
      <c r="Q139" s="226">
        <v>5.3999999999999998E-05</v>
      </c>
      <c r="R139" s="226">
        <f>Q139*H139</f>
        <v>0.019100772000000002</v>
      </c>
      <c r="S139" s="226">
        <v>0</v>
      </c>
      <c r="T139" s="22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28" t="s">
        <v>165</v>
      </c>
      <c r="AT139" s="228" t="s">
        <v>134</v>
      </c>
      <c r="AU139" s="228" t="s">
        <v>82</v>
      </c>
      <c r="AY139" s="19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9" t="s">
        <v>80</v>
      </c>
      <c r="BK139" s="229">
        <f>ROUND(I139*H139,2)</f>
        <v>0</v>
      </c>
      <c r="BL139" s="19" t="s">
        <v>165</v>
      </c>
      <c r="BM139" s="228" t="s">
        <v>236</v>
      </c>
    </row>
    <row r="140" s="2" customFormat="1">
      <c r="A140" s="40"/>
      <c r="B140" s="41"/>
      <c r="C140" s="42"/>
      <c r="D140" s="230" t="s">
        <v>141</v>
      </c>
      <c r="E140" s="42"/>
      <c r="F140" s="231" t="s">
        <v>237</v>
      </c>
      <c r="G140" s="42"/>
      <c r="H140" s="42"/>
      <c r="I140" s="232"/>
      <c r="J140" s="42"/>
      <c r="K140" s="42"/>
      <c r="L140" s="46"/>
      <c r="M140" s="233"/>
      <c r="N140" s="23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82</v>
      </c>
    </row>
    <row r="141" s="13" customFormat="1">
      <c r="A141" s="13"/>
      <c r="B141" s="235"/>
      <c r="C141" s="236"/>
      <c r="D141" s="237" t="s">
        <v>151</v>
      </c>
      <c r="E141" s="238" t="s">
        <v>19</v>
      </c>
      <c r="F141" s="239" t="s">
        <v>190</v>
      </c>
      <c r="G141" s="236"/>
      <c r="H141" s="240">
        <v>353.71800000000002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151</v>
      </c>
      <c r="AU141" s="246" t="s">
        <v>82</v>
      </c>
      <c r="AV141" s="13" t="s">
        <v>82</v>
      </c>
      <c r="AW141" s="13" t="s">
        <v>35</v>
      </c>
      <c r="AX141" s="13" t="s">
        <v>80</v>
      </c>
      <c r="AY141" s="246" t="s">
        <v>131</v>
      </c>
    </row>
    <row r="142" s="2" customFormat="1" ht="21.75" customHeight="1">
      <c r="A142" s="40"/>
      <c r="B142" s="41"/>
      <c r="C142" s="217" t="s">
        <v>238</v>
      </c>
      <c r="D142" s="217" t="s">
        <v>134</v>
      </c>
      <c r="E142" s="218" t="s">
        <v>239</v>
      </c>
      <c r="F142" s="219" t="s">
        <v>240</v>
      </c>
      <c r="G142" s="220" t="s">
        <v>241</v>
      </c>
      <c r="H142" s="221">
        <v>78</v>
      </c>
      <c r="I142" s="222"/>
      <c r="J142" s="223">
        <f>ROUND(I142*H142,2)</f>
        <v>0</v>
      </c>
      <c r="K142" s="219" t="s">
        <v>138</v>
      </c>
      <c r="L142" s="46"/>
      <c r="M142" s="224" t="s">
        <v>19</v>
      </c>
      <c r="N142" s="225" t="s">
        <v>45</v>
      </c>
      <c r="O142" s="86"/>
      <c r="P142" s="226">
        <f>O142*H142</f>
        <v>0</v>
      </c>
      <c r="Q142" s="226">
        <v>3.0000000000000001E-05</v>
      </c>
      <c r="R142" s="226">
        <f>Q142*H142</f>
        <v>0.0023400000000000001</v>
      </c>
      <c r="S142" s="226">
        <v>0</v>
      </c>
      <c r="T142" s="22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28" t="s">
        <v>165</v>
      </c>
      <c r="AT142" s="228" t="s">
        <v>134</v>
      </c>
      <c r="AU142" s="228" t="s">
        <v>82</v>
      </c>
      <c r="AY142" s="19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9" t="s">
        <v>80</v>
      </c>
      <c r="BK142" s="229">
        <f>ROUND(I142*H142,2)</f>
        <v>0</v>
      </c>
      <c r="BL142" s="19" t="s">
        <v>165</v>
      </c>
      <c r="BM142" s="228" t="s">
        <v>242</v>
      </c>
    </row>
    <row r="143" s="2" customFormat="1">
      <c r="A143" s="40"/>
      <c r="B143" s="41"/>
      <c r="C143" s="42"/>
      <c r="D143" s="230" t="s">
        <v>141</v>
      </c>
      <c r="E143" s="42"/>
      <c r="F143" s="231" t="s">
        <v>243</v>
      </c>
      <c r="G143" s="42"/>
      <c r="H143" s="42"/>
      <c r="I143" s="232"/>
      <c r="J143" s="42"/>
      <c r="K143" s="42"/>
      <c r="L143" s="46"/>
      <c r="M143" s="233"/>
      <c r="N143" s="23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141</v>
      </c>
      <c r="AU143" s="19" t="s">
        <v>82</v>
      </c>
    </row>
    <row r="144" s="13" customFormat="1">
      <c r="A144" s="13"/>
      <c r="B144" s="235"/>
      <c r="C144" s="236"/>
      <c r="D144" s="237" t="s">
        <v>151</v>
      </c>
      <c r="E144" s="238" t="s">
        <v>19</v>
      </c>
      <c r="F144" s="239" t="s">
        <v>244</v>
      </c>
      <c r="G144" s="236"/>
      <c r="H144" s="240">
        <v>78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151</v>
      </c>
      <c r="AU144" s="246" t="s">
        <v>82</v>
      </c>
      <c r="AV144" s="13" t="s">
        <v>82</v>
      </c>
      <c r="AW144" s="13" t="s">
        <v>35</v>
      </c>
      <c r="AX144" s="13" t="s">
        <v>80</v>
      </c>
      <c r="AY144" s="246" t="s">
        <v>131</v>
      </c>
    </row>
    <row r="145" s="2" customFormat="1" ht="21.75" customHeight="1">
      <c r="A145" s="40"/>
      <c r="B145" s="41"/>
      <c r="C145" s="217" t="s">
        <v>245</v>
      </c>
      <c r="D145" s="217" t="s">
        <v>134</v>
      </c>
      <c r="E145" s="218" t="s">
        <v>246</v>
      </c>
      <c r="F145" s="219" t="s">
        <v>247</v>
      </c>
      <c r="G145" s="220" t="s">
        <v>241</v>
      </c>
      <c r="H145" s="221">
        <v>20</v>
      </c>
      <c r="I145" s="222"/>
      <c r="J145" s="223">
        <f>ROUND(I145*H145,2)</f>
        <v>0</v>
      </c>
      <c r="K145" s="219" t="s">
        <v>138</v>
      </c>
      <c r="L145" s="46"/>
      <c r="M145" s="224" t="s">
        <v>19</v>
      </c>
      <c r="N145" s="225" t="s">
        <v>45</v>
      </c>
      <c r="O145" s="86"/>
      <c r="P145" s="226">
        <f>O145*H145</f>
        <v>0</v>
      </c>
      <c r="Q145" s="226">
        <v>3.0000000000000001E-05</v>
      </c>
      <c r="R145" s="226">
        <f>Q145*H145</f>
        <v>0.00060000000000000006</v>
      </c>
      <c r="S145" s="226">
        <v>0</v>
      </c>
      <c r="T145" s="22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8" t="s">
        <v>165</v>
      </c>
      <c r="AT145" s="228" t="s">
        <v>134</v>
      </c>
      <c r="AU145" s="228" t="s">
        <v>82</v>
      </c>
      <c r="AY145" s="19" t="s">
        <v>131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9" t="s">
        <v>80</v>
      </c>
      <c r="BK145" s="229">
        <f>ROUND(I145*H145,2)</f>
        <v>0</v>
      </c>
      <c r="BL145" s="19" t="s">
        <v>165</v>
      </c>
      <c r="BM145" s="228" t="s">
        <v>248</v>
      </c>
    </row>
    <row r="146" s="2" customFormat="1">
      <c r="A146" s="40"/>
      <c r="B146" s="41"/>
      <c r="C146" s="42"/>
      <c r="D146" s="230" t="s">
        <v>141</v>
      </c>
      <c r="E146" s="42"/>
      <c r="F146" s="231" t="s">
        <v>249</v>
      </c>
      <c r="G146" s="42"/>
      <c r="H146" s="42"/>
      <c r="I146" s="232"/>
      <c r="J146" s="42"/>
      <c r="K146" s="42"/>
      <c r="L146" s="46"/>
      <c r="M146" s="233"/>
      <c r="N146" s="23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82</v>
      </c>
    </row>
    <row r="147" s="13" customFormat="1">
      <c r="A147" s="13"/>
      <c r="B147" s="235"/>
      <c r="C147" s="236"/>
      <c r="D147" s="237" t="s">
        <v>151</v>
      </c>
      <c r="E147" s="238" t="s">
        <v>19</v>
      </c>
      <c r="F147" s="239" t="s">
        <v>250</v>
      </c>
      <c r="G147" s="236"/>
      <c r="H147" s="240">
        <v>20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151</v>
      </c>
      <c r="AU147" s="246" t="s">
        <v>82</v>
      </c>
      <c r="AV147" s="13" t="s">
        <v>82</v>
      </c>
      <c r="AW147" s="13" t="s">
        <v>35</v>
      </c>
      <c r="AX147" s="13" t="s">
        <v>80</v>
      </c>
      <c r="AY147" s="246" t="s">
        <v>131</v>
      </c>
    </row>
    <row r="148" s="2" customFormat="1" ht="16.5" customHeight="1">
      <c r="A148" s="40"/>
      <c r="B148" s="41"/>
      <c r="C148" s="217" t="s">
        <v>8</v>
      </c>
      <c r="D148" s="217" t="s">
        <v>134</v>
      </c>
      <c r="E148" s="218" t="s">
        <v>251</v>
      </c>
      <c r="F148" s="219" t="s">
        <v>252</v>
      </c>
      <c r="G148" s="220" t="s">
        <v>187</v>
      </c>
      <c r="H148" s="221">
        <v>353.71800000000002</v>
      </c>
      <c r="I148" s="222"/>
      <c r="J148" s="223">
        <f>ROUND(I148*H148,2)</f>
        <v>0</v>
      </c>
      <c r="K148" s="219" t="s">
        <v>138</v>
      </c>
      <c r="L148" s="46"/>
      <c r="M148" s="224" t="s">
        <v>19</v>
      </c>
      <c r="N148" s="225" t="s">
        <v>45</v>
      </c>
      <c r="O148" s="86"/>
      <c r="P148" s="226">
        <f>O148*H148</f>
        <v>0</v>
      </c>
      <c r="Q148" s="226">
        <v>1.26999E-05</v>
      </c>
      <c r="R148" s="226">
        <f>Q148*H148</f>
        <v>0.0044921832282</v>
      </c>
      <c r="S148" s="226">
        <v>0</v>
      </c>
      <c r="T148" s="22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8" t="s">
        <v>165</v>
      </c>
      <c r="AT148" s="228" t="s">
        <v>134</v>
      </c>
      <c r="AU148" s="228" t="s">
        <v>82</v>
      </c>
      <c r="AY148" s="19" t="s">
        <v>131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9" t="s">
        <v>80</v>
      </c>
      <c r="BK148" s="229">
        <f>ROUND(I148*H148,2)</f>
        <v>0</v>
      </c>
      <c r="BL148" s="19" t="s">
        <v>165</v>
      </c>
      <c r="BM148" s="228" t="s">
        <v>253</v>
      </c>
    </row>
    <row r="149" s="2" customFormat="1">
      <c r="A149" s="40"/>
      <c r="B149" s="41"/>
      <c r="C149" s="42"/>
      <c r="D149" s="230" t="s">
        <v>141</v>
      </c>
      <c r="E149" s="42"/>
      <c r="F149" s="231" t="s">
        <v>254</v>
      </c>
      <c r="G149" s="42"/>
      <c r="H149" s="42"/>
      <c r="I149" s="232"/>
      <c r="J149" s="42"/>
      <c r="K149" s="42"/>
      <c r="L149" s="46"/>
      <c r="M149" s="233"/>
      <c r="N149" s="234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141</v>
      </c>
      <c r="AU149" s="19" t="s">
        <v>82</v>
      </c>
    </row>
    <row r="150" s="13" customFormat="1">
      <c r="A150" s="13"/>
      <c r="B150" s="235"/>
      <c r="C150" s="236"/>
      <c r="D150" s="237" t="s">
        <v>151</v>
      </c>
      <c r="E150" s="238" t="s">
        <v>19</v>
      </c>
      <c r="F150" s="239" t="s">
        <v>190</v>
      </c>
      <c r="G150" s="236"/>
      <c r="H150" s="240">
        <v>353.71800000000002</v>
      </c>
      <c r="I150" s="241"/>
      <c r="J150" s="236"/>
      <c r="K150" s="236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151</v>
      </c>
      <c r="AU150" s="246" t="s">
        <v>82</v>
      </c>
      <c r="AV150" s="13" t="s">
        <v>82</v>
      </c>
      <c r="AW150" s="13" t="s">
        <v>35</v>
      </c>
      <c r="AX150" s="13" t="s">
        <v>80</v>
      </c>
      <c r="AY150" s="246" t="s">
        <v>131</v>
      </c>
    </row>
    <row r="151" s="2" customFormat="1" ht="16.5" customHeight="1">
      <c r="A151" s="40"/>
      <c r="B151" s="41"/>
      <c r="C151" s="261" t="s">
        <v>255</v>
      </c>
      <c r="D151" s="261" t="s">
        <v>218</v>
      </c>
      <c r="E151" s="262" t="s">
        <v>256</v>
      </c>
      <c r="F151" s="263" t="s">
        <v>257</v>
      </c>
      <c r="G151" s="264" t="s">
        <v>187</v>
      </c>
      <c r="H151" s="265">
        <v>360.79199999999997</v>
      </c>
      <c r="I151" s="266"/>
      <c r="J151" s="267">
        <f>ROUND(I151*H151,2)</f>
        <v>0</v>
      </c>
      <c r="K151" s="263" t="s">
        <v>138</v>
      </c>
      <c r="L151" s="268"/>
      <c r="M151" s="269" t="s">
        <v>19</v>
      </c>
      <c r="N151" s="270" t="s">
        <v>45</v>
      </c>
      <c r="O151" s="86"/>
      <c r="P151" s="226">
        <f>O151*H151</f>
        <v>0</v>
      </c>
      <c r="Q151" s="226">
        <v>2.0000000000000002E-05</v>
      </c>
      <c r="R151" s="226">
        <f>Q151*H151</f>
        <v>0.0072158400000000003</v>
      </c>
      <c r="S151" s="226">
        <v>0</v>
      </c>
      <c r="T151" s="22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28" t="s">
        <v>221</v>
      </c>
      <c r="AT151" s="228" t="s">
        <v>218</v>
      </c>
      <c r="AU151" s="228" t="s">
        <v>82</v>
      </c>
      <c r="AY151" s="19" t="s">
        <v>131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9" t="s">
        <v>80</v>
      </c>
      <c r="BK151" s="229">
        <f>ROUND(I151*H151,2)</f>
        <v>0</v>
      </c>
      <c r="BL151" s="19" t="s">
        <v>165</v>
      </c>
      <c r="BM151" s="228" t="s">
        <v>258</v>
      </c>
    </row>
    <row r="152" s="13" customFormat="1">
      <c r="A152" s="13"/>
      <c r="B152" s="235"/>
      <c r="C152" s="236"/>
      <c r="D152" s="237" t="s">
        <v>151</v>
      </c>
      <c r="E152" s="238" t="s">
        <v>19</v>
      </c>
      <c r="F152" s="239" t="s">
        <v>190</v>
      </c>
      <c r="G152" s="236"/>
      <c r="H152" s="240">
        <v>353.71800000000002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151</v>
      </c>
      <c r="AU152" s="246" t="s">
        <v>82</v>
      </c>
      <c r="AV152" s="13" t="s">
        <v>82</v>
      </c>
      <c r="AW152" s="13" t="s">
        <v>35</v>
      </c>
      <c r="AX152" s="13" t="s">
        <v>80</v>
      </c>
      <c r="AY152" s="246" t="s">
        <v>131</v>
      </c>
    </row>
    <row r="153" s="13" customFormat="1">
      <c r="A153" s="13"/>
      <c r="B153" s="235"/>
      <c r="C153" s="236"/>
      <c r="D153" s="237" t="s">
        <v>151</v>
      </c>
      <c r="E153" s="236"/>
      <c r="F153" s="239" t="s">
        <v>259</v>
      </c>
      <c r="G153" s="236"/>
      <c r="H153" s="240">
        <v>360.79199999999997</v>
      </c>
      <c r="I153" s="241"/>
      <c r="J153" s="236"/>
      <c r="K153" s="236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151</v>
      </c>
      <c r="AU153" s="246" t="s">
        <v>82</v>
      </c>
      <c r="AV153" s="13" t="s">
        <v>82</v>
      </c>
      <c r="AW153" s="13" t="s">
        <v>4</v>
      </c>
      <c r="AX153" s="13" t="s">
        <v>80</v>
      </c>
      <c r="AY153" s="246" t="s">
        <v>131</v>
      </c>
    </row>
    <row r="154" s="2" customFormat="1" ht="24.15" customHeight="1">
      <c r="A154" s="40"/>
      <c r="B154" s="41"/>
      <c r="C154" s="217" t="s">
        <v>260</v>
      </c>
      <c r="D154" s="217" t="s">
        <v>134</v>
      </c>
      <c r="E154" s="218" t="s">
        <v>261</v>
      </c>
      <c r="F154" s="219" t="s">
        <v>262</v>
      </c>
      <c r="G154" s="220" t="s">
        <v>164</v>
      </c>
      <c r="H154" s="221">
        <v>393.01999999999998</v>
      </c>
      <c r="I154" s="222"/>
      <c r="J154" s="223">
        <f>ROUND(I154*H154,2)</f>
        <v>0</v>
      </c>
      <c r="K154" s="219" t="s">
        <v>138</v>
      </c>
      <c r="L154" s="46"/>
      <c r="M154" s="224" t="s">
        <v>19</v>
      </c>
      <c r="N154" s="225" t="s">
        <v>45</v>
      </c>
      <c r="O154" s="86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8" t="s">
        <v>165</v>
      </c>
      <c r="AT154" s="228" t="s">
        <v>134</v>
      </c>
      <c r="AU154" s="228" t="s">
        <v>82</v>
      </c>
      <c r="AY154" s="19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9" t="s">
        <v>80</v>
      </c>
      <c r="BK154" s="229">
        <f>ROUND(I154*H154,2)</f>
        <v>0</v>
      </c>
      <c r="BL154" s="19" t="s">
        <v>165</v>
      </c>
      <c r="BM154" s="228" t="s">
        <v>263</v>
      </c>
    </row>
    <row r="155" s="2" customFormat="1">
      <c r="A155" s="40"/>
      <c r="B155" s="41"/>
      <c r="C155" s="42"/>
      <c r="D155" s="230" t="s">
        <v>141</v>
      </c>
      <c r="E155" s="42"/>
      <c r="F155" s="231" t="s">
        <v>264</v>
      </c>
      <c r="G155" s="42"/>
      <c r="H155" s="42"/>
      <c r="I155" s="232"/>
      <c r="J155" s="42"/>
      <c r="K155" s="42"/>
      <c r="L155" s="46"/>
      <c r="M155" s="233"/>
      <c r="N155" s="234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82</v>
      </c>
    </row>
    <row r="156" s="13" customFormat="1">
      <c r="A156" s="13"/>
      <c r="B156" s="235"/>
      <c r="C156" s="236"/>
      <c r="D156" s="237" t="s">
        <v>151</v>
      </c>
      <c r="E156" s="238" t="s">
        <v>19</v>
      </c>
      <c r="F156" s="239" t="s">
        <v>98</v>
      </c>
      <c r="G156" s="236"/>
      <c r="H156" s="240">
        <v>393.01999999999998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151</v>
      </c>
      <c r="AU156" s="246" t="s">
        <v>82</v>
      </c>
      <c r="AV156" s="13" t="s">
        <v>82</v>
      </c>
      <c r="AW156" s="13" t="s">
        <v>35</v>
      </c>
      <c r="AX156" s="13" t="s">
        <v>80</v>
      </c>
      <c r="AY156" s="246" t="s">
        <v>131</v>
      </c>
    </row>
    <row r="157" s="2" customFormat="1" ht="49.05" customHeight="1">
      <c r="A157" s="40"/>
      <c r="B157" s="41"/>
      <c r="C157" s="217" t="s">
        <v>265</v>
      </c>
      <c r="D157" s="217" t="s">
        <v>134</v>
      </c>
      <c r="E157" s="218" t="s">
        <v>266</v>
      </c>
      <c r="F157" s="219" t="s">
        <v>267</v>
      </c>
      <c r="G157" s="220" t="s">
        <v>137</v>
      </c>
      <c r="H157" s="221">
        <v>3.1859999999999999</v>
      </c>
      <c r="I157" s="222"/>
      <c r="J157" s="223">
        <f>ROUND(I157*H157,2)</f>
        <v>0</v>
      </c>
      <c r="K157" s="219" t="s">
        <v>138</v>
      </c>
      <c r="L157" s="46"/>
      <c r="M157" s="224" t="s">
        <v>19</v>
      </c>
      <c r="N157" s="225" t="s">
        <v>45</v>
      </c>
      <c r="O157" s="86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28" t="s">
        <v>165</v>
      </c>
      <c r="AT157" s="228" t="s">
        <v>134</v>
      </c>
      <c r="AU157" s="228" t="s">
        <v>82</v>
      </c>
      <c r="AY157" s="19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9" t="s">
        <v>80</v>
      </c>
      <c r="BK157" s="229">
        <f>ROUND(I157*H157,2)</f>
        <v>0</v>
      </c>
      <c r="BL157" s="19" t="s">
        <v>165</v>
      </c>
      <c r="BM157" s="228" t="s">
        <v>268</v>
      </c>
    </row>
    <row r="158" s="2" customFormat="1">
      <c r="A158" s="40"/>
      <c r="B158" s="41"/>
      <c r="C158" s="42"/>
      <c r="D158" s="230" t="s">
        <v>141</v>
      </c>
      <c r="E158" s="42"/>
      <c r="F158" s="231" t="s">
        <v>269</v>
      </c>
      <c r="G158" s="42"/>
      <c r="H158" s="42"/>
      <c r="I158" s="232"/>
      <c r="J158" s="42"/>
      <c r="K158" s="42"/>
      <c r="L158" s="46"/>
      <c r="M158" s="281"/>
      <c r="N158" s="282"/>
      <c r="O158" s="283"/>
      <c r="P158" s="283"/>
      <c r="Q158" s="283"/>
      <c r="R158" s="283"/>
      <c r="S158" s="283"/>
      <c r="T158" s="28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141</v>
      </c>
      <c r="AU158" s="19" t="s">
        <v>82</v>
      </c>
    </row>
    <row r="159" s="2" customFormat="1" ht="6.96" customHeight="1">
      <c r="A159" s="40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46"/>
      <c r="M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g7tiKOoHhFu56Rh/XAaQFmwRvLrMxiVwDLihgPWa/SkFPUb4uUrjO8pBKaYuBYGN9XrDboo212hZ0u1BSK6uXA==" hashValue="rPyQJGSr162ZUCDyUiuTQp9iofA3N93C51xmWa8nEE2iqm9rfCQuegEk23SpWk0jLWlrKbaLKuF7xU4l0gx92Q==" algorithmName="SHA-512" password="CC35"/>
  <autoFilter ref="C92:K158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79:H79"/>
    <mergeCell ref="E83:H83"/>
    <mergeCell ref="E81:H81"/>
    <mergeCell ref="E85:H85"/>
    <mergeCell ref="L2:V2"/>
  </mergeCells>
  <hyperlinks>
    <hyperlink ref="F97" r:id="rId1" display="https://podminky.urs.cz/item/CS_URS_2025_01/776111111"/>
    <hyperlink ref="F100" r:id="rId2" display="https://podminky.urs.cz/item/CS_URS_2025_01/776111115"/>
    <hyperlink ref="F118" r:id="rId3" display="https://podminky.urs.cz/item/CS_URS_2025_01/776111311"/>
    <hyperlink ref="F121" r:id="rId4" display="https://podminky.urs.cz/item/CS_URS_2025_01/776121112"/>
    <hyperlink ref="F124" r:id="rId5" display="https://podminky.urs.cz/item/CS_URS_2025_01/776141111"/>
    <hyperlink ref="F127" r:id="rId6" display="https://podminky.urs.cz/item/CS_URS_2025_01/776221111"/>
    <hyperlink ref="F137" r:id="rId7" display="https://podminky.urs.cz/item/CS_URS_2025_01/776223111"/>
    <hyperlink ref="F140" r:id="rId8" display="https://podminky.urs.cz/item/CS_URS_2025_01/776411212"/>
    <hyperlink ref="F143" r:id="rId9" display="https://podminky.urs.cz/item/CS_URS_2025_01/776411213"/>
    <hyperlink ref="F146" r:id="rId10" display="https://podminky.urs.cz/item/CS_URS_2025_01/776411214"/>
    <hyperlink ref="F149" r:id="rId11" display="https://podminky.urs.cz/item/CS_URS_2025_01/776421111"/>
    <hyperlink ref="F155" r:id="rId12" display="https://podminky.urs.cz/item/CS_URS_2025_01/776991121"/>
    <hyperlink ref="F158" r:id="rId13" display="https://podminky.urs.cz/item/CS_URS_2025_01/9987761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2"/>
      <c r="AT3" s="19" t="s">
        <v>82</v>
      </c>
    </row>
    <row r="4" s="1" customFormat="1" ht="24.96" customHeight="1">
      <c r="B4" s="22"/>
      <c r="D4" s="144" t="s">
        <v>101</v>
      </c>
      <c r="L4" s="22"/>
      <c r="M4" s="145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6" t="s">
        <v>16</v>
      </c>
      <c r="L6" s="22"/>
    </row>
    <row r="7" s="1" customFormat="1" ht="16.5" customHeight="1">
      <c r="B7" s="22"/>
      <c r="E7" s="147" t="str">
        <f>'Rekapitulace stavby'!K6</f>
        <v>Budova G - Výměna podlahové krytiny v 6.NP</v>
      </c>
      <c r="F7" s="146"/>
      <c r="G7" s="146"/>
      <c r="H7" s="146"/>
      <c r="L7" s="22"/>
    </row>
    <row r="8" s="2" customFormat="1" ht="12" customHeight="1">
      <c r="A8" s="40"/>
      <c r="B8" s="46"/>
      <c r="C8" s="40"/>
      <c r="D8" s="146" t="s">
        <v>102</v>
      </c>
      <c r="E8" s="40"/>
      <c r="F8" s="40"/>
      <c r="G8" s="40"/>
      <c r="H8" s="40"/>
      <c r="I8" s="40"/>
      <c r="J8" s="40"/>
      <c r="K8" s="40"/>
      <c r="L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270</v>
      </c>
      <c r="F9" s="40"/>
      <c r="G9" s="40"/>
      <c r="H9" s="40"/>
      <c r="I9" s="40"/>
      <c r="J9" s="40"/>
      <c r="K9" s="40"/>
      <c r="L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6" t="s">
        <v>18</v>
      </c>
      <c r="E11" s="40"/>
      <c r="F11" s="135" t="s">
        <v>19</v>
      </c>
      <c r="G11" s="40"/>
      <c r="H11" s="40"/>
      <c r="I11" s="146" t="s">
        <v>20</v>
      </c>
      <c r="J11" s="135" t="s">
        <v>19</v>
      </c>
      <c r="K11" s="40"/>
      <c r="L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6" t="s">
        <v>21</v>
      </c>
      <c r="E12" s="40"/>
      <c r="F12" s="135" t="s">
        <v>22</v>
      </c>
      <c r="G12" s="40"/>
      <c r="H12" s="40"/>
      <c r="I12" s="146" t="s">
        <v>23</v>
      </c>
      <c r="J12" s="151" t="str">
        <f>'Rekapitulace stavby'!AN8</f>
        <v>5. 5. 2025</v>
      </c>
      <c r="K12" s="40"/>
      <c r="L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6" t="s">
        <v>25</v>
      </c>
      <c r="E14" s="40"/>
      <c r="F14" s="40"/>
      <c r="G14" s="40"/>
      <c r="H14" s="40"/>
      <c r="I14" s="146" t="s">
        <v>26</v>
      </c>
      <c r="J14" s="135" t="s">
        <v>27</v>
      </c>
      <c r="K14" s="40"/>
      <c r="L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28</v>
      </c>
      <c r="F15" s="40"/>
      <c r="G15" s="40"/>
      <c r="H15" s="40"/>
      <c r="I15" s="146" t="s">
        <v>29</v>
      </c>
      <c r="J15" s="135" t="s">
        <v>30</v>
      </c>
      <c r="K15" s="40"/>
      <c r="L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6" t="s">
        <v>31</v>
      </c>
      <c r="E17" s="40"/>
      <c r="F17" s="40"/>
      <c r="G17" s="40"/>
      <c r="H17" s="40"/>
      <c r="I17" s="146" t="s">
        <v>26</v>
      </c>
      <c r="J17" s="35" t="str">
        <f>'Rekapitulace stavby'!AN13</f>
        <v>Vyplň údaj</v>
      </c>
      <c r="K17" s="40"/>
      <c r="L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6" t="s">
        <v>29</v>
      </c>
      <c r="J18" s="35" t="str">
        <f>'Rekapitulace stavby'!AN14</f>
        <v>Vyplň údaj</v>
      </c>
      <c r="K18" s="40"/>
      <c r="L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6" t="s">
        <v>33</v>
      </c>
      <c r="E20" s="40"/>
      <c r="F20" s="40"/>
      <c r="G20" s="40"/>
      <c r="H20" s="40"/>
      <c r="I20" s="146" t="s">
        <v>26</v>
      </c>
      <c r="J20" s="135" t="str">
        <f>IF('Rekapitulace stavby'!AN16="","",'Rekapitulace stavby'!AN16)</f>
        <v/>
      </c>
      <c r="K20" s="40"/>
      <c r="L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tr">
        <f>IF('Rekapitulace stavby'!E17="","",'Rekapitulace stavby'!E17)</f>
        <v xml:space="preserve"> </v>
      </c>
      <c r="F21" s="40"/>
      <c r="G21" s="40"/>
      <c r="H21" s="40"/>
      <c r="I21" s="146" t="s">
        <v>29</v>
      </c>
      <c r="J21" s="135" t="str">
        <f>IF('Rekapitulace stavby'!AN17="","",'Rekapitulace stavby'!AN17)</f>
        <v/>
      </c>
      <c r="K21" s="40"/>
      <c r="L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6" t="s">
        <v>36</v>
      </c>
      <c r="E23" s="40"/>
      <c r="F23" s="40"/>
      <c r="G23" s="40"/>
      <c r="H23" s="40"/>
      <c r="I23" s="146" t="s">
        <v>26</v>
      </c>
      <c r="J23" s="135" t="s">
        <v>19</v>
      </c>
      <c r="K23" s="40"/>
      <c r="L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37</v>
      </c>
      <c r="F24" s="40"/>
      <c r="G24" s="40"/>
      <c r="H24" s="40"/>
      <c r="I24" s="146" t="s">
        <v>29</v>
      </c>
      <c r="J24" s="135" t="s">
        <v>19</v>
      </c>
      <c r="K24" s="40"/>
      <c r="L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6" t="s">
        <v>38</v>
      </c>
      <c r="E26" s="40"/>
      <c r="F26" s="40"/>
      <c r="G26" s="40"/>
      <c r="H26" s="40"/>
      <c r="I26" s="40"/>
      <c r="J26" s="40"/>
      <c r="K26" s="40"/>
      <c r="L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19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7" t="s">
        <v>40</v>
      </c>
      <c r="E30" s="40"/>
      <c r="F30" s="40"/>
      <c r="G30" s="40"/>
      <c r="H30" s="40"/>
      <c r="I30" s="40"/>
      <c r="J30" s="158">
        <f>ROUND(J82, 2)</f>
        <v>0</v>
      </c>
      <c r="K30" s="40"/>
      <c r="L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9" t="s">
        <v>42</v>
      </c>
      <c r="G32" s="40"/>
      <c r="H32" s="40"/>
      <c r="I32" s="159" t="s">
        <v>41</v>
      </c>
      <c r="J32" s="159" t="s">
        <v>43</v>
      </c>
      <c r="K32" s="40"/>
      <c r="L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46" t="s">
        <v>45</v>
      </c>
      <c r="F33" s="160">
        <f>ROUND((SUM(BE82:BE90)),  2)</f>
        <v>0</v>
      </c>
      <c r="G33" s="40"/>
      <c r="H33" s="40"/>
      <c r="I33" s="161">
        <v>0.20999999999999999</v>
      </c>
      <c r="J33" s="160">
        <f>ROUND(((SUM(BE82:BE90))*I33),  2)</f>
        <v>0</v>
      </c>
      <c r="K33" s="40"/>
      <c r="L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6" t="s">
        <v>46</v>
      </c>
      <c r="F34" s="160">
        <f>ROUND((SUM(BF82:BF90)),  2)</f>
        <v>0</v>
      </c>
      <c r="G34" s="40"/>
      <c r="H34" s="40"/>
      <c r="I34" s="161">
        <v>0.12</v>
      </c>
      <c r="J34" s="160">
        <f>ROUND(((SUM(BF82:BF90))*I34),  2)</f>
        <v>0</v>
      </c>
      <c r="K34" s="40"/>
      <c r="L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6" t="s">
        <v>47</v>
      </c>
      <c r="F35" s="160">
        <f>ROUND((SUM(BG82:BG90)),  2)</f>
        <v>0</v>
      </c>
      <c r="G35" s="40"/>
      <c r="H35" s="40"/>
      <c r="I35" s="161">
        <v>0.20999999999999999</v>
      </c>
      <c r="J35" s="160">
        <f>0</f>
        <v>0</v>
      </c>
      <c r="K35" s="40"/>
      <c r="L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6" t="s">
        <v>48</v>
      </c>
      <c r="F36" s="160">
        <f>ROUND((SUM(BH82:BH90)),  2)</f>
        <v>0</v>
      </c>
      <c r="G36" s="40"/>
      <c r="H36" s="40"/>
      <c r="I36" s="161">
        <v>0.12</v>
      </c>
      <c r="J36" s="160">
        <f>0</f>
        <v>0</v>
      </c>
      <c r="K36" s="40"/>
      <c r="L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6" t="s">
        <v>49</v>
      </c>
      <c r="F37" s="160">
        <f>ROUND((SUM(BI82:BI90)),  2)</f>
        <v>0</v>
      </c>
      <c r="G37" s="40"/>
      <c r="H37" s="40"/>
      <c r="I37" s="161">
        <v>0</v>
      </c>
      <c r="J37" s="160">
        <f>0</f>
        <v>0</v>
      </c>
      <c r="K37" s="40"/>
      <c r="L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4"/>
      <c r="J39" s="167">
        <f>SUM(J30:J37)</f>
        <v>0</v>
      </c>
      <c r="K39" s="168"/>
      <c r="L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108</v>
      </c>
      <c r="D45" s="42"/>
      <c r="E45" s="42"/>
      <c r="F45" s="42"/>
      <c r="G45" s="42"/>
      <c r="H45" s="42"/>
      <c r="I45" s="42"/>
      <c r="J45" s="42"/>
      <c r="K45" s="42"/>
      <c r="L45" s="149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3" t="str">
        <f>E7</f>
        <v>Budova G - Výměna podlahové krytiny v 6.NP</v>
      </c>
      <c r="F48" s="34"/>
      <c r="G48" s="34"/>
      <c r="H48" s="34"/>
      <c r="I48" s="42"/>
      <c r="J48" s="42"/>
      <c r="K48" s="42"/>
      <c r="L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102</v>
      </c>
      <c r="D49" s="42"/>
      <c r="E49" s="42"/>
      <c r="F49" s="42"/>
      <c r="G49" s="42"/>
      <c r="H49" s="42"/>
      <c r="I49" s="42"/>
      <c r="J49" s="42"/>
      <c r="K49" s="42"/>
      <c r="L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99 - Vedlejší a ostatní náklady</v>
      </c>
      <c r="F50" s="42"/>
      <c r="G50" s="42"/>
      <c r="H50" s="42"/>
      <c r="I50" s="42"/>
      <c r="J50" s="42"/>
      <c r="K50" s="42"/>
      <c r="L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nemocnice</v>
      </c>
      <c r="G52" s="42"/>
      <c r="H52" s="42"/>
      <c r="I52" s="34" t="s">
        <v>23</v>
      </c>
      <c r="J52" s="74" t="str">
        <f>IF(J12="","",J12)</f>
        <v>5. 5. 2025</v>
      </c>
      <c r="K52" s="42"/>
      <c r="L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Krajská zdravotní a.s.</v>
      </c>
      <c r="G54" s="42"/>
      <c r="H54" s="42"/>
      <c r="I54" s="34" t="s">
        <v>33</v>
      </c>
      <c r="J54" s="38" t="str">
        <f>E21</f>
        <v xml:space="preserve"> </v>
      </c>
      <c r="K54" s="42"/>
      <c r="L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Milan Křehla</v>
      </c>
      <c r="K55" s="42"/>
      <c r="L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5" t="s">
        <v>109</v>
      </c>
      <c r="D57" s="176"/>
      <c r="E57" s="176"/>
      <c r="F57" s="176"/>
      <c r="G57" s="176"/>
      <c r="H57" s="176"/>
      <c r="I57" s="176"/>
      <c r="J57" s="177" t="s">
        <v>110</v>
      </c>
      <c r="K57" s="176"/>
      <c r="L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8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111</v>
      </c>
    </row>
    <row r="60" s="9" customFormat="1" ht="24.96" customHeight="1">
      <c r="A60" s="9"/>
      <c r="B60" s="179"/>
      <c r="C60" s="180"/>
      <c r="D60" s="181" t="s">
        <v>271</v>
      </c>
      <c r="E60" s="182"/>
      <c r="F60" s="182"/>
      <c r="G60" s="182"/>
      <c r="H60" s="182"/>
      <c r="I60" s="182"/>
      <c r="J60" s="183">
        <f>J83</f>
        <v>0</v>
      </c>
      <c r="K60" s="180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26"/>
      <c r="D61" s="186" t="s">
        <v>272</v>
      </c>
      <c r="E61" s="187"/>
      <c r="F61" s="187"/>
      <c r="G61" s="187"/>
      <c r="H61" s="187"/>
      <c r="I61" s="187"/>
      <c r="J61" s="188">
        <f>J84</f>
        <v>0</v>
      </c>
      <c r="K61" s="126"/>
      <c r="L61" s="18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26"/>
      <c r="D62" s="186" t="s">
        <v>273</v>
      </c>
      <c r="E62" s="187"/>
      <c r="F62" s="187"/>
      <c r="G62" s="187"/>
      <c r="H62" s="187"/>
      <c r="I62" s="187"/>
      <c r="J62" s="188">
        <f>J88</f>
        <v>0</v>
      </c>
      <c r="K62" s="126"/>
      <c r="L62" s="18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116</v>
      </c>
      <c r="D69" s="42"/>
      <c r="E69" s="42"/>
      <c r="F69" s="42"/>
      <c r="G69" s="42"/>
      <c r="H69" s="42"/>
      <c r="I69" s="42"/>
      <c r="J69" s="42"/>
      <c r="K69" s="42"/>
      <c r="L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3" t="str">
        <f>E7</f>
        <v>Budova G - Výměna podlahové krytiny v 6.NP</v>
      </c>
      <c r="F72" s="34"/>
      <c r="G72" s="34"/>
      <c r="H72" s="34"/>
      <c r="I72" s="42"/>
      <c r="J72" s="42"/>
      <c r="K72" s="42"/>
      <c r="L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102</v>
      </c>
      <c r="D73" s="42"/>
      <c r="E73" s="42"/>
      <c r="F73" s="42"/>
      <c r="G73" s="42"/>
      <c r="H73" s="42"/>
      <c r="I73" s="42"/>
      <c r="J73" s="42"/>
      <c r="K73" s="42"/>
      <c r="L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99 - Vedlejší a ostatní náklady</v>
      </c>
      <c r="F74" s="42"/>
      <c r="G74" s="42"/>
      <c r="H74" s="42"/>
      <c r="I74" s="42"/>
      <c r="J74" s="42"/>
      <c r="K74" s="42"/>
      <c r="L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Masarykova nemocnice</v>
      </c>
      <c r="G76" s="42"/>
      <c r="H76" s="42"/>
      <c r="I76" s="34" t="s">
        <v>23</v>
      </c>
      <c r="J76" s="74" t="str">
        <f>IF(J12="","",J12)</f>
        <v>5. 5. 2025</v>
      </c>
      <c r="K76" s="42"/>
      <c r="L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Krajská zdravotní a.s.</v>
      </c>
      <c r="G78" s="42"/>
      <c r="H78" s="42"/>
      <c r="I78" s="34" t="s">
        <v>33</v>
      </c>
      <c r="J78" s="38" t="str">
        <f>E21</f>
        <v xml:space="preserve"> </v>
      </c>
      <c r="K78" s="42"/>
      <c r="L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>Milan Křehla</v>
      </c>
      <c r="K79" s="42"/>
      <c r="L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90"/>
      <c r="B81" s="191"/>
      <c r="C81" s="192" t="s">
        <v>117</v>
      </c>
      <c r="D81" s="193" t="s">
        <v>59</v>
      </c>
      <c r="E81" s="193" t="s">
        <v>55</v>
      </c>
      <c r="F81" s="193" t="s">
        <v>56</v>
      </c>
      <c r="G81" s="193" t="s">
        <v>118</v>
      </c>
      <c r="H81" s="193" t="s">
        <v>119</v>
      </c>
      <c r="I81" s="193" t="s">
        <v>120</v>
      </c>
      <c r="J81" s="193" t="s">
        <v>110</v>
      </c>
      <c r="K81" s="194" t="s">
        <v>121</v>
      </c>
      <c r="L81" s="195"/>
      <c r="M81" s="94" t="s">
        <v>19</v>
      </c>
      <c r="N81" s="95" t="s">
        <v>44</v>
      </c>
      <c r="O81" s="95" t="s">
        <v>122</v>
      </c>
      <c r="P81" s="95" t="s">
        <v>123</v>
      </c>
      <c r="Q81" s="95" t="s">
        <v>124</v>
      </c>
      <c r="R81" s="95" t="s">
        <v>125</v>
      </c>
      <c r="S81" s="95" t="s">
        <v>126</v>
      </c>
      <c r="T81" s="96" t="s">
        <v>127</v>
      </c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</row>
    <row r="82" s="2" customFormat="1" ht="22.8" customHeight="1">
      <c r="A82" s="40"/>
      <c r="B82" s="41"/>
      <c r="C82" s="101" t="s">
        <v>128</v>
      </c>
      <c r="D82" s="42"/>
      <c r="E82" s="42"/>
      <c r="F82" s="42"/>
      <c r="G82" s="42"/>
      <c r="H82" s="42"/>
      <c r="I82" s="42"/>
      <c r="J82" s="196">
        <f>BK82</f>
        <v>0</v>
      </c>
      <c r="K82" s="42"/>
      <c r="L82" s="46"/>
      <c r="M82" s="97"/>
      <c r="N82" s="197"/>
      <c r="O82" s="98"/>
      <c r="P82" s="198">
        <f>P83</f>
        <v>0</v>
      </c>
      <c r="Q82" s="98"/>
      <c r="R82" s="198">
        <f>R83</f>
        <v>0</v>
      </c>
      <c r="S82" s="98"/>
      <c r="T82" s="199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111</v>
      </c>
      <c r="BK82" s="200">
        <f>BK83</f>
        <v>0</v>
      </c>
    </row>
    <row r="83" s="12" customFormat="1" ht="25.92" customHeight="1">
      <c r="A83" s="12"/>
      <c r="B83" s="201"/>
      <c r="C83" s="202"/>
      <c r="D83" s="203" t="s">
        <v>73</v>
      </c>
      <c r="E83" s="204" t="s">
        <v>274</v>
      </c>
      <c r="F83" s="204" t="s">
        <v>275</v>
      </c>
      <c r="G83" s="202"/>
      <c r="H83" s="202"/>
      <c r="I83" s="205"/>
      <c r="J83" s="206">
        <f>BK83</f>
        <v>0</v>
      </c>
      <c r="K83" s="202"/>
      <c r="L83" s="207"/>
      <c r="M83" s="208"/>
      <c r="N83" s="209"/>
      <c r="O83" s="209"/>
      <c r="P83" s="210">
        <f>P84+P88</f>
        <v>0</v>
      </c>
      <c r="Q83" s="209"/>
      <c r="R83" s="210">
        <f>R84+R88</f>
        <v>0</v>
      </c>
      <c r="S83" s="209"/>
      <c r="T83" s="211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2" t="s">
        <v>161</v>
      </c>
      <c r="AT83" s="213" t="s">
        <v>73</v>
      </c>
      <c r="AU83" s="213" t="s">
        <v>74</v>
      </c>
      <c r="AY83" s="212" t="s">
        <v>131</v>
      </c>
      <c r="BK83" s="214">
        <f>BK84+BK88</f>
        <v>0</v>
      </c>
    </row>
    <row r="84" s="12" customFormat="1" ht="22.8" customHeight="1">
      <c r="A84" s="12"/>
      <c r="B84" s="201"/>
      <c r="C84" s="202"/>
      <c r="D84" s="203" t="s">
        <v>73</v>
      </c>
      <c r="E84" s="215" t="s">
        <v>276</v>
      </c>
      <c r="F84" s="215" t="s">
        <v>277</v>
      </c>
      <c r="G84" s="202"/>
      <c r="H84" s="202"/>
      <c r="I84" s="205"/>
      <c r="J84" s="216">
        <f>BK84</f>
        <v>0</v>
      </c>
      <c r="K84" s="202"/>
      <c r="L84" s="207"/>
      <c r="M84" s="208"/>
      <c r="N84" s="209"/>
      <c r="O84" s="209"/>
      <c r="P84" s="210">
        <f>SUM(P85:P87)</f>
        <v>0</v>
      </c>
      <c r="Q84" s="209"/>
      <c r="R84" s="210">
        <f>SUM(R85:R87)</f>
        <v>0</v>
      </c>
      <c r="S84" s="209"/>
      <c r="T84" s="211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2" t="s">
        <v>161</v>
      </c>
      <c r="AT84" s="213" t="s">
        <v>73</v>
      </c>
      <c r="AU84" s="213" t="s">
        <v>80</v>
      </c>
      <c r="AY84" s="212" t="s">
        <v>131</v>
      </c>
      <c r="BK84" s="214">
        <f>SUM(BK85:BK87)</f>
        <v>0</v>
      </c>
    </row>
    <row r="85" s="2" customFormat="1" ht="16.5" customHeight="1">
      <c r="A85" s="40"/>
      <c r="B85" s="41"/>
      <c r="C85" s="217" t="s">
        <v>80</v>
      </c>
      <c r="D85" s="217" t="s">
        <v>134</v>
      </c>
      <c r="E85" s="218" t="s">
        <v>278</v>
      </c>
      <c r="F85" s="219" t="s">
        <v>277</v>
      </c>
      <c r="G85" s="220" t="s">
        <v>279</v>
      </c>
      <c r="H85" s="221">
        <v>0.025000000000000001</v>
      </c>
      <c r="I85" s="222"/>
      <c r="J85" s="223">
        <f>ROUND(I85*H85,2)</f>
        <v>0</v>
      </c>
      <c r="K85" s="219" t="s">
        <v>138</v>
      </c>
      <c r="L85" s="46"/>
      <c r="M85" s="224" t="s">
        <v>19</v>
      </c>
      <c r="N85" s="225" t="s">
        <v>45</v>
      </c>
      <c r="O85" s="86"/>
      <c r="P85" s="226">
        <f>O85*H85</f>
        <v>0</v>
      </c>
      <c r="Q85" s="226">
        <v>0</v>
      </c>
      <c r="R85" s="226">
        <f>Q85*H85</f>
        <v>0</v>
      </c>
      <c r="S85" s="226">
        <v>0</v>
      </c>
      <c r="T85" s="227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8" t="s">
        <v>280</v>
      </c>
      <c r="AT85" s="228" t="s">
        <v>134</v>
      </c>
      <c r="AU85" s="228" t="s">
        <v>82</v>
      </c>
      <c r="AY85" s="19" t="s">
        <v>131</v>
      </c>
      <c r="BE85" s="229">
        <f>IF(N85="základní",J85,0)</f>
        <v>0</v>
      </c>
      <c r="BF85" s="229">
        <f>IF(N85="snížená",J85,0)</f>
        <v>0</v>
      </c>
      <c r="BG85" s="229">
        <f>IF(N85="zákl. přenesená",J85,0)</f>
        <v>0</v>
      </c>
      <c r="BH85" s="229">
        <f>IF(N85="sníž. přenesená",J85,0)</f>
        <v>0</v>
      </c>
      <c r="BI85" s="229">
        <f>IF(N85="nulová",J85,0)</f>
        <v>0</v>
      </c>
      <c r="BJ85" s="19" t="s">
        <v>80</v>
      </c>
      <c r="BK85" s="229">
        <f>ROUND(I85*H85,2)</f>
        <v>0</v>
      </c>
      <c r="BL85" s="19" t="s">
        <v>280</v>
      </c>
      <c r="BM85" s="228" t="s">
        <v>281</v>
      </c>
    </row>
    <row r="86" s="2" customFormat="1">
      <c r="A86" s="40"/>
      <c r="B86" s="41"/>
      <c r="C86" s="42"/>
      <c r="D86" s="230" t="s">
        <v>141</v>
      </c>
      <c r="E86" s="42"/>
      <c r="F86" s="231" t="s">
        <v>282</v>
      </c>
      <c r="G86" s="42"/>
      <c r="H86" s="42"/>
      <c r="I86" s="232"/>
      <c r="J86" s="42"/>
      <c r="K86" s="42"/>
      <c r="L86" s="46"/>
      <c r="M86" s="233"/>
      <c r="N86" s="234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141</v>
      </c>
      <c r="AU86" s="19" t="s">
        <v>82</v>
      </c>
    </row>
    <row r="87" s="2" customFormat="1">
      <c r="A87" s="40"/>
      <c r="B87" s="41"/>
      <c r="C87" s="42"/>
      <c r="D87" s="237" t="s">
        <v>283</v>
      </c>
      <c r="E87" s="42"/>
      <c r="F87" s="285" t="s">
        <v>284</v>
      </c>
      <c r="G87" s="42"/>
      <c r="H87" s="42"/>
      <c r="I87" s="232"/>
      <c r="J87" s="42"/>
      <c r="K87" s="42"/>
      <c r="L87" s="46"/>
      <c r="M87" s="233"/>
      <c r="N87" s="234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283</v>
      </c>
      <c r="AU87" s="19" t="s">
        <v>82</v>
      </c>
    </row>
    <row r="88" s="12" customFormat="1" ht="22.8" customHeight="1">
      <c r="A88" s="12"/>
      <c r="B88" s="201"/>
      <c r="C88" s="202"/>
      <c r="D88" s="203" t="s">
        <v>73</v>
      </c>
      <c r="E88" s="215" t="s">
        <v>285</v>
      </c>
      <c r="F88" s="215" t="s">
        <v>286</v>
      </c>
      <c r="G88" s="202"/>
      <c r="H88" s="202"/>
      <c r="I88" s="205"/>
      <c r="J88" s="216">
        <f>BK88</f>
        <v>0</v>
      </c>
      <c r="K88" s="202"/>
      <c r="L88" s="207"/>
      <c r="M88" s="208"/>
      <c r="N88" s="209"/>
      <c r="O88" s="209"/>
      <c r="P88" s="210">
        <f>SUM(P89:P90)</f>
        <v>0</v>
      </c>
      <c r="Q88" s="209"/>
      <c r="R88" s="210">
        <f>SUM(R89:R90)</f>
        <v>0</v>
      </c>
      <c r="S88" s="209"/>
      <c r="T88" s="211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2" t="s">
        <v>161</v>
      </c>
      <c r="AT88" s="213" t="s">
        <v>73</v>
      </c>
      <c r="AU88" s="213" t="s">
        <v>80</v>
      </c>
      <c r="AY88" s="212" t="s">
        <v>131</v>
      </c>
      <c r="BK88" s="214">
        <f>SUM(BK89:BK90)</f>
        <v>0</v>
      </c>
    </row>
    <row r="89" s="2" customFormat="1" ht="16.5" customHeight="1">
      <c r="A89" s="40"/>
      <c r="B89" s="41"/>
      <c r="C89" s="217" t="s">
        <v>82</v>
      </c>
      <c r="D89" s="217" t="s">
        <v>134</v>
      </c>
      <c r="E89" s="218" t="s">
        <v>287</v>
      </c>
      <c r="F89" s="219" t="s">
        <v>286</v>
      </c>
      <c r="G89" s="220" t="s">
        <v>288</v>
      </c>
      <c r="H89" s="221">
        <v>0.014999999999999999</v>
      </c>
      <c r="I89" s="222"/>
      <c r="J89" s="223">
        <f>ROUND(I89*H89,2)</f>
        <v>0</v>
      </c>
      <c r="K89" s="219" t="s">
        <v>138</v>
      </c>
      <c r="L89" s="46"/>
      <c r="M89" s="224" t="s">
        <v>19</v>
      </c>
      <c r="N89" s="225" t="s">
        <v>45</v>
      </c>
      <c r="O89" s="86"/>
      <c r="P89" s="226">
        <f>O89*H89</f>
        <v>0</v>
      </c>
      <c r="Q89" s="226">
        <v>0</v>
      </c>
      <c r="R89" s="226">
        <f>Q89*H89</f>
        <v>0</v>
      </c>
      <c r="S89" s="226">
        <v>0</v>
      </c>
      <c r="T89" s="227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8" t="s">
        <v>280</v>
      </c>
      <c r="AT89" s="228" t="s">
        <v>134</v>
      </c>
      <c r="AU89" s="228" t="s">
        <v>82</v>
      </c>
      <c r="AY89" s="19" t="s">
        <v>131</v>
      </c>
      <c r="BE89" s="229">
        <f>IF(N89="základní",J89,0)</f>
        <v>0</v>
      </c>
      <c r="BF89" s="229">
        <f>IF(N89="snížená",J89,0)</f>
        <v>0</v>
      </c>
      <c r="BG89" s="229">
        <f>IF(N89="zákl. přenesená",J89,0)</f>
        <v>0</v>
      </c>
      <c r="BH89" s="229">
        <f>IF(N89="sníž. přenesená",J89,0)</f>
        <v>0</v>
      </c>
      <c r="BI89" s="229">
        <f>IF(N89="nulová",J89,0)</f>
        <v>0</v>
      </c>
      <c r="BJ89" s="19" t="s">
        <v>80</v>
      </c>
      <c r="BK89" s="229">
        <f>ROUND(I89*H89,2)</f>
        <v>0</v>
      </c>
      <c r="BL89" s="19" t="s">
        <v>280</v>
      </c>
      <c r="BM89" s="228" t="s">
        <v>289</v>
      </c>
    </row>
    <row r="90" s="2" customFormat="1">
      <c r="A90" s="40"/>
      <c r="B90" s="41"/>
      <c r="C90" s="42"/>
      <c r="D90" s="230" t="s">
        <v>141</v>
      </c>
      <c r="E90" s="42"/>
      <c r="F90" s="231" t="s">
        <v>290</v>
      </c>
      <c r="G90" s="42"/>
      <c r="H90" s="42"/>
      <c r="I90" s="232"/>
      <c r="J90" s="42"/>
      <c r="K90" s="42"/>
      <c r="L90" s="46"/>
      <c r="M90" s="281"/>
      <c r="N90" s="282"/>
      <c r="O90" s="283"/>
      <c r="P90" s="283"/>
      <c r="Q90" s="283"/>
      <c r="R90" s="283"/>
      <c r="S90" s="283"/>
      <c r="T90" s="284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141</v>
      </c>
      <c r="AU90" s="19" t="s">
        <v>82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RzVZ7Gkgf8Oa0DexHii6h29mV/XCah6JJ5za+7Pn5wyQf6Vxewlun/+GNdGtsatrXRdPI2tXQC2mfTR2+1P18g==" hashValue="ePFqoewxn4hLaLuzOdvJg2dea+h0BBcxtt1UqP7mdyBcU/HBrmX1LpZM2ltKA52fn0Xc8dVOpgUfvNJmQxPqLw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30001000"/>
    <hyperlink ref="F90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2"/>
    </row>
    <row r="4" s="1" customFormat="1" ht="24.96" customHeight="1">
      <c r="B4" s="22"/>
      <c r="C4" s="144" t="s">
        <v>291</v>
      </c>
      <c r="H4" s="22"/>
    </row>
    <row r="5" s="1" customFormat="1" ht="12" customHeight="1">
      <c r="B5" s="22"/>
      <c r="C5" s="286" t="s">
        <v>13</v>
      </c>
      <c r="D5" s="154" t="s">
        <v>14</v>
      </c>
      <c r="E5" s="1"/>
      <c r="F5" s="1"/>
      <c r="H5" s="22"/>
    </row>
    <row r="6" s="1" customFormat="1" ht="36.96" customHeight="1">
      <c r="B6" s="22"/>
      <c r="C6" s="287" t="s">
        <v>16</v>
      </c>
      <c r="D6" s="288" t="s">
        <v>17</v>
      </c>
      <c r="E6" s="1"/>
      <c r="F6" s="1"/>
      <c r="H6" s="22"/>
    </row>
    <row r="7" s="1" customFormat="1" ht="16.5" customHeight="1">
      <c r="B7" s="22"/>
      <c r="C7" s="146" t="s">
        <v>23</v>
      </c>
      <c r="D7" s="151" t="str">
        <f>'Rekapitulace stavby'!AN8</f>
        <v>5. 5. 2025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90"/>
      <c r="B9" s="289"/>
      <c r="C9" s="290" t="s">
        <v>55</v>
      </c>
      <c r="D9" s="291" t="s">
        <v>56</v>
      </c>
      <c r="E9" s="291" t="s">
        <v>118</v>
      </c>
      <c r="F9" s="292" t="s">
        <v>292</v>
      </c>
      <c r="G9" s="190"/>
      <c r="H9" s="289"/>
    </row>
    <row r="10" s="2" customFormat="1" ht="26.4" customHeight="1">
      <c r="A10" s="40"/>
      <c r="B10" s="46"/>
      <c r="C10" s="293" t="s">
        <v>293</v>
      </c>
      <c r="D10" s="293" t="s">
        <v>89</v>
      </c>
      <c r="E10" s="40"/>
      <c r="F10" s="40"/>
      <c r="G10" s="40"/>
      <c r="H10" s="46"/>
    </row>
    <row r="11" s="2" customFormat="1" ht="16.8" customHeight="1">
      <c r="A11" s="40"/>
      <c r="B11" s="46"/>
      <c r="C11" s="294" t="s">
        <v>98</v>
      </c>
      <c r="D11" s="295" t="s">
        <v>99</v>
      </c>
      <c r="E11" s="296" t="s">
        <v>19</v>
      </c>
      <c r="F11" s="297">
        <v>393.01999999999998</v>
      </c>
      <c r="G11" s="40"/>
      <c r="H11" s="46"/>
    </row>
    <row r="12" s="2" customFormat="1" ht="16.8" customHeight="1">
      <c r="A12" s="40"/>
      <c r="B12" s="46"/>
      <c r="C12" s="298" t="s">
        <v>19</v>
      </c>
      <c r="D12" s="298" t="s">
        <v>168</v>
      </c>
      <c r="E12" s="19" t="s">
        <v>19</v>
      </c>
      <c r="F12" s="299">
        <v>90.799999999999997</v>
      </c>
      <c r="G12" s="40"/>
      <c r="H12" s="46"/>
    </row>
    <row r="13" s="2" customFormat="1" ht="16.8" customHeight="1">
      <c r="A13" s="40"/>
      <c r="B13" s="46"/>
      <c r="C13" s="298" t="s">
        <v>19</v>
      </c>
      <c r="D13" s="298" t="s">
        <v>169</v>
      </c>
      <c r="E13" s="19" t="s">
        <v>19</v>
      </c>
      <c r="F13" s="299">
        <v>24.667999999999999</v>
      </c>
      <c r="G13" s="40"/>
      <c r="H13" s="46"/>
    </row>
    <row r="14" s="2" customFormat="1" ht="16.8" customHeight="1">
      <c r="A14" s="40"/>
      <c r="B14" s="46"/>
      <c r="C14" s="298" t="s">
        <v>19</v>
      </c>
      <c r="D14" s="298" t="s">
        <v>170</v>
      </c>
      <c r="E14" s="19" t="s">
        <v>19</v>
      </c>
      <c r="F14" s="299">
        <v>14.872999999999999</v>
      </c>
      <c r="G14" s="40"/>
      <c r="H14" s="46"/>
    </row>
    <row r="15" s="2" customFormat="1" ht="16.8" customHeight="1">
      <c r="A15" s="40"/>
      <c r="B15" s="46"/>
      <c r="C15" s="298" t="s">
        <v>19</v>
      </c>
      <c r="D15" s="298" t="s">
        <v>171</v>
      </c>
      <c r="E15" s="19" t="s">
        <v>19</v>
      </c>
      <c r="F15" s="299">
        <v>15.050000000000001</v>
      </c>
      <c r="G15" s="40"/>
      <c r="H15" s="46"/>
    </row>
    <row r="16" s="2" customFormat="1" ht="16.8" customHeight="1">
      <c r="A16" s="40"/>
      <c r="B16" s="46"/>
      <c r="C16" s="298" t="s">
        <v>19</v>
      </c>
      <c r="D16" s="298" t="s">
        <v>172</v>
      </c>
      <c r="E16" s="19" t="s">
        <v>19</v>
      </c>
      <c r="F16" s="299">
        <v>24.843</v>
      </c>
      <c r="G16" s="40"/>
      <c r="H16" s="46"/>
    </row>
    <row r="17" s="2" customFormat="1" ht="16.8" customHeight="1">
      <c r="A17" s="40"/>
      <c r="B17" s="46"/>
      <c r="C17" s="298" t="s">
        <v>19</v>
      </c>
      <c r="D17" s="298" t="s">
        <v>173</v>
      </c>
      <c r="E17" s="19" t="s">
        <v>19</v>
      </c>
      <c r="F17" s="299">
        <v>23.905000000000001</v>
      </c>
      <c r="G17" s="40"/>
      <c r="H17" s="46"/>
    </row>
    <row r="18" s="2" customFormat="1" ht="16.8" customHeight="1">
      <c r="A18" s="40"/>
      <c r="B18" s="46"/>
      <c r="C18" s="298" t="s">
        <v>19</v>
      </c>
      <c r="D18" s="298" t="s">
        <v>174</v>
      </c>
      <c r="E18" s="19" t="s">
        <v>19</v>
      </c>
      <c r="F18" s="299">
        <v>25.184999999999999</v>
      </c>
      <c r="G18" s="40"/>
      <c r="H18" s="46"/>
    </row>
    <row r="19" s="2" customFormat="1" ht="16.8" customHeight="1">
      <c r="A19" s="40"/>
      <c r="B19" s="46"/>
      <c r="C19" s="298" t="s">
        <v>19</v>
      </c>
      <c r="D19" s="298" t="s">
        <v>175</v>
      </c>
      <c r="E19" s="19" t="s">
        <v>19</v>
      </c>
      <c r="F19" s="299">
        <v>18.027999999999999</v>
      </c>
      <c r="G19" s="40"/>
      <c r="H19" s="46"/>
    </row>
    <row r="20" s="2" customFormat="1" ht="16.8" customHeight="1">
      <c r="A20" s="40"/>
      <c r="B20" s="46"/>
      <c r="C20" s="298" t="s">
        <v>19</v>
      </c>
      <c r="D20" s="298" t="s">
        <v>176</v>
      </c>
      <c r="E20" s="19" t="s">
        <v>19</v>
      </c>
      <c r="F20" s="299">
        <v>18.027999999999999</v>
      </c>
      <c r="G20" s="40"/>
      <c r="H20" s="46"/>
    </row>
    <row r="21" s="2" customFormat="1" ht="16.8" customHeight="1">
      <c r="A21" s="40"/>
      <c r="B21" s="46"/>
      <c r="C21" s="298" t="s">
        <v>19</v>
      </c>
      <c r="D21" s="298" t="s">
        <v>177</v>
      </c>
      <c r="E21" s="19" t="s">
        <v>19</v>
      </c>
      <c r="F21" s="299">
        <v>22.940000000000001</v>
      </c>
      <c r="G21" s="40"/>
      <c r="H21" s="46"/>
    </row>
    <row r="22" s="2" customFormat="1" ht="16.8" customHeight="1">
      <c r="A22" s="40"/>
      <c r="B22" s="46"/>
      <c r="C22" s="298" t="s">
        <v>19</v>
      </c>
      <c r="D22" s="298" t="s">
        <v>178</v>
      </c>
      <c r="E22" s="19" t="s">
        <v>19</v>
      </c>
      <c r="F22" s="299">
        <v>22.940000000000001</v>
      </c>
      <c r="G22" s="40"/>
      <c r="H22" s="46"/>
    </row>
    <row r="23" s="2" customFormat="1" ht="16.8" customHeight="1">
      <c r="A23" s="40"/>
      <c r="B23" s="46"/>
      <c r="C23" s="298" t="s">
        <v>19</v>
      </c>
      <c r="D23" s="298" t="s">
        <v>179</v>
      </c>
      <c r="E23" s="19" t="s">
        <v>19</v>
      </c>
      <c r="F23" s="299">
        <v>22.940000000000001</v>
      </c>
      <c r="G23" s="40"/>
      <c r="H23" s="46"/>
    </row>
    <row r="24" s="2" customFormat="1" ht="16.8" customHeight="1">
      <c r="A24" s="40"/>
      <c r="B24" s="46"/>
      <c r="C24" s="298" t="s">
        <v>19</v>
      </c>
      <c r="D24" s="298" t="s">
        <v>180</v>
      </c>
      <c r="E24" s="19" t="s">
        <v>19</v>
      </c>
      <c r="F24" s="299">
        <v>22.940000000000001</v>
      </c>
      <c r="G24" s="40"/>
      <c r="H24" s="46"/>
    </row>
    <row r="25" s="2" customFormat="1" ht="16.8" customHeight="1">
      <c r="A25" s="40"/>
      <c r="B25" s="46"/>
      <c r="C25" s="298" t="s">
        <v>19</v>
      </c>
      <c r="D25" s="298" t="s">
        <v>181</v>
      </c>
      <c r="E25" s="19" t="s">
        <v>19</v>
      </c>
      <c r="F25" s="299">
        <v>22.940000000000001</v>
      </c>
      <c r="G25" s="40"/>
      <c r="H25" s="46"/>
    </row>
    <row r="26" s="2" customFormat="1" ht="16.8" customHeight="1">
      <c r="A26" s="40"/>
      <c r="B26" s="46"/>
      <c r="C26" s="298" t="s">
        <v>19</v>
      </c>
      <c r="D26" s="298" t="s">
        <v>182</v>
      </c>
      <c r="E26" s="19" t="s">
        <v>19</v>
      </c>
      <c r="F26" s="299">
        <v>22.940000000000001</v>
      </c>
      <c r="G26" s="40"/>
      <c r="H26" s="46"/>
    </row>
    <row r="27" s="2" customFormat="1" ht="16.8" customHeight="1">
      <c r="A27" s="40"/>
      <c r="B27" s="46"/>
      <c r="C27" s="298" t="s">
        <v>98</v>
      </c>
      <c r="D27" s="298" t="s">
        <v>183</v>
      </c>
      <c r="E27" s="19" t="s">
        <v>19</v>
      </c>
      <c r="F27" s="299">
        <v>393.01999999999998</v>
      </c>
      <c r="G27" s="40"/>
      <c r="H27" s="46"/>
    </row>
    <row r="28" s="2" customFormat="1" ht="16.8" customHeight="1">
      <c r="A28" s="40"/>
      <c r="B28" s="46"/>
      <c r="C28" s="300" t="s">
        <v>294</v>
      </c>
      <c r="D28" s="40"/>
      <c r="E28" s="40"/>
      <c r="F28" s="40"/>
      <c r="G28" s="40"/>
      <c r="H28" s="46"/>
    </row>
    <row r="29" s="2" customFormat="1" ht="16.8" customHeight="1">
      <c r="A29" s="40"/>
      <c r="B29" s="46"/>
      <c r="C29" s="298" t="s">
        <v>162</v>
      </c>
      <c r="D29" s="298" t="s">
        <v>295</v>
      </c>
      <c r="E29" s="19" t="s">
        <v>164</v>
      </c>
      <c r="F29" s="299">
        <v>393.01999999999998</v>
      </c>
      <c r="G29" s="40"/>
      <c r="H29" s="46"/>
    </row>
    <row r="30" s="2" customFormat="1" ht="16.8" customHeight="1">
      <c r="A30" s="40"/>
      <c r="B30" s="46"/>
      <c r="C30" s="298" t="s">
        <v>185</v>
      </c>
      <c r="D30" s="298" t="s">
        <v>296</v>
      </c>
      <c r="E30" s="19" t="s">
        <v>187</v>
      </c>
      <c r="F30" s="299">
        <v>353.71800000000002</v>
      </c>
      <c r="G30" s="40"/>
      <c r="H30" s="46"/>
    </row>
    <row r="31" s="2" customFormat="1" ht="26.4" customHeight="1">
      <c r="A31" s="40"/>
      <c r="B31" s="46"/>
      <c r="C31" s="293" t="s">
        <v>297</v>
      </c>
      <c r="D31" s="293" t="s">
        <v>93</v>
      </c>
      <c r="E31" s="40"/>
      <c r="F31" s="40"/>
      <c r="G31" s="40"/>
      <c r="H31" s="46"/>
    </row>
    <row r="32" s="2" customFormat="1" ht="16.8" customHeight="1">
      <c r="A32" s="40"/>
      <c r="B32" s="46"/>
      <c r="C32" s="294" t="s">
        <v>98</v>
      </c>
      <c r="D32" s="295" t="s">
        <v>99</v>
      </c>
      <c r="E32" s="296" t="s">
        <v>19</v>
      </c>
      <c r="F32" s="297">
        <v>393.01999999999998</v>
      </c>
      <c r="G32" s="40"/>
      <c r="H32" s="46"/>
    </row>
    <row r="33" s="2" customFormat="1" ht="16.8" customHeight="1">
      <c r="A33" s="40"/>
      <c r="B33" s="46"/>
      <c r="C33" s="298" t="s">
        <v>19</v>
      </c>
      <c r="D33" s="298" t="s">
        <v>168</v>
      </c>
      <c r="E33" s="19" t="s">
        <v>19</v>
      </c>
      <c r="F33" s="299">
        <v>90.799999999999997</v>
      </c>
      <c r="G33" s="40"/>
      <c r="H33" s="46"/>
    </row>
    <row r="34" s="2" customFormat="1" ht="16.8" customHeight="1">
      <c r="A34" s="40"/>
      <c r="B34" s="46"/>
      <c r="C34" s="298" t="s">
        <v>19</v>
      </c>
      <c r="D34" s="298" t="s">
        <v>169</v>
      </c>
      <c r="E34" s="19" t="s">
        <v>19</v>
      </c>
      <c r="F34" s="299">
        <v>24.667999999999999</v>
      </c>
      <c r="G34" s="40"/>
      <c r="H34" s="46"/>
    </row>
    <row r="35" s="2" customFormat="1" ht="16.8" customHeight="1">
      <c r="A35" s="40"/>
      <c r="B35" s="46"/>
      <c r="C35" s="298" t="s">
        <v>19</v>
      </c>
      <c r="D35" s="298" t="s">
        <v>170</v>
      </c>
      <c r="E35" s="19" t="s">
        <v>19</v>
      </c>
      <c r="F35" s="299">
        <v>14.872999999999999</v>
      </c>
      <c r="G35" s="40"/>
      <c r="H35" s="46"/>
    </row>
    <row r="36" s="2" customFormat="1" ht="16.8" customHeight="1">
      <c r="A36" s="40"/>
      <c r="B36" s="46"/>
      <c r="C36" s="298" t="s">
        <v>19</v>
      </c>
      <c r="D36" s="298" t="s">
        <v>171</v>
      </c>
      <c r="E36" s="19" t="s">
        <v>19</v>
      </c>
      <c r="F36" s="299">
        <v>15.050000000000001</v>
      </c>
      <c r="G36" s="40"/>
      <c r="H36" s="46"/>
    </row>
    <row r="37" s="2" customFormat="1" ht="16.8" customHeight="1">
      <c r="A37" s="40"/>
      <c r="B37" s="46"/>
      <c r="C37" s="298" t="s">
        <v>19</v>
      </c>
      <c r="D37" s="298" t="s">
        <v>172</v>
      </c>
      <c r="E37" s="19" t="s">
        <v>19</v>
      </c>
      <c r="F37" s="299">
        <v>24.843</v>
      </c>
      <c r="G37" s="40"/>
      <c r="H37" s="46"/>
    </row>
    <row r="38" s="2" customFormat="1" ht="16.8" customHeight="1">
      <c r="A38" s="40"/>
      <c r="B38" s="46"/>
      <c r="C38" s="298" t="s">
        <v>19</v>
      </c>
      <c r="D38" s="298" t="s">
        <v>173</v>
      </c>
      <c r="E38" s="19" t="s">
        <v>19</v>
      </c>
      <c r="F38" s="299">
        <v>23.905000000000001</v>
      </c>
      <c r="G38" s="40"/>
      <c r="H38" s="46"/>
    </row>
    <row r="39" s="2" customFormat="1" ht="16.8" customHeight="1">
      <c r="A39" s="40"/>
      <c r="B39" s="46"/>
      <c r="C39" s="298" t="s">
        <v>19</v>
      </c>
      <c r="D39" s="298" t="s">
        <v>174</v>
      </c>
      <c r="E39" s="19" t="s">
        <v>19</v>
      </c>
      <c r="F39" s="299">
        <v>25.184999999999999</v>
      </c>
      <c r="G39" s="40"/>
      <c r="H39" s="46"/>
    </row>
    <row r="40" s="2" customFormat="1" ht="16.8" customHeight="1">
      <c r="A40" s="40"/>
      <c r="B40" s="46"/>
      <c r="C40" s="298" t="s">
        <v>19</v>
      </c>
      <c r="D40" s="298" t="s">
        <v>175</v>
      </c>
      <c r="E40" s="19" t="s">
        <v>19</v>
      </c>
      <c r="F40" s="299">
        <v>18.027999999999999</v>
      </c>
      <c r="G40" s="40"/>
      <c r="H40" s="46"/>
    </row>
    <row r="41" s="2" customFormat="1" ht="16.8" customHeight="1">
      <c r="A41" s="40"/>
      <c r="B41" s="46"/>
      <c r="C41" s="298" t="s">
        <v>19</v>
      </c>
      <c r="D41" s="298" t="s">
        <v>176</v>
      </c>
      <c r="E41" s="19" t="s">
        <v>19</v>
      </c>
      <c r="F41" s="299">
        <v>18.027999999999999</v>
      </c>
      <c r="G41" s="40"/>
      <c r="H41" s="46"/>
    </row>
    <row r="42" s="2" customFormat="1" ht="16.8" customHeight="1">
      <c r="A42" s="40"/>
      <c r="B42" s="46"/>
      <c r="C42" s="298" t="s">
        <v>19</v>
      </c>
      <c r="D42" s="298" t="s">
        <v>177</v>
      </c>
      <c r="E42" s="19" t="s">
        <v>19</v>
      </c>
      <c r="F42" s="299">
        <v>22.940000000000001</v>
      </c>
      <c r="G42" s="40"/>
      <c r="H42" s="46"/>
    </row>
    <row r="43" s="2" customFormat="1" ht="16.8" customHeight="1">
      <c r="A43" s="40"/>
      <c r="B43" s="46"/>
      <c r="C43" s="298" t="s">
        <v>19</v>
      </c>
      <c r="D43" s="298" t="s">
        <v>178</v>
      </c>
      <c r="E43" s="19" t="s">
        <v>19</v>
      </c>
      <c r="F43" s="299">
        <v>22.940000000000001</v>
      </c>
      <c r="G43" s="40"/>
      <c r="H43" s="46"/>
    </row>
    <row r="44" s="2" customFormat="1" ht="16.8" customHeight="1">
      <c r="A44" s="40"/>
      <c r="B44" s="46"/>
      <c r="C44" s="298" t="s">
        <v>19</v>
      </c>
      <c r="D44" s="298" t="s">
        <v>179</v>
      </c>
      <c r="E44" s="19" t="s">
        <v>19</v>
      </c>
      <c r="F44" s="299">
        <v>22.940000000000001</v>
      </c>
      <c r="G44" s="40"/>
      <c r="H44" s="46"/>
    </row>
    <row r="45" s="2" customFormat="1" ht="16.8" customHeight="1">
      <c r="A45" s="40"/>
      <c r="B45" s="46"/>
      <c r="C45" s="298" t="s">
        <v>19</v>
      </c>
      <c r="D45" s="298" t="s">
        <v>180</v>
      </c>
      <c r="E45" s="19" t="s">
        <v>19</v>
      </c>
      <c r="F45" s="299">
        <v>22.940000000000001</v>
      </c>
      <c r="G45" s="40"/>
      <c r="H45" s="46"/>
    </row>
    <row r="46" s="2" customFormat="1" ht="16.8" customHeight="1">
      <c r="A46" s="40"/>
      <c r="B46" s="46"/>
      <c r="C46" s="298" t="s">
        <v>19</v>
      </c>
      <c r="D46" s="298" t="s">
        <v>181</v>
      </c>
      <c r="E46" s="19" t="s">
        <v>19</v>
      </c>
      <c r="F46" s="299">
        <v>22.940000000000001</v>
      </c>
      <c r="G46" s="40"/>
      <c r="H46" s="46"/>
    </row>
    <row r="47" s="2" customFormat="1" ht="16.8" customHeight="1">
      <c r="A47" s="40"/>
      <c r="B47" s="46"/>
      <c r="C47" s="298" t="s">
        <v>19</v>
      </c>
      <c r="D47" s="298" t="s">
        <v>182</v>
      </c>
      <c r="E47" s="19" t="s">
        <v>19</v>
      </c>
      <c r="F47" s="299">
        <v>22.940000000000001</v>
      </c>
      <c r="G47" s="40"/>
      <c r="H47" s="46"/>
    </row>
    <row r="48" s="2" customFormat="1" ht="16.8" customHeight="1">
      <c r="A48" s="40"/>
      <c r="B48" s="46"/>
      <c r="C48" s="298" t="s">
        <v>98</v>
      </c>
      <c r="D48" s="298" t="s">
        <v>183</v>
      </c>
      <c r="E48" s="19" t="s">
        <v>19</v>
      </c>
      <c r="F48" s="299">
        <v>393.01999999999998</v>
      </c>
      <c r="G48" s="40"/>
      <c r="H48" s="46"/>
    </row>
    <row r="49" s="2" customFormat="1" ht="16.8" customHeight="1">
      <c r="A49" s="40"/>
      <c r="B49" s="46"/>
      <c r="C49" s="300" t="s">
        <v>294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298" t="s">
        <v>196</v>
      </c>
      <c r="D50" s="298" t="s">
        <v>298</v>
      </c>
      <c r="E50" s="19" t="s">
        <v>164</v>
      </c>
      <c r="F50" s="299">
        <v>393.01999999999998</v>
      </c>
      <c r="G50" s="40"/>
      <c r="H50" s="46"/>
    </row>
    <row r="51" s="2" customFormat="1" ht="16.8" customHeight="1">
      <c r="A51" s="40"/>
      <c r="B51" s="46"/>
      <c r="C51" s="298" t="s">
        <v>192</v>
      </c>
      <c r="D51" s="298" t="s">
        <v>299</v>
      </c>
      <c r="E51" s="19" t="s">
        <v>164</v>
      </c>
      <c r="F51" s="299">
        <v>393.01999999999998</v>
      </c>
      <c r="G51" s="40"/>
      <c r="H51" s="46"/>
    </row>
    <row r="52" s="2" customFormat="1" ht="16.8" customHeight="1">
      <c r="A52" s="40"/>
      <c r="B52" s="46"/>
      <c r="C52" s="298" t="s">
        <v>200</v>
      </c>
      <c r="D52" s="298" t="s">
        <v>300</v>
      </c>
      <c r="E52" s="19" t="s">
        <v>164</v>
      </c>
      <c r="F52" s="299">
        <v>786.03999999999996</v>
      </c>
      <c r="G52" s="40"/>
      <c r="H52" s="46"/>
    </row>
    <row r="53" s="2" customFormat="1" ht="16.8" customHeight="1">
      <c r="A53" s="40"/>
      <c r="B53" s="46"/>
      <c r="C53" s="298" t="s">
        <v>205</v>
      </c>
      <c r="D53" s="298" t="s">
        <v>301</v>
      </c>
      <c r="E53" s="19" t="s">
        <v>164</v>
      </c>
      <c r="F53" s="299">
        <v>393.01999999999998</v>
      </c>
      <c r="G53" s="40"/>
      <c r="H53" s="46"/>
    </row>
    <row r="54" s="2" customFormat="1">
      <c r="A54" s="40"/>
      <c r="B54" s="46"/>
      <c r="C54" s="298" t="s">
        <v>209</v>
      </c>
      <c r="D54" s="298" t="s">
        <v>302</v>
      </c>
      <c r="E54" s="19" t="s">
        <v>164</v>
      </c>
      <c r="F54" s="299">
        <v>393.01999999999998</v>
      </c>
      <c r="G54" s="40"/>
      <c r="H54" s="46"/>
    </row>
    <row r="55" s="2" customFormat="1" ht="16.8" customHeight="1">
      <c r="A55" s="40"/>
      <c r="B55" s="46"/>
      <c r="C55" s="298" t="s">
        <v>213</v>
      </c>
      <c r="D55" s="298" t="s">
        <v>303</v>
      </c>
      <c r="E55" s="19" t="s">
        <v>164</v>
      </c>
      <c r="F55" s="299">
        <v>393.01999999999998</v>
      </c>
      <c r="G55" s="40"/>
      <c r="H55" s="46"/>
    </row>
    <row r="56" s="2" customFormat="1" ht="16.8" customHeight="1">
      <c r="A56" s="40"/>
      <c r="B56" s="46"/>
      <c r="C56" s="298" t="s">
        <v>234</v>
      </c>
      <c r="D56" s="298" t="s">
        <v>304</v>
      </c>
      <c r="E56" s="19" t="s">
        <v>187</v>
      </c>
      <c r="F56" s="299">
        <v>353.71800000000002</v>
      </c>
      <c r="G56" s="40"/>
      <c r="H56" s="46"/>
    </row>
    <row r="57" s="2" customFormat="1" ht="16.8" customHeight="1">
      <c r="A57" s="40"/>
      <c r="B57" s="46"/>
      <c r="C57" s="298" t="s">
        <v>251</v>
      </c>
      <c r="D57" s="298" t="s">
        <v>305</v>
      </c>
      <c r="E57" s="19" t="s">
        <v>187</v>
      </c>
      <c r="F57" s="299">
        <v>353.71800000000002</v>
      </c>
      <c r="G57" s="40"/>
      <c r="H57" s="46"/>
    </row>
    <row r="58" s="2" customFormat="1" ht="16.8" customHeight="1">
      <c r="A58" s="40"/>
      <c r="B58" s="46"/>
      <c r="C58" s="298" t="s">
        <v>261</v>
      </c>
      <c r="D58" s="298" t="s">
        <v>306</v>
      </c>
      <c r="E58" s="19" t="s">
        <v>164</v>
      </c>
      <c r="F58" s="299">
        <v>393.01999999999998</v>
      </c>
      <c r="G58" s="40"/>
      <c r="H58" s="46"/>
    </row>
    <row r="59" s="2" customFormat="1">
      <c r="A59" s="40"/>
      <c r="B59" s="46"/>
      <c r="C59" s="298" t="s">
        <v>219</v>
      </c>
      <c r="D59" s="298" t="s">
        <v>220</v>
      </c>
      <c r="E59" s="19" t="s">
        <v>164</v>
      </c>
      <c r="F59" s="299">
        <v>471.23099999999999</v>
      </c>
      <c r="G59" s="40"/>
      <c r="H59" s="46"/>
    </row>
    <row r="60" s="2" customFormat="1" ht="16.8" customHeight="1">
      <c r="A60" s="40"/>
      <c r="B60" s="46"/>
      <c r="C60" s="298" t="s">
        <v>256</v>
      </c>
      <c r="D60" s="298" t="s">
        <v>257</v>
      </c>
      <c r="E60" s="19" t="s">
        <v>187</v>
      </c>
      <c r="F60" s="299">
        <v>360.79199999999997</v>
      </c>
      <c r="G60" s="40"/>
      <c r="H60" s="46"/>
    </row>
    <row r="61" s="2" customFormat="1" ht="7.44" customHeight="1">
      <c r="A61" s="40"/>
      <c r="B61" s="169"/>
      <c r="C61" s="170"/>
      <c r="D61" s="170"/>
      <c r="E61" s="170"/>
      <c r="F61" s="170"/>
      <c r="G61" s="170"/>
      <c r="H61" s="46"/>
    </row>
    <row r="62" s="2" customFormat="1">
      <c r="A62" s="40"/>
      <c r="B62" s="40"/>
      <c r="C62" s="40"/>
      <c r="D62" s="40"/>
      <c r="E62" s="40"/>
      <c r="F62" s="40"/>
      <c r="G62" s="40"/>
      <c r="H62" s="40"/>
    </row>
  </sheetData>
  <sheetProtection sheet="1" formatColumns="0" formatRows="0" objects="1" scenarios="1" spinCount="100000" saltValue="sfjr/dYGoaB1wdFIWv0y7IhHk8NAIcSSzoNmcgvgR0/i5Ah4oK/0nd8sEHEHvCBQz5wic/nXZNHvVSaxFcTojw==" hashValue="IwVxvqSSsfAcEBJ9JxACYxMfdNIgql+cVtrjWh5euQckB2iMgUpSP3RQ7LiGfXY3AD9ykiRsS+TdJPhl+CMyt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6" customFormat="1" ht="45" customHeight="1">
      <c r="B3" s="305"/>
      <c r="C3" s="306" t="s">
        <v>307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308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309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310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311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312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313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314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315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316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317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79</v>
      </c>
      <c r="F18" s="312" t="s">
        <v>318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319</v>
      </c>
      <c r="F19" s="312" t="s">
        <v>320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321</v>
      </c>
      <c r="F20" s="312" t="s">
        <v>322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323</v>
      </c>
      <c r="F21" s="312" t="s">
        <v>96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324</v>
      </c>
      <c r="F22" s="312" t="s">
        <v>325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85</v>
      </c>
      <c r="F23" s="312" t="s">
        <v>326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327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328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329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330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331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332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333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334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335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117</v>
      </c>
      <c r="F36" s="312"/>
      <c r="G36" s="312" t="s">
        <v>336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337</v>
      </c>
      <c r="F37" s="312"/>
      <c r="G37" s="312" t="s">
        <v>338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55</v>
      </c>
      <c r="F38" s="312"/>
      <c r="G38" s="312" t="s">
        <v>339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56</v>
      </c>
      <c r="F39" s="312"/>
      <c r="G39" s="312" t="s">
        <v>340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118</v>
      </c>
      <c r="F40" s="312"/>
      <c r="G40" s="312" t="s">
        <v>341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119</v>
      </c>
      <c r="F41" s="312"/>
      <c r="G41" s="312" t="s">
        <v>342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343</v>
      </c>
      <c r="F42" s="312"/>
      <c r="G42" s="312" t="s">
        <v>344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345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346</v>
      </c>
      <c r="F44" s="312"/>
      <c r="G44" s="312" t="s">
        <v>347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121</v>
      </c>
      <c r="F45" s="312"/>
      <c r="G45" s="312" t="s">
        <v>348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349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350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351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352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353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354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355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356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357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358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359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360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361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362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363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364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365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366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367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368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369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370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371</v>
      </c>
      <c r="D76" s="330"/>
      <c r="E76" s="330"/>
      <c r="F76" s="330" t="s">
        <v>372</v>
      </c>
      <c r="G76" s="331"/>
      <c r="H76" s="330" t="s">
        <v>56</v>
      </c>
      <c r="I76" s="330" t="s">
        <v>59</v>
      </c>
      <c r="J76" s="330" t="s">
        <v>373</v>
      </c>
      <c r="K76" s="329"/>
    </row>
    <row r="77" s="1" customFormat="1" ht="17.25" customHeight="1">
      <c r="B77" s="327"/>
      <c r="C77" s="332" t="s">
        <v>374</v>
      </c>
      <c r="D77" s="332"/>
      <c r="E77" s="332"/>
      <c r="F77" s="333" t="s">
        <v>375</v>
      </c>
      <c r="G77" s="334"/>
      <c r="H77" s="332"/>
      <c r="I77" s="332"/>
      <c r="J77" s="332" t="s">
        <v>376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55</v>
      </c>
      <c r="D79" s="337"/>
      <c r="E79" s="337"/>
      <c r="F79" s="338" t="s">
        <v>377</v>
      </c>
      <c r="G79" s="339"/>
      <c r="H79" s="315" t="s">
        <v>378</v>
      </c>
      <c r="I79" s="315" t="s">
        <v>379</v>
      </c>
      <c r="J79" s="315">
        <v>20</v>
      </c>
      <c r="K79" s="329"/>
    </row>
    <row r="80" s="1" customFormat="1" ht="15" customHeight="1">
      <c r="B80" s="327"/>
      <c r="C80" s="315" t="s">
        <v>380</v>
      </c>
      <c r="D80" s="315"/>
      <c r="E80" s="315"/>
      <c r="F80" s="338" t="s">
        <v>377</v>
      </c>
      <c r="G80" s="339"/>
      <c r="H80" s="315" t="s">
        <v>381</v>
      </c>
      <c r="I80" s="315" t="s">
        <v>379</v>
      </c>
      <c r="J80" s="315">
        <v>120</v>
      </c>
      <c r="K80" s="329"/>
    </row>
    <row r="81" s="1" customFormat="1" ht="15" customHeight="1">
      <c r="B81" s="340"/>
      <c r="C81" s="315" t="s">
        <v>382</v>
      </c>
      <c r="D81" s="315"/>
      <c r="E81" s="315"/>
      <c r="F81" s="338" t="s">
        <v>383</v>
      </c>
      <c r="G81" s="339"/>
      <c r="H81" s="315" t="s">
        <v>384</v>
      </c>
      <c r="I81" s="315" t="s">
        <v>379</v>
      </c>
      <c r="J81" s="315">
        <v>50</v>
      </c>
      <c r="K81" s="329"/>
    </row>
    <row r="82" s="1" customFormat="1" ht="15" customHeight="1">
      <c r="B82" s="340"/>
      <c r="C82" s="315" t="s">
        <v>385</v>
      </c>
      <c r="D82" s="315"/>
      <c r="E82" s="315"/>
      <c r="F82" s="338" t="s">
        <v>377</v>
      </c>
      <c r="G82" s="339"/>
      <c r="H82" s="315" t="s">
        <v>386</v>
      </c>
      <c r="I82" s="315" t="s">
        <v>387</v>
      </c>
      <c r="J82" s="315"/>
      <c r="K82" s="329"/>
    </row>
    <row r="83" s="1" customFormat="1" ht="15" customHeight="1">
      <c r="B83" s="340"/>
      <c r="C83" s="341" t="s">
        <v>388</v>
      </c>
      <c r="D83" s="341"/>
      <c r="E83" s="341"/>
      <c r="F83" s="342" t="s">
        <v>383</v>
      </c>
      <c r="G83" s="341"/>
      <c r="H83" s="341" t="s">
        <v>389</v>
      </c>
      <c r="I83" s="341" t="s">
        <v>379</v>
      </c>
      <c r="J83" s="341">
        <v>15</v>
      </c>
      <c r="K83" s="329"/>
    </row>
    <row r="84" s="1" customFormat="1" ht="15" customHeight="1">
      <c r="B84" s="340"/>
      <c r="C84" s="341" t="s">
        <v>390</v>
      </c>
      <c r="D84" s="341"/>
      <c r="E84" s="341"/>
      <c r="F84" s="342" t="s">
        <v>383</v>
      </c>
      <c r="G84" s="341"/>
      <c r="H84" s="341" t="s">
        <v>391</v>
      </c>
      <c r="I84" s="341" t="s">
        <v>379</v>
      </c>
      <c r="J84" s="341">
        <v>15</v>
      </c>
      <c r="K84" s="329"/>
    </row>
    <row r="85" s="1" customFormat="1" ht="15" customHeight="1">
      <c r="B85" s="340"/>
      <c r="C85" s="341" t="s">
        <v>392</v>
      </c>
      <c r="D85" s="341"/>
      <c r="E85" s="341"/>
      <c r="F85" s="342" t="s">
        <v>383</v>
      </c>
      <c r="G85" s="341"/>
      <c r="H85" s="341" t="s">
        <v>393</v>
      </c>
      <c r="I85" s="341" t="s">
        <v>379</v>
      </c>
      <c r="J85" s="341">
        <v>20</v>
      </c>
      <c r="K85" s="329"/>
    </row>
    <row r="86" s="1" customFormat="1" ht="15" customHeight="1">
      <c r="B86" s="340"/>
      <c r="C86" s="341" t="s">
        <v>394</v>
      </c>
      <c r="D86" s="341"/>
      <c r="E86" s="341"/>
      <c r="F86" s="342" t="s">
        <v>383</v>
      </c>
      <c r="G86" s="341"/>
      <c r="H86" s="341" t="s">
        <v>395</v>
      </c>
      <c r="I86" s="341" t="s">
        <v>379</v>
      </c>
      <c r="J86" s="341">
        <v>20</v>
      </c>
      <c r="K86" s="329"/>
    </row>
    <row r="87" s="1" customFormat="1" ht="15" customHeight="1">
      <c r="B87" s="340"/>
      <c r="C87" s="315" t="s">
        <v>396</v>
      </c>
      <c r="D87" s="315"/>
      <c r="E87" s="315"/>
      <c r="F87" s="338" t="s">
        <v>383</v>
      </c>
      <c r="G87" s="339"/>
      <c r="H87" s="315" t="s">
        <v>397</v>
      </c>
      <c r="I87" s="315" t="s">
        <v>379</v>
      </c>
      <c r="J87" s="315">
        <v>50</v>
      </c>
      <c r="K87" s="329"/>
    </row>
    <row r="88" s="1" customFormat="1" ht="15" customHeight="1">
      <c r="B88" s="340"/>
      <c r="C88" s="315" t="s">
        <v>398</v>
      </c>
      <c r="D88" s="315"/>
      <c r="E88" s="315"/>
      <c r="F88" s="338" t="s">
        <v>383</v>
      </c>
      <c r="G88" s="339"/>
      <c r="H88" s="315" t="s">
        <v>399</v>
      </c>
      <c r="I88" s="315" t="s">
        <v>379</v>
      </c>
      <c r="J88" s="315">
        <v>20</v>
      </c>
      <c r="K88" s="329"/>
    </row>
    <row r="89" s="1" customFormat="1" ht="15" customHeight="1">
      <c r="B89" s="340"/>
      <c r="C89" s="315" t="s">
        <v>400</v>
      </c>
      <c r="D89" s="315"/>
      <c r="E89" s="315"/>
      <c r="F89" s="338" t="s">
        <v>383</v>
      </c>
      <c r="G89" s="339"/>
      <c r="H89" s="315" t="s">
        <v>401</v>
      </c>
      <c r="I89" s="315" t="s">
        <v>379</v>
      </c>
      <c r="J89" s="315">
        <v>20</v>
      </c>
      <c r="K89" s="329"/>
    </row>
    <row r="90" s="1" customFormat="1" ht="15" customHeight="1">
      <c r="B90" s="340"/>
      <c r="C90" s="315" t="s">
        <v>402</v>
      </c>
      <c r="D90" s="315"/>
      <c r="E90" s="315"/>
      <c r="F90" s="338" t="s">
        <v>383</v>
      </c>
      <c r="G90" s="339"/>
      <c r="H90" s="315" t="s">
        <v>403</v>
      </c>
      <c r="I90" s="315" t="s">
        <v>379</v>
      </c>
      <c r="J90" s="315">
        <v>50</v>
      </c>
      <c r="K90" s="329"/>
    </row>
    <row r="91" s="1" customFormat="1" ht="15" customHeight="1">
      <c r="B91" s="340"/>
      <c r="C91" s="315" t="s">
        <v>404</v>
      </c>
      <c r="D91" s="315"/>
      <c r="E91" s="315"/>
      <c r="F91" s="338" t="s">
        <v>383</v>
      </c>
      <c r="G91" s="339"/>
      <c r="H91" s="315" t="s">
        <v>404</v>
      </c>
      <c r="I91" s="315" t="s">
        <v>379</v>
      </c>
      <c r="J91" s="315">
        <v>50</v>
      </c>
      <c r="K91" s="329"/>
    </row>
    <row r="92" s="1" customFormat="1" ht="15" customHeight="1">
      <c r="B92" s="340"/>
      <c r="C92" s="315" t="s">
        <v>405</v>
      </c>
      <c r="D92" s="315"/>
      <c r="E92" s="315"/>
      <c r="F92" s="338" t="s">
        <v>383</v>
      </c>
      <c r="G92" s="339"/>
      <c r="H92" s="315" t="s">
        <v>406</v>
      </c>
      <c r="I92" s="315" t="s">
        <v>379</v>
      </c>
      <c r="J92" s="315">
        <v>255</v>
      </c>
      <c r="K92" s="329"/>
    </row>
    <row r="93" s="1" customFormat="1" ht="15" customHeight="1">
      <c r="B93" s="340"/>
      <c r="C93" s="315" t="s">
        <v>407</v>
      </c>
      <c r="D93" s="315"/>
      <c r="E93" s="315"/>
      <c r="F93" s="338" t="s">
        <v>377</v>
      </c>
      <c r="G93" s="339"/>
      <c r="H93" s="315" t="s">
        <v>408</v>
      </c>
      <c r="I93" s="315" t="s">
        <v>409</v>
      </c>
      <c r="J93" s="315"/>
      <c r="K93" s="329"/>
    </row>
    <row r="94" s="1" customFormat="1" ht="15" customHeight="1">
      <c r="B94" s="340"/>
      <c r="C94" s="315" t="s">
        <v>410</v>
      </c>
      <c r="D94" s="315"/>
      <c r="E94" s="315"/>
      <c r="F94" s="338" t="s">
        <v>377</v>
      </c>
      <c r="G94" s="339"/>
      <c r="H94" s="315" t="s">
        <v>411</v>
      </c>
      <c r="I94" s="315" t="s">
        <v>412</v>
      </c>
      <c r="J94" s="315"/>
      <c r="K94" s="329"/>
    </row>
    <row r="95" s="1" customFormat="1" ht="15" customHeight="1">
      <c r="B95" s="340"/>
      <c r="C95" s="315" t="s">
        <v>413</v>
      </c>
      <c r="D95" s="315"/>
      <c r="E95" s="315"/>
      <c r="F95" s="338" t="s">
        <v>377</v>
      </c>
      <c r="G95" s="339"/>
      <c r="H95" s="315" t="s">
        <v>413</v>
      </c>
      <c r="I95" s="315" t="s">
        <v>412</v>
      </c>
      <c r="J95" s="315"/>
      <c r="K95" s="329"/>
    </row>
    <row r="96" s="1" customFormat="1" ht="15" customHeight="1">
      <c r="B96" s="340"/>
      <c r="C96" s="315" t="s">
        <v>40</v>
      </c>
      <c r="D96" s="315"/>
      <c r="E96" s="315"/>
      <c r="F96" s="338" t="s">
        <v>377</v>
      </c>
      <c r="G96" s="339"/>
      <c r="H96" s="315" t="s">
        <v>414</v>
      </c>
      <c r="I96" s="315" t="s">
        <v>412</v>
      </c>
      <c r="J96" s="315"/>
      <c r="K96" s="329"/>
    </row>
    <row r="97" s="1" customFormat="1" ht="15" customHeight="1">
      <c r="B97" s="340"/>
      <c r="C97" s="315" t="s">
        <v>50</v>
      </c>
      <c r="D97" s="315"/>
      <c r="E97" s="315"/>
      <c r="F97" s="338" t="s">
        <v>377</v>
      </c>
      <c r="G97" s="339"/>
      <c r="H97" s="315" t="s">
        <v>415</v>
      </c>
      <c r="I97" s="315" t="s">
        <v>412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416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371</v>
      </c>
      <c r="D103" s="330"/>
      <c r="E103" s="330"/>
      <c r="F103" s="330" t="s">
        <v>372</v>
      </c>
      <c r="G103" s="331"/>
      <c r="H103" s="330" t="s">
        <v>56</v>
      </c>
      <c r="I103" s="330" t="s">
        <v>59</v>
      </c>
      <c r="J103" s="330" t="s">
        <v>373</v>
      </c>
      <c r="K103" s="329"/>
    </row>
    <row r="104" s="1" customFormat="1" ht="17.25" customHeight="1">
      <c r="B104" s="327"/>
      <c r="C104" s="332" t="s">
        <v>374</v>
      </c>
      <c r="D104" s="332"/>
      <c r="E104" s="332"/>
      <c r="F104" s="333" t="s">
        <v>375</v>
      </c>
      <c r="G104" s="334"/>
      <c r="H104" s="332"/>
      <c r="I104" s="332"/>
      <c r="J104" s="332" t="s">
        <v>376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55</v>
      </c>
      <c r="D106" s="337"/>
      <c r="E106" s="337"/>
      <c r="F106" s="338" t="s">
        <v>377</v>
      </c>
      <c r="G106" s="315"/>
      <c r="H106" s="315" t="s">
        <v>417</v>
      </c>
      <c r="I106" s="315" t="s">
        <v>379</v>
      </c>
      <c r="J106" s="315">
        <v>20</v>
      </c>
      <c r="K106" s="329"/>
    </row>
    <row r="107" s="1" customFormat="1" ht="15" customHeight="1">
      <c r="B107" s="327"/>
      <c r="C107" s="315" t="s">
        <v>380</v>
      </c>
      <c r="D107" s="315"/>
      <c r="E107" s="315"/>
      <c r="F107" s="338" t="s">
        <v>377</v>
      </c>
      <c r="G107" s="315"/>
      <c r="H107" s="315" t="s">
        <v>417</v>
      </c>
      <c r="I107" s="315" t="s">
        <v>379</v>
      </c>
      <c r="J107" s="315">
        <v>120</v>
      </c>
      <c r="K107" s="329"/>
    </row>
    <row r="108" s="1" customFormat="1" ht="15" customHeight="1">
      <c r="B108" s="340"/>
      <c r="C108" s="315" t="s">
        <v>382</v>
      </c>
      <c r="D108" s="315"/>
      <c r="E108" s="315"/>
      <c r="F108" s="338" t="s">
        <v>383</v>
      </c>
      <c r="G108" s="315"/>
      <c r="H108" s="315" t="s">
        <v>417</v>
      </c>
      <c r="I108" s="315" t="s">
        <v>379</v>
      </c>
      <c r="J108" s="315">
        <v>50</v>
      </c>
      <c r="K108" s="329"/>
    </row>
    <row r="109" s="1" customFormat="1" ht="15" customHeight="1">
      <c r="B109" s="340"/>
      <c r="C109" s="315" t="s">
        <v>385</v>
      </c>
      <c r="D109" s="315"/>
      <c r="E109" s="315"/>
      <c r="F109" s="338" t="s">
        <v>377</v>
      </c>
      <c r="G109" s="315"/>
      <c r="H109" s="315" t="s">
        <v>417</v>
      </c>
      <c r="I109" s="315" t="s">
        <v>387</v>
      </c>
      <c r="J109" s="315"/>
      <c r="K109" s="329"/>
    </row>
    <row r="110" s="1" customFormat="1" ht="15" customHeight="1">
      <c r="B110" s="340"/>
      <c r="C110" s="315" t="s">
        <v>396</v>
      </c>
      <c r="D110" s="315"/>
      <c r="E110" s="315"/>
      <c r="F110" s="338" t="s">
        <v>383</v>
      </c>
      <c r="G110" s="315"/>
      <c r="H110" s="315" t="s">
        <v>417</v>
      </c>
      <c r="I110" s="315" t="s">
        <v>379</v>
      </c>
      <c r="J110" s="315">
        <v>50</v>
      </c>
      <c r="K110" s="329"/>
    </row>
    <row r="111" s="1" customFormat="1" ht="15" customHeight="1">
      <c r="B111" s="340"/>
      <c r="C111" s="315" t="s">
        <v>404</v>
      </c>
      <c r="D111" s="315"/>
      <c r="E111" s="315"/>
      <c r="F111" s="338" t="s">
        <v>383</v>
      </c>
      <c r="G111" s="315"/>
      <c r="H111" s="315" t="s">
        <v>417</v>
      </c>
      <c r="I111" s="315" t="s">
        <v>379</v>
      </c>
      <c r="J111" s="315">
        <v>50</v>
      </c>
      <c r="K111" s="329"/>
    </row>
    <row r="112" s="1" customFormat="1" ht="15" customHeight="1">
      <c r="B112" s="340"/>
      <c r="C112" s="315" t="s">
        <v>402</v>
      </c>
      <c r="D112" s="315"/>
      <c r="E112" s="315"/>
      <c r="F112" s="338" t="s">
        <v>383</v>
      </c>
      <c r="G112" s="315"/>
      <c r="H112" s="315" t="s">
        <v>417</v>
      </c>
      <c r="I112" s="315" t="s">
        <v>379</v>
      </c>
      <c r="J112" s="315">
        <v>50</v>
      </c>
      <c r="K112" s="329"/>
    </row>
    <row r="113" s="1" customFormat="1" ht="15" customHeight="1">
      <c r="B113" s="340"/>
      <c r="C113" s="315" t="s">
        <v>55</v>
      </c>
      <c r="D113" s="315"/>
      <c r="E113" s="315"/>
      <c r="F113" s="338" t="s">
        <v>377</v>
      </c>
      <c r="G113" s="315"/>
      <c r="H113" s="315" t="s">
        <v>418</v>
      </c>
      <c r="I113" s="315" t="s">
        <v>379</v>
      </c>
      <c r="J113" s="315">
        <v>20</v>
      </c>
      <c r="K113" s="329"/>
    </row>
    <row r="114" s="1" customFormat="1" ht="15" customHeight="1">
      <c r="B114" s="340"/>
      <c r="C114" s="315" t="s">
        <v>419</v>
      </c>
      <c r="D114" s="315"/>
      <c r="E114" s="315"/>
      <c r="F114" s="338" t="s">
        <v>377</v>
      </c>
      <c r="G114" s="315"/>
      <c r="H114" s="315" t="s">
        <v>420</v>
      </c>
      <c r="I114" s="315" t="s">
        <v>379</v>
      </c>
      <c r="J114" s="315">
        <v>120</v>
      </c>
      <c r="K114" s="329"/>
    </row>
    <row r="115" s="1" customFormat="1" ht="15" customHeight="1">
      <c r="B115" s="340"/>
      <c r="C115" s="315" t="s">
        <v>40</v>
      </c>
      <c r="D115" s="315"/>
      <c r="E115" s="315"/>
      <c r="F115" s="338" t="s">
        <v>377</v>
      </c>
      <c r="G115" s="315"/>
      <c r="H115" s="315" t="s">
        <v>421</v>
      </c>
      <c r="I115" s="315" t="s">
        <v>412</v>
      </c>
      <c r="J115" s="315"/>
      <c r="K115" s="329"/>
    </row>
    <row r="116" s="1" customFormat="1" ht="15" customHeight="1">
      <c r="B116" s="340"/>
      <c r="C116" s="315" t="s">
        <v>50</v>
      </c>
      <c r="D116" s="315"/>
      <c r="E116" s="315"/>
      <c r="F116" s="338" t="s">
        <v>377</v>
      </c>
      <c r="G116" s="315"/>
      <c r="H116" s="315" t="s">
        <v>422</v>
      </c>
      <c r="I116" s="315" t="s">
        <v>412</v>
      </c>
      <c r="J116" s="315"/>
      <c r="K116" s="329"/>
    </row>
    <row r="117" s="1" customFormat="1" ht="15" customHeight="1">
      <c r="B117" s="340"/>
      <c r="C117" s="315" t="s">
        <v>59</v>
      </c>
      <c r="D117" s="315"/>
      <c r="E117" s="315"/>
      <c r="F117" s="338" t="s">
        <v>377</v>
      </c>
      <c r="G117" s="315"/>
      <c r="H117" s="315" t="s">
        <v>423</v>
      </c>
      <c r="I117" s="315" t="s">
        <v>424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425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371</v>
      </c>
      <c r="D123" s="330"/>
      <c r="E123" s="330"/>
      <c r="F123" s="330" t="s">
        <v>372</v>
      </c>
      <c r="G123" s="331"/>
      <c r="H123" s="330" t="s">
        <v>56</v>
      </c>
      <c r="I123" s="330" t="s">
        <v>59</v>
      </c>
      <c r="J123" s="330" t="s">
        <v>373</v>
      </c>
      <c r="K123" s="359"/>
    </row>
    <row r="124" s="1" customFormat="1" ht="17.25" customHeight="1">
      <c r="B124" s="358"/>
      <c r="C124" s="332" t="s">
        <v>374</v>
      </c>
      <c r="D124" s="332"/>
      <c r="E124" s="332"/>
      <c r="F124" s="333" t="s">
        <v>375</v>
      </c>
      <c r="G124" s="334"/>
      <c r="H124" s="332"/>
      <c r="I124" s="332"/>
      <c r="J124" s="332" t="s">
        <v>376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380</v>
      </c>
      <c r="D126" s="337"/>
      <c r="E126" s="337"/>
      <c r="F126" s="338" t="s">
        <v>377</v>
      </c>
      <c r="G126" s="315"/>
      <c r="H126" s="315" t="s">
        <v>417</v>
      </c>
      <c r="I126" s="315" t="s">
        <v>379</v>
      </c>
      <c r="J126" s="315">
        <v>120</v>
      </c>
      <c r="K126" s="363"/>
    </row>
    <row r="127" s="1" customFormat="1" ht="15" customHeight="1">
      <c r="B127" s="360"/>
      <c r="C127" s="315" t="s">
        <v>426</v>
      </c>
      <c r="D127" s="315"/>
      <c r="E127" s="315"/>
      <c r="F127" s="338" t="s">
        <v>377</v>
      </c>
      <c r="G127" s="315"/>
      <c r="H127" s="315" t="s">
        <v>427</v>
      </c>
      <c r="I127" s="315" t="s">
        <v>379</v>
      </c>
      <c r="J127" s="315" t="s">
        <v>428</v>
      </c>
      <c r="K127" s="363"/>
    </row>
    <row r="128" s="1" customFormat="1" ht="15" customHeight="1">
      <c r="B128" s="360"/>
      <c r="C128" s="315" t="s">
        <v>85</v>
      </c>
      <c r="D128" s="315"/>
      <c r="E128" s="315"/>
      <c r="F128" s="338" t="s">
        <v>377</v>
      </c>
      <c r="G128" s="315"/>
      <c r="H128" s="315" t="s">
        <v>429</v>
      </c>
      <c r="I128" s="315" t="s">
        <v>379</v>
      </c>
      <c r="J128" s="315" t="s">
        <v>428</v>
      </c>
      <c r="K128" s="363"/>
    </row>
    <row r="129" s="1" customFormat="1" ht="15" customHeight="1">
      <c r="B129" s="360"/>
      <c r="C129" s="315" t="s">
        <v>388</v>
      </c>
      <c r="D129" s="315"/>
      <c r="E129" s="315"/>
      <c r="F129" s="338" t="s">
        <v>383</v>
      </c>
      <c r="G129" s="315"/>
      <c r="H129" s="315" t="s">
        <v>389</v>
      </c>
      <c r="I129" s="315" t="s">
        <v>379</v>
      </c>
      <c r="J129" s="315">
        <v>15</v>
      </c>
      <c r="K129" s="363"/>
    </row>
    <row r="130" s="1" customFormat="1" ht="15" customHeight="1">
      <c r="B130" s="360"/>
      <c r="C130" s="341" t="s">
        <v>390</v>
      </c>
      <c r="D130" s="341"/>
      <c r="E130" s="341"/>
      <c r="F130" s="342" t="s">
        <v>383</v>
      </c>
      <c r="G130" s="341"/>
      <c r="H130" s="341" t="s">
        <v>391</v>
      </c>
      <c r="I130" s="341" t="s">
        <v>379</v>
      </c>
      <c r="J130" s="341">
        <v>15</v>
      </c>
      <c r="K130" s="363"/>
    </row>
    <row r="131" s="1" customFormat="1" ht="15" customHeight="1">
      <c r="B131" s="360"/>
      <c r="C131" s="341" t="s">
        <v>392</v>
      </c>
      <c r="D131" s="341"/>
      <c r="E131" s="341"/>
      <c r="F131" s="342" t="s">
        <v>383</v>
      </c>
      <c r="G131" s="341"/>
      <c r="H131" s="341" t="s">
        <v>393</v>
      </c>
      <c r="I131" s="341" t="s">
        <v>379</v>
      </c>
      <c r="J131" s="341">
        <v>20</v>
      </c>
      <c r="K131" s="363"/>
    </row>
    <row r="132" s="1" customFormat="1" ht="15" customHeight="1">
      <c r="B132" s="360"/>
      <c r="C132" s="341" t="s">
        <v>394</v>
      </c>
      <c r="D132" s="341"/>
      <c r="E132" s="341"/>
      <c r="F132" s="342" t="s">
        <v>383</v>
      </c>
      <c r="G132" s="341"/>
      <c r="H132" s="341" t="s">
        <v>395</v>
      </c>
      <c r="I132" s="341" t="s">
        <v>379</v>
      </c>
      <c r="J132" s="341">
        <v>20</v>
      </c>
      <c r="K132" s="363"/>
    </row>
    <row r="133" s="1" customFormat="1" ht="15" customHeight="1">
      <c r="B133" s="360"/>
      <c r="C133" s="315" t="s">
        <v>382</v>
      </c>
      <c r="D133" s="315"/>
      <c r="E133" s="315"/>
      <c r="F133" s="338" t="s">
        <v>383</v>
      </c>
      <c r="G133" s="315"/>
      <c r="H133" s="315" t="s">
        <v>417</v>
      </c>
      <c r="I133" s="315" t="s">
        <v>379</v>
      </c>
      <c r="J133" s="315">
        <v>50</v>
      </c>
      <c r="K133" s="363"/>
    </row>
    <row r="134" s="1" customFormat="1" ht="15" customHeight="1">
      <c r="B134" s="360"/>
      <c r="C134" s="315" t="s">
        <v>396</v>
      </c>
      <c r="D134" s="315"/>
      <c r="E134" s="315"/>
      <c r="F134" s="338" t="s">
        <v>383</v>
      </c>
      <c r="G134" s="315"/>
      <c r="H134" s="315" t="s">
        <v>417</v>
      </c>
      <c r="I134" s="315" t="s">
        <v>379</v>
      </c>
      <c r="J134" s="315">
        <v>50</v>
      </c>
      <c r="K134" s="363"/>
    </row>
    <row r="135" s="1" customFormat="1" ht="15" customHeight="1">
      <c r="B135" s="360"/>
      <c r="C135" s="315" t="s">
        <v>402</v>
      </c>
      <c r="D135" s="315"/>
      <c r="E135" s="315"/>
      <c r="F135" s="338" t="s">
        <v>383</v>
      </c>
      <c r="G135" s="315"/>
      <c r="H135" s="315" t="s">
        <v>417</v>
      </c>
      <c r="I135" s="315" t="s">
        <v>379</v>
      </c>
      <c r="J135" s="315">
        <v>50</v>
      </c>
      <c r="K135" s="363"/>
    </row>
    <row r="136" s="1" customFormat="1" ht="15" customHeight="1">
      <c r="B136" s="360"/>
      <c r="C136" s="315" t="s">
        <v>404</v>
      </c>
      <c r="D136" s="315"/>
      <c r="E136" s="315"/>
      <c r="F136" s="338" t="s">
        <v>383</v>
      </c>
      <c r="G136" s="315"/>
      <c r="H136" s="315" t="s">
        <v>417</v>
      </c>
      <c r="I136" s="315" t="s">
        <v>379</v>
      </c>
      <c r="J136" s="315">
        <v>50</v>
      </c>
      <c r="K136" s="363"/>
    </row>
    <row r="137" s="1" customFormat="1" ht="15" customHeight="1">
      <c r="B137" s="360"/>
      <c r="C137" s="315" t="s">
        <v>405</v>
      </c>
      <c r="D137" s="315"/>
      <c r="E137" s="315"/>
      <c r="F137" s="338" t="s">
        <v>383</v>
      </c>
      <c r="G137" s="315"/>
      <c r="H137" s="315" t="s">
        <v>430</v>
      </c>
      <c r="I137" s="315" t="s">
        <v>379</v>
      </c>
      <c r="J137" s="315">
        <v>255</v>
      </c>
      <c r="K137" s="363"/>
    </row>
    <row r="138" s="1" customFormat="1" ht="15" customHeight="1">
      <c r="B138" s="360"/>
      <c r="C138" s="315" t="s">
        <v>407</v>
      </c>
      <c r="D138" s="315"/>
      <c r="E138" s="315"/>
      <c r="F138" s="338" t="s">
        <v>377</v>
      </c>
      <c r="G138" s="315"/>
      <c r="H138" s="315" t="s">
        <v>431</v>
      </c>
      <c r="I138" s="315" t="s">
        <v>409</v>
      </c>
      <c r="J138" s="315"/>
      <c r="K138" s="363"/>
    </row>
    <row r="139" s="1" customFormat="1" ht="15" customHeight="1">
      <c r="B139" s="360"/>
      <c r="C139" s="315" t="s">
        <v>410</v>
      </c>
      <c r="D139" s="315"/>
      <c r="E139" s="315"/>
      <c r="F139" s="338" t="s">
        <v>377</v>
      </c>
      <c r="G139" s="315"/>
      <c r="H139" s="315" t="s">
        <v>432</v>
      </c>
      <c r="I139" s="315" t="s">
        <v>412</v>
      </c>
      <c r="J139" s="315"/>
      <c r="K139" s="363"/>
    </row>
    <row r="140" s="1" customFormat="1" ht="15" customHeight="1">
      <c r="B140" s="360"/>
      <c r="C140" s="315" t="s">
        <v>413</v>
      </c>
      <c r="D140" s="315"/>
      <c r="E140" s="315"/>
      <c r="F140" s="338" t="s">
        <v>377</v>
      </c>
      <c r="G140" s="315"/>
      <c r="H140" s="315" t="s">
        <v>413</v>
      </c>
      <c r="I140" s="315" t="s">
        <v>412</v>
      </c>
      <c r="J140" s="315"/>
      <c r="K140" s="363"/>
    </row>
    <row r="141" s="1" customFormat="1" ht="15" customHeight="1">
      <c r="B141" s="360"/>
      <c r="C141" s="315" t="s">
        <v>40</v>
      </c>
      <c r="D141" s="315"/>
      <c r="E141" s="315"/>
      <c r="F141" s="338" t="s">
        <v>377</v>
      </c>
      <c r="G141" s="315"/>
      <c r="H141" s="315" t="s">
        <v>433</v>
      </c>
      <c r="I141" s="315" t="s">
        <v>412</v>
      </c>
      <c r="J141" s="315"/>
      <c r="K141" s="363"/>
    </row>
    <row r="142" s="1" customFormat="1" ht="15" customHeight="1">
      <c r="B142" s="360"/>
      <c r="C142" s="315" t="s">
        <v>434</v>
      </c>
      <c r="D142" s="315"/>
      <c r="E142" s="315"/>
      <c r="F142" s="338" t="s">
        <v>377</v>
      </c>
      <c r="G142" s="315"/>
      <c r="H142" s="315" t="s">
        <v>435</v>
      </c>
      <c r="I142" s="315" t="s">
        <v>412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436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371</v>
      </c>
      <c r="D148" s="330"/>
      <c r="E148" s="330"/>
      <c r="F148" s="330" t="s">
        <v>372</v>
      </c>
      <c r="G148" s="331"/>
      <c r="H148" s="330" t="s">
        <v>56</v>
      </c>
      <c r="I148" s="330" t="s">
        <v>59</v>
      </c>
      <c r="J148" s="330" t="s">
        <v>373</v>
      </c>
      <c r="K148" s="329"/>
    </row>
    <row r="149" s="1" customFormat="1" ht="17.25" customHeight="1">
      <c r="B149" s="327"/>
      <c r="C149" s="332" t="s">
        <v>374</v>
      </c>
      <c r="D149" s="332"/>
      <c r="E149" s="332"/>
      <c r="F149" s="333" t="s">
        <v>375</v>
      </c>
      <c r="G149" s="334"/>
      <c r="H149" s="332"/>
      <c r="I149" s="332"/>
      <c r="J149" s="332" t="s">
        <v>376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380</v>
      </c>
      <c r="D151" s="315"/>
      <c r="E151" s="315"/>
      <c r="F151" s="368" t="s">
        <v>377</v>
      </c>
      <c r="G151" s="315"/>
      <c r="H151" s="367" t="s">
        <v>417</v>
      </c>
      <c r="I151" s="367" t="s">
        <v>379</v>
      </c>
      <c r="J151" s="367">
        <v>120</v>
      </c>
      <c r="K151" s="363"/>
    </row>
    <row r="152" s="1" customFormat="1" ht="15" customHeight="1">
      <c r="B152" s="340"/>
      <c r="C152" s="367" t="s">
        <v>426</v>
      </c>
      <c r="D152" s="315"/>
      <c r="E152" s="315"/>
      <c r="F152" s="368" t="s">
        <v>377</v>
      </c>
      <c r="G152" s="315"/>
      <c r="H152" s="367" t="s">
        <v>437</v>
      </c>
      <c r="I152" s="367" t="s">
        <v>379</v>
      </c>
      <c r="J152" s="367" t="s">
        <v>428</v>
      </c>
      <c r="K152" s="363"/>
    </row>
    <row r="153" s="1" customFormat="1" ht="15" customHeight="1">
      <c r="B153" s="340"/>
      <c r="C153" s="367" t="s">
        <v>85</v>
      </c>
      <c r="D153" s="315"/>
      <c r="E153" s="315"/>
      <c r="F153" s="368" t="s">
        <v>377</v>
      </c>
      <c r="G153" s="315"/>
      <c r="H153" s="367" t="s">
        <v>438</v>
      </c>
      <c r="I153" s="367" t="s">
        <v>379</v>
      </c>
      <c r="J153" s="367" t="s">
        <v>428</v>
      </c>
      <c r="K153" s="363"/>
    </row>
    <row r="154" s="1" customFormat="1" ht="15" customHeight="1">
      <c r="B154" s="340"/>
      <c r="C154" s="367" t="s">
        <v>382</v>
      </c>
      <c r="D154" s="315"/>
      <c r="E154" s="315"/>
      <c r="F154" s="368" t="s">
        <v>383</v>
      </c>
      <c r="G154" s="315"/>
      <c r="H154" s="367" t="s">
        <v>417</v>
      </c>
      <c r="I154" s="367" t="s">
        <v>379</v>
      </c>
      <c r="J154" s="367">
        <v>50</v>
      </c>
      <c r="K154" s="363"/>
    </row>
    <row r="155" s="1" customFormat="1" ht="15" customHeight="1">
      <c r="B155" s="340"/>
      <c r="C155" s="367" t="s">
        <v>385</v>
      </c>
      <c r="D155" s="315"/>
      <c r="E155" s="315"/>
      <c r="F155" s="368" t="s">
        <v>377</v>
      </c>
      <c r="G155" s="315"/>
      <c r="H155" s="367" t="s">
        <v>417</v>
      </c>
      <c r="I155" s="367" t="s">
        <v>387</v>
      </c>
      <c r="J155" s="367"/>
      <c r="K155" s="363"/>
    </row>
    <row r="156" s="1" customFormat="1" ht="15" customHeight="1">
      <c r="B156" s="340"/>
      <c r="C156" s="367" t="s">
        <v>396</v>
      </c>
      <c r="D156" s="315"/>
      <c r="E156" s="315"/>
      <c r="F156" s="368" t="s">
        <v>383</v>
      </c>
      <c r="G156" s="315"/>
      <c r="H156" s="367" t="s">
        <v>417</v>
      </c>
      <c r="I156" s="367" t="s">
        <v>379</v>
      </c>
      <c r="J156" s="367">
        <v>50</v>
      </c>
      <c r="K156" s="363"/>
    </row>
    <row r="157" s="1" customFormat="1" ht="15" customHeight="1">
      <c r="B157" s="340"/>
      <c r="C157" s="367" t="s">
        <v>404</v>
      </c>
      <c r="D157" s="315"/>
      <c r="E157" s="315"/>
      <c r="F157" s="368" t="s">
        <v>383</v>
      </c>
      <c r="G157" s="315"/>
      <c r="H157" s="367" t="s">
        <v>417</v>
      </c>
      <c r="I157" s="367" t="s">
        <v>379</v>
      </c>
      <c r="J157" s="367">
        <v>50</v>
      </c>
      <c r="K157" s="363"/>
    </row>
    <row r="158" s="1" customFormat="1" ht="15" customHeight="1">
      <c r="B158" s="340"/>
      <c r="C158" s="367" t="s">
        <v>402</v>
      </c>
      <c r="D158" s="315"/>
      <c r="E158" s="315"/>
      <c r="F158" s="368" t="s">
        <v>383</v>
      </c>
      <c r="G158" s="315"/>
      <c r="H158" s="367" t="s">
        <v>417</v>
      </c>
      <c r="I158" s="367" t="s">
        <v>379</v>
      </c>
      <c r="J158" s="367">
        <v>50</v>
      </c>
      <c r="K158" s="363"/>
    </row>
    <row r="159" s="1" customFormat="1" ht="15" customHeight="1">
      <c r="B159" s="340"/>
      <c r="C159" s="367" t="s">
        <v>109</v>
      </c>
      <c r="D159" s="315"/>
      <c r="E159" s="315"/>
      <c r="F159" s="368" t="s">
        <v>377</v>
      </c>
      <c r="G159" s="315"/>
      <c r="H159" s="367" t="s">
        <v>439</v>
      </c>
      <c r="I159" s="367" t="s">
        <v>379</v>
      </c>
      <c r="J159" s="367" t="s">
        <v>440</v>
      </c>
      <c r="K159" s="363"/>
    </row>
    <row r="160" s="1" customFormat="1" ht="15" customHeight="1">
      <c r="B160" s="340"/>
      <c r="C160" s="367" t="s">
        <v>441</v>
      </c>
      <c r="D160" s="315"/>
      <c r="E160" s="315"/>
      <c r="F160" s="368" t="s">
        <v>377</v>
      </c>
      <c r="G160" s="315"/>
      <c r="H160" s="367" t="s">
        <v>442</v>
      </c>
      <c r="I160" s="367" t="s">
        <v>412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443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371</v>
      </c>
      <c r="D166" s="330"/>
      <c r="E166" s="330"/>
      <c r="F166" s="330" t="s">
        <v>372</v>
      </c>
      <c r="G166" s="372"/>
      <c r="H166" s="373" t="s">
        <v>56</v>
      </c>
      <c r="I166" s="373" t="s">
        <v>59</v>
      </c>
      <c r="J166" s="330" t="s">
        <v>373</v>
      </c>
      <c r="K166" s="307"/>
    </row>
    <row r="167" s="1" customFormat="1" ht="17.25" customHeight="1">
      <c r="B167" s="308"/>
      <c r="C167" s="332" t="s">
        <v>374</v>
      </c>
      <c r="D167" s="332"/>
      <c r="E167" s="332"/>
      <c r="F167" s="333" t="s">
        <v>375</v>
      </c>
      <c r="G167" s="374"/>
      <c r="H167" s="375"/>
      <c r="I167" s="375"/>
      <c r="J167" s="332" t="s">
        <v>376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380</v>
      </c>
      <c r="D169" s="315"/>
      <c r="E169" s="315"/>
      <c r="F169" s="338" t="s">
        <v>377</v>
      </c>
      <c r="G169" s="315"/>
      <c r="H169" s="315" t="s">
        <v>417</v>
      </c>
      <c r="I169" s="315" t="s">
        <v>379</v>
      </c>
      <c r="J169" s="315">
        <v>120</v>
      </c>
      <c r="K169" s="363"/>
    </row>
    <row r="170" s="1" customFormat="1" ht="15" customHeight="1">
      <c r="B170" s="340"/>
      <c r="C170" s="315" t="s">
        <v>426</v>
      </c>
      <c r="D170" s="315"/>
      <c r="E170" s="315"/>
      <c r="F170" s="338" t="s">
        <v>377</v>
      </c>
      <c r="G170" s="315"/>
      <c r="H170" s="315" t="s">
        <v>427</v>
      </c>
      <c r="I170" s="315" t="s">
        <v>379</v>
      </c>
      <c r="J170" s="315" t="s">
        <v>428</v>
      </c>
      <c r="K170" s="363"/>
    </row>
    <row r="171" s="1" customFormat="1" ht="15" customHeight="1">
      <c r="B171" s="340"/>
      <c r="C171" s="315" t="s">
        <v>85</v>
      </c>
      <c r="D171" s="315"/>
      <c r="E171" s="315"/>
      <c r="F171" s="338" t="s">
        <v>377</v>
      </c>
      <c r="G171" s="315"/>
      <c r="H171" s="315" t="s">
        <v>444</v>
      </c>
      <c r="I171" s="315" t="s">
        <v>379</v>
      </c>
      <c r="J171" s="315" t="s">
        <v>428</v>
      </c>
      <c r="K171" s="363"/>
    </row>
    <row r="172" s="1" customFormat="1" ht="15" customHeight="1">
      <c r="B172" s="340"/>
      <c r="C172" s="315" t="s">
        <v>382</v>
      </c>
      <c r="D172" s="315"/>
      <c r="E172" s="315"/>
      <c r="F172" s="338" t="s">
        <v>383</v>
      </c>
      <c r="G172" s="315"/>
      <c r="H172" s="315" t="s">
        <v>444</v>
      </c>
      <c r="I172" s="315" t="s">
        <v>379</v>
      </c>
      <c r="J172" s="315">
        <v>50</v>
      </c>
      <c r="K172" s="363"/>
    </row>
    <row r="173" s="1" customFormat="1" ht="15" customHeight="1">
      <c r="B173" s="340"/>
      <c r="C173" s="315" t="s">
        <v>385</v>
      </c>
      <c r="D173" s="315"/>
      <c r="E173" s="315"/>
      <c r="F173" s="338" t="s">
        <v>377</v>
      </c>
      <c r="G173" s="315"/>
      <c r="H173" s="315" t="s">
        <v>444</v>
      </c>
      <c r="I173" s="315" t="s">
        <v>387</v>
      </c>
      <c r="J173" s="315"/>
      <c r="K173" s="363"/>
    </row>
    <row r="174" s="1" customFormat="1" ht="15" customHeight="1">
      <c r="B174" s="340"/>
      <c r="C174" s="315" t="s">
        <v>396</v>
      </c>
      <c r="D174" s="315"/>
      <c r="E174" s="315"/>
      <c r="F174" s="338" t="s">
        <v>383</v>
      </c>
      <c r="G174" s="315"/>
      <c r="H174" s="315" t="s">
        <v>444</v>
      </c>
      <c r="I174" s="315" t="s">
        <v>379</v>
      </c>
      <c r="J174" s="315">
        <v>50</v>
      </c>
      <c r="K174" s="363"/>
    </row>
    <row r="175" s="1" customFormat="1" ht="15" customHeight="1">
      <c r="B175" s="340"/>
      <c r="C175" s="315" t="s">
        <v>404</v>
      </c>
      <c r="D175" s="315"/>
      <c r="E175" s="315"/>
      <c r="F175" s="338" t="s">
        <v>383</v>
      </c>
      <c r="G175" s="315"/>
      <c r="H175" s="315" t="s">
        <v>444</v>
      </c>
      <c r="I175" s="315" t="s">
        <v>379</v>
      </c>
      <c r="J175" s="315">
        <v>50</v>
      </c>
      <c r="K175" s="363"/>
    </row>
    <row r="176" s="1" customFormat="1" ht="15" customHeight="1">
      <c r="B176" s="340"/>
      <c r="C176" s="315" t="s">
        <v>402</v>
      </c>
      <c r="D176" s="315"/>
      <c r="E176" s="315"/>
      <c r="F176" s="338" t="s">
        <v>383</v>
      </c>
      <c r="G176" s="315"/>
      <c r="H176" s="315" t="s">
        <v>444</v>
      </c>
      <c r="I176" s="315" t="s">
        <v>379</v>
      </c>
      <c r="J176" s="315">
        <v>50</v>
      </c>
      <c r="K176" s="363"/>
    </row>
    <row r="177" s="1" customFormat="1" ht="15" customHeight="1">
      <c r="B177" s="340"/>
      <c r="C177" s="315" t="s">
        <v>117</v>
      </c>
      <c r="D177" s="315"/>
      <c r="E177" s="315"/>
      <c r="F177" s="338" t="s">
        <v>377</v>
      </c>
      <c r="G177" s="315"/>
      <c r="H177" s="315" t="s">
        <v>445</v>
      </c>
      <c r="I177" s="315" t="s">
        <v>446</v>
      </c>
      <c r="J177" s="315"/>
      <c r="K177" s="363"/>
    </row>
    <row r="178" s="1" customFormat="1" ht="15" customHeight="1">
      <c r="B178" s="340"/>
      <c r="C178" s="315" t="s">
        <v>59</v>
      </c>
      <c r="D178" s="315"/>
      <c r="E178" s="315"/>
      <c r="F178" s="338" t="s">
        <v>377</v>
      </c>
      <c r="G178" s="315"/>
      <c r="H178" s="315" t="s">
        <v>447</v>
      </c>
      <c r="I178" s="315" t="s">
        <v>448</v>
      </c>
      <c r="J178" s="315">
        <v>1</v>
      </c>
      <c r="K178" s="363"/>
    </row>
    <row r="179" s="1" customFormat="1" ht="15" customHeight="1">
      <c r="B179" s="340"/>
      <c r="C179" s="315" t="s">
        <v>55</v>
      </c>
      <c r="D179" s="315"/>
      <c r="E179" s="315"/>
      <c r="F179" s="338" t="s">
        <v>377</v>
      </c>
      <c r="G179" s="315"/>
      <c r="H179" s="315" t="s">
        <v>449</v>
      </c>
      <c r="I179" s="315" t="s">
        <v>379</v>
      </c>
      <c r="J179" s="315">
        <v>20</v>
      </c>
      <c r="K179" s="363"/>
    </row>
    <row r="180" s="1" customFormat="1" ht="15" customHeight="1">
      <c r="B180" s="340"/>
      <c r="C180" s="315" t="s">
        <v>56</v>
      </c>
      <c r="D180" s="315"/>
      <c r="E180" s="315"/>
      <c r="F180" s="338" t="s">
        <v>377</v>
      </c>
      <c r="G180" s="315"/>
      <c r="H180" s="315" t="s">
        <v>450</v>
      </c>
      <c r="I180" s="315" t="s">
        <v>379</v>
      </c>
      <c r="J180" s="315">
        <v>255</v>
      </c>
      <c r="K180" s="363"/>
    </row>
    <row r="181" s="1" customFormat="1" ht="15" customHeight="1">
      <c r="B181" s="340"/>
      <c r="C181" s="315" t="s">
        <v>118</v>
      </c>
      <c r="D181" s="315"/>
      <c r="E181" s="315"/>
      <c r="F181" s="338" t="s">
        <v>377</v>
      </c>
      <c r="G181" s="315"/>
      <c r="H181" s="315" t="s">
        <v>341</v>
      </c>
      <c r="I181" s="315" t="s">
        <v>379</v>
      </c>
      <c r="J181" s="315">
        <v>10</v>
      </c>
      <c r="K181" s="363"/>
    </row>
    <row r="182" s="1" customFormat="1" ht="15" customHeight="1">
      <c r="B182" s="340"/>
      <c r="C182" s="315" t="s">
        <v>119</v>
      </c>
      <c r="D182" s="315"/>
      <c r="E182" s="315"/>
      <c r="F182" s="338" t="s">
        <v>377</v>
      </c>
      <c r="G182" s="315"/>
      <c r="H182" s="315" t="s">
        <v>451</v>
      </c>
      <c r="I182" s="315" t="s">
        <v>412</v>
      </c>
      <c r="J182" s="315"/>
      <c r="K182" s="363"/>
    </row>
    <row r="183" s="1" customFormat="1" ht="15" customHeight="1">
      <c r="B183" s="340"/>
      <c r="C183" s="315" t="s">
        <v>452</v>
      </c>
      <c r="D183" s="315"/>
      <c r="E183" s="315"/>
      <c r="F183" s="338" t="s">
        <v>377</v>
      </c>
      <c r="G183" s="315"/>
      <c r="H183" s="315" t="s">
        <v>453</v>
      </c>
      <c r="I183" s="315" t="s">
        <v>412</v>
      </c>
      <c r="J183" s="315"/>
      <c r="K183" s="363"/>
    </row>
    <row r="184" s="1" customFormat="1" ht="15" customHeight="1">
      <c r="B184" s="340"/>
      <c r="C184" s="315" t="s">
        <v>441</v>
      </c>
      <c r="D184" s="315"/>
      <c r="E184" s="315"/>
      <c r="F184" s="338" t="s">
        <v>377</v>
      </c>
      <c r="G184" s="315"/>
      <c r="H184" s="315" t="s">
        <v>454</v>
      </c>
      <c r="I184" s="315" t="s">
        <v>412</v>
      </c>
      <c r="J184" s="315"/>
      <c r="K184" s="363"/>
    </row>
    <row r="185" s="1" customFormat="1" ht="15" customHeight="1">
      <c r="B185" s="340"/>
      <c r="C185" s="315" t="s">
        <v>121</v>
      </c>
      <c r="D185" s="315"/>
      <c r="E185" s="315"/>
      <c r="F185" s="338" t="s">
        <v>383</v>
      </c>
      <c r="G185" s="315"/>
      <c r="H185" s="315" t="s">
        <v>455</v>
      </c>
      <c r="I185" s="315" t="s">
        <v>379</v>
      </c>
      <c r="J185" s="315">
        <v>50</v>
      </c>
      <c r="K185" s="363"/>
    </row>
    <row r="186" s="1" customFormat="1" ht="15" customHeight="1">
      <c r="B186" s="340"/>
      <c r="C186" s="315" t="s">
        <v>456</v>
      </c>
      <c r="D186" s="315"/>
      <c r="E186" s="315"/>
      <c r="F186" s="338" t="s">
        <v>383</v>
      </c>
      <c r="G186" s="315"/>
      <c r="H186" s="315" t="s">
        <v>457</v>
      </c>
      <c r="I186" s="315" t="s">
        <v>458</v>
      </c>
      <c r="J186" s="315"/>
      <c r="K186" s="363"/>
    </row>
    <row r="187" s="1" customFormat="1" ht="15" customHeight="1">
      <c r="B187" s="340"/>
      <c r="C187" s="315" t="s">
        <v>459</v>
      </c>
      <c r="D187" s="315"/>
      <c r="E187" s="315"/>
      <c r="F187" s="338" t="s">
        <v>383</v>
      </c>
      <c r="G187" s="315"/>
      <c r="H187" s="315" t="s">
        <v>460</v>
      </c>
      <c r="I187" s="315" t="s">
        <v>458</v>
      </c>
      <c r="J187" s="315"/>
      <c r="K187" s="363"/>
    </row>
    <row r="188" s="1" customFormat="1" ht="15" customHeight="1">
      <c r="B188" s="340"/>
      <c r="C188" s="315" t="s">
        <v>461</v>
      </c>
      <c r="D188" s="315"/>
      <c r="E188" s="315"/>
      <c r="F188" s="338" t="s">
        <v>383</v>
      </c>
      <c r="G188" s="315"/>
      <c r="H188" s="315" t="s">
        <v>462</v>
      </c>
      <c r="I188" s="315" t="s">
        <v>458</v>
      </c>
      <c r="J188" s="315"/>
      <c r="K188" s="363"/>
    </row>
    <row r="189" s="1" customFormat="1" ht="15" customHeight="1">
      <c r="B189" s="340"/>
      <c r="C189" s="376" t="s">
        <v>463</v>
      </c>
      <c r="D189" s="315"/>
      <c r="E189" s="315"/>
      <c r="F189" s="338" t="s">
        <v>383</v>
      </c>
      <c r="G189" s="315"/>
      <c r="H189" s="315" t="s">
        <v>464</v>
      </c>
      <c r="I189" s="315" t="s">
        <v>465</v>
      </c>
      <c r="J189" s="377" t="s">
        <v>466</v>
      </c>
      <c r="K189" s="363"/>
    </row>
    <row r="190" s="17" customFormat="1" ht="15" customHeight="1">
      <c r="B190" s="378"/>
      <c r="C190" s="379" t="s">
        <v>467</v>
      </c>
      <c r="D190" s="380"/>
      <c r="E190" s="380"/>
      <c r="F190" s="381" t="s">
        <v>383</v>
      </c>
      <c r="G190" s="380"/>
      <c r="H190" s="380" t="s">
        <v>468</v>
      </c>
      <c r="I190" s="380" t="s">
        <v>465</v>
      </c>
      <c r="J190" s="382" t="s">
        <v>466</v>
      </c>
      <c r="K190" s="383"/>
    </row>
    <row r="191" s="1" customFormat="1" ht="15" customHeight="1">
      <c r="B191" s="340"/>
      <c r="C191" s="376" t="s">
        <v>44</v>
      </c>
      <c r="D191" s="315"/>
      <c r="E191" s="315"/>
      <c r="F191" s="338" t="s">
        <v>377</v>
      </c>
      <c r="G191" s="315"/>
      <c r="H191" s="312" t="s">
        <v>469</v>
      </c>
      <c r="I191" s="315" t="s">
        <v>470</v>
      </c>
      <c r="J191" s="315"/>
      <c r="K191" s="363"/>
    </row>
    <row r="192" s="1" customFormat="1" ht="15" customHeight="1">
      <c r="B192" s="340"/>
      <c r="C192" s="376" t="s">
        <v>471</v>
      </c>
      <c r="D192" s="315"/>
      <c r="E192" s="315"/>
      <c r="F192" s="338" t="s">
        <v>377</v>
      </c>
      <c r="G192" s="315"/>
      <c r="H192" s="315" t="s">
        <v>472</v>
      </c>
      <c r="I192" s="315" t="s">
        <v>412</v>
      </c>
      <c r="J192" s="315"/>
      <c r="K192" s="363"/>
    </row>
    <row r="193" s="1" customFormat="1" ht="15" customHeight="1">
      <c r="B193" s="340"/>
      <c r="C193" s="376" t="s">
        <v>473</v>
      </c>
      <c r="D193" s="315"/>
      <c r="E193" s="315"/>
      <c r="F193" s="338" t="s">
        <v>377</v>
      </c>
      <c r="G193" s="315"/>
      <c r="H193" s="315" t="s">
        <v>474</v>
      </c>
      <c r="I193" s="315" t="s">
        <v>412</v>
      </c>
      <c r="J193" s="315"/>
      <c r="K193" s="363"/>
    </row>
    <row r="194" s="1" customFormat="1" ht="15" customHeight="1">
      <c r="B194" s="340"/>
      <c r="C194" s="376" t="s">
        <v>475</v>
      </c>
      <c r="D194" s="315"/>
      <c r="E194" s="315"/>
      <c r="F194" s="338" t="s">
        <v>383</v>
      </c>
      <c r="G194" s="315"/>
      <c r="H194" s="315" t="s">
        <v>476</v>
      </c>
      <c r="I194" s="315" t="s">
        <v>412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477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478</v>
      </c>
      <c r="D201" s="385"/>
      <c r="E201" s="385"/>
      <c r="F201" s="385" t="s">
        <v>479</v>
      </c>
      <c r="G201" s="386"/>
      <c r="H201" s="385" t="s">
        <v>480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470</v>
      </c>
      <c r="D203" s="315"/>
      <c r="E203" s="315"/>
      <c r="F203" s="338" t="s">
        <v>45</v>
      </c>
      <c r="G203" s="315"/>
      <c r="H203" s="315" t="s">
        <v>481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46</v>
      </c>
      <c r="G204" s="315"/>
      <c r="H204" s="315" t="s">
        <v>482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49</v>
      </c>
      <c r="G205" s="315"/>
      <c r="H205" s="315" t="s">
        <v>483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47</v>
      </c>
      <c r="G206" s="315"/>
      <c r="H206" s="315" t="s">
        <v>484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48</v>
      </c>
      <c r="G207" s="315"/>
      <c r="H207" s="315" t="s">
        <v>485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424</v>
      </c>
      <c r="D209" s="315"/>
      <c r="E209" s="315"/>
      <c r="F209" s="338" t="s">
        <v>79</v>
      </c>
      <c r="G209" s="315"/>
      <c r="H209" s="315" t="s">
        <v>486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321</v>
      </c>
      <c r="G210" s="315"/>
      <c r="H210" s="315" t="s">
        <v>322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319</v>
      </c>
      <c r="G211" s="315"/>
      <c r="H211" s="315" t="s">
        <v>487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323</v>
      </c>
      <c r="G212" s="376"/>
      <c r="H212" s="367" t="s">
        <v>96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324</v>
      </c>
      <c r="G213" s="376"/>
      <c r="H213" s="367" t="s">
        <v>488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448</v>
      </c>
      <c r="D215" s="315"/>
      <c r="E215" s="315"/>
      <c r="F215" s="338">
        <v>1</v>
      </c>
      <c r="G215" s="376"/>
      <c r="H215" s="367" t="s">
        <v>489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490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491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492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2025-05-05T15:49:49Z</dcterms:created>
  <dcterms:modified xsi:type="dcterms:W3CDTF">2025-05-05T15:49:52Z</dcterms:modified>
</cp:coreProperties>
</file>