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l.Hyka\Desktop\Hyka\2026\Výkaz_výměr\Zachody_nové_ORL\"/>
    </mc:Choice>
  </mc:AlternateContent>
  <xr:revisionPtr revIDLastSave="0" documentId="13_ncr:1_{E5B4ADF0-2D98-4FE3-98AD-AECF34E12F03}" xr6:coauthVersionLast="47" xr6:coauthVersionMax="47" xr10:uidLastSave="{00000000-0000-0000-0000-000000000000}"/>
  <bookViews>
    <workbookView xWindow="-120" yWindow="-120" windowWidth="29040" windowHeight="15720" tabRatio="920" activeTab="2" xr2:uid="{2463A125-DFBE-4BE2-A2EB-43F0960180B8}"/>
  </bookViews>
  <sheets>
    <sheet name="Pokyny pro vyplnění" sheetId="11" r:id="rId1"/>
    <sheet name="Stavba_nadst." sheetId="21" r:id="rId2"/>
    <sheet name="Rozpočet Pol_nadst." sheetId="22" r:id="rId3"/>
    <sheet name="Náhled WC a sprch" sheetId="17" r:id="rId4"/>
    <sheet name="VzorPolozky" sheetId="10" state="hidden" r:id="rId5"/>
    <sheet name="Stavba_WC_sprchy_165" sheetId="19" r:id="rId6"/>
    <sheet name="Rozpočet Pol_WC_sprchy_165" sheetId="20" r:id="rId7"/>
    <sheet name="Stavba_WC_srchy_166" sheetId="23" r:id="rId8"/>
    <sheet name="Rozpočet Pol_WC_sprchy_166" sheetId="24" r:id="rId9"/>
    <sheet name="Příklad barevnosti obkladů" sheetId="18" r:id="rId10"/>
  </sheets>
  <externalReferences>
    <externalReference r:id="rId11"/>
  </externalReferences>
  <definedNames>
    <definedName name="CelkemDPHVypocet" localSheetId="1">Stavba_nadst.!$H$40</definedName>
    <definedName name="CelkemDPHVypocet" localSheetId="5">Stavba_WC_sprchy_165!$H$40</definedName>
    <definedName name="CelkemDPHVypocet" localSheetId="7">Stavba_WC_srchy_166!$H$40</definedName>
    <definedName name="CenaCelkem">#REF!</definedName>
    <definedName name="CenaCelkemBezDPH">#REF!</definedName>
    <definedName name="CenaCelkemVypocet" localSheetId="1">Stavba_nadst.!$I$40</definedName>
    <definedName name="CenaCelkemVypocet" localSheetId="5">Stavba_WC_sprchy_165!$I$40</definedName>
    <definedName name="CenaCelkemVypocet" localSheetId="7">Stavba_WC_srchy_166!$I$40</definedName>
    <definedName name="cisloobjektu">#REF!</definedName>
    <definedName name="CisloRozpoctu">'[1]Krycí list'!$C$2</definedName>
    <definedName name="CisloStavby" localSheetId="1">Stavba_nadst.!$C$2</definedName>
    <definedName name="CisloStavby" localSheetId="5">Stavba_WC_sprchy_165!$C$2</definedName>
    <definedName name="CisloStavby" localSheetId="7">Stavba_WC_srchy_166!$C$2</definedName>
    <definedName name="cislostavby">'[1]Krycí list'!$A$7</definedName>
    <definedName name="CisloStavebnihoRozpoctu">#REF!</definedName>
    <definedName name="dadresa">#REF!</definedName>
    <definedName name="DIČ" localSheetId="1">Stavba_nadst.!$I$12</definedName>
    <definedName name="DIČ" localSheetId="5">Stavba_WC_sprchy_165!$I$12</definedName>
    <definedName name="DIČ" localSheetId="7">Stavba_WC_srchy_166!$I$12</definedName>
    <definedName name="dmisto">#REF!</definedName>
    <definedName name="DPHSni">#REF!</definedName>
    <definedName name="DPHZakl">#REF!</definedName>
    <definedName name="dpsc" localSheetId="1">Stavba_nadst.!$C$13</definedName>
    <definedName name="dpsc" localSheetId="5">Stavba_WC_sprchy_165!$C$13</definedName>
    <definedName name="dpsc" localSheetId="7">Stavba_WC_srchy_166!$C$13</definedName>
    <definedName name="IČO" localSheetId="1">Stavba_nadst.!$I$11</definedName>
    <definedName name="IČO" localSheetId="5">Stavba_WC_sprchy_165!$I$11</definedName>
    <definedName name="IČO" localSheetId="7">Stavba_WC_srchy_166!$I$11</definedName>
    <definedName name="jskdlfgvbc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 localSheetId="1">Stavba_nadst.!$D$2</definedName>
    <definedName name="NazevStavby" localSheetId="5">Stavba_WC_sprchy_165!$D$2</definedName>
    <definedName name="NazevStavby" localSheetId="7">Stavba_WC_srchy_166!$D$2</definedName>
    <definedName name="nazevstavby">'[1]Krycí list'!$C$7</definedName>
    <definedName name="NazevStavebnihoRozpoctu">#REF!</definedName>
    <definedName name="oadresa">#REF!</definedName>
    <definedName name="Objednatel" localSheetId="1">Stavba_nadst.!$D$5</definedName>
    <definedName name="Objednatel" localSheetId="5">Stavba_WC_sprchy_165!$D$5</definedName>
    <definedName name="Objednatel" localSheetId="7">Stavba_WC_srchy_166!$D$5</definedName>
    <definedName name="Objekt" localSheetId="1">Stavba_nadst.!$B$38</definedName>
    <definedName name="Objekt" localSheetId="5">Stavba_WC_sprchy_165!$B$38</definedName>
    <definedName name="Objekt" localSheetId="7">Stavba_WC_srchy_166!$B$38</definedName>
    <definedName name="_xlnm.Print_Area" localSheetId="2">'Rozpočet Pol_nadst.'!$A$1:$U$126</definedName>
    <definedName name="_xlnm.Print_Area" localSheetId="6">'Rozpočet Pol_WC_sprchy_165'!$A$1:$U$102</definedName>
    <definedName name="_xlnm.Print_Area" localSheetId="8">'Rozpočet Pol_WC_sprchy_166'!$A$1:$U$95</definedName>
    <definedName name="_xlnm.Print_Area" localSheetId="1">Stavba_nadst.!$A$1:$J$65</definedName>
    <definedName name="_xlnm.Print_Area" localSheetId="5">Stavba_WC_sprchy_165!$A$1:$J$61</definedName>
    <definedName name="_xlnm.Print_Area" localSheetId="7">Stavba_WC_srchy_166!$A$1:$J$60</definedName>
    <definedName name="odic" localSheetId="1">Stavba_nadst.!$I$6</definedName>
    <definedName name="odic" localSheetId="5">Stavba_WC_sprchy_165!$I$6</definedName>
    <definedName name="odic" localSheetId="7">Stavba_WC_srchy_166!$I$6</definedName>
    <definedName name="oico" localSheetId="1">Stavba_nadst.!$I$5</definedName>
    <definedName name="oico" localSheetId="5">Stavba_WC_sprchy_165!$I$5</definedName>
    <definedName name="oico" localSheetId="7">Stavba_WC_srchy_166!$I$5</definedName>
    <definedName name="omisto" localSheetId="1">Stavba_nadst.!$D$7</definedName>
    <definedName name="omisto" localSheetId="5">Stavba_WC_sprchy_165!$D$7</definedName>
    <definedName name="omisto" localSheetId="7">Stavba_WC_srchy_166!$D$7</definedName>
    <definedName name="onazev" localSheetId="1">Stavba_nadst.!$D$6</definedName>
    <definedName name="onazev" localSheetId="5">Stavba_WC_sprchy_165!$D$6</definedName>
    <definedName name="onazev" localSheetId="7">Stavba_WC_srchy_166!$D$6</definedName>
    <definedName name="opsc" localSheetId="1">Stavba_nadst.!$C$7</definedName>
    <definedName name="opsc" localSheetId="5">Stavba_WC_sprchy_165!$C$7</definedName>
    <definedName name="opsc" localSheetId="7">Stavba_WC_srchy_166!$C$7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 localSheetId="1">Stavba_nadst.!$E$23</definedName>
    <definedName name="SazbaDPH1" localSheetId="5">Stavba_WC_sprchy_165!$E$23</definedName>
    <definedName name="SazbaDPH1" localSheetId="7">Stavba_WC_srchy_166!$E$23</definedName>
    <definedName name="SazbaDPH1">'[1]Krycí list'!$C$30</definedName>
    <definedName name="SazbaDPH2" localSheetId="1">Stavba_nadst.!$E$25</definedName>
    <definedName name="SazbaDPH2" localSheetId="5">Stavba_WC_sprchy_165!$E$25</definedName>
    <definedName name="SazbaDPH2" localSheetId="7">Stavba_WC_srchy_166!$E$25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_B7E7C763_C459_487D_8ABA_5CFDDFBD5A84_.wvu.Cols" localSheetId="1" hidden="1">Stavba_nadst.!$A:$A</definedName>
    <definedName name="Z_B7E7C763_C459_487D_8ABA_5CFDDFBD5A84_.wvu.Cols" localSheetId="5" hidden="1">Stavba_WC_sprchy_165!$A:$A</definedName>
    <definedName name="Z_B7E7C763_C459_487D_8ABA_5CFDDFBD5A84_.wvu.Cols" localSheetId="7" hidden="1">Stavba_WC_srchy_166!$A:$A</definedName>
    <definedName name="Z_B7E7C763_C459_487D_8ABA_5CFDDFBD5A84_.wvu.PrintArea" localSheetId="1" hidden="1">Stavba_nadst.!$B$1:$J$36</definedName>
    <definedName name="Z_B7E7C763_C459_487D_8ABA_5CFDDFBD5A84_.wvu.PrintArea" localSheetId="5" hidden="1">Stavba_WC_sprchy_165!$B$1:$J$36</definedName>
    <definedName name="Z_B7E7C763_C459_487D_8ABA_5CFDDFBD5A84_.wvu.PrintArea" localSheetId="7" hidden="1">Stavba_WC_srchy_166!$B$1:$J$36</definedName>
    <definedName name="ZakladDPHSni">#REF!</definedName>
    <definedName name="ZakladDPHSniVypocet" localSheetId="1">Stavba_nadst.!$F$40</definedName>
    <definedName name="ZakladDPHSniVypocet" localSheetId="5">Stavba_WC_sprchy_165!$F$40</definedName>
    <definedName name="ZakladDPHSniVypocet" localSheetId="7">Stavba_WC_srchy_166!$F$40</definedName>
    <definedName name="ZakladDPHZakl">#REF!</definedName>
    <definedName name="ZakladDPHZaklVypocet" localSheetId="1">Stavba_nadst.!$G$40</definedName>
    <definedName name="ZakladDPHZaklVypocet" localSheetId="5">Stavba_WC_sprchy_165!$G$40</definedName>
    <definedName name="ZakladDPHZaklVypocet" localSheetId="7">Stavba_WC_srchy_166!$G$40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85" i="24" l="1"/>
  <c r="U83" i="24"/>
  <c r="Q83" i="24"/>
  <c r="O83" i="24"/>
  <c r="M83" i="24"/>
  <c r="K83" i="24"/>
  <c r="I83" i="24"/>
  <c r="G83" i="24"/>
  <c r="F83" i="24"/>
  <c r="U82" i="24"/>
  <c r="Q82" i="24"/>
  <c r="O82" i="24"/>
  <c r="M82" i="24"/>
  <c r="M81" i="24" s="1"/>
  <c r="K82" i="24"/>
  <c r="I82" i="24"/>
  <c r="G82" i="24"/>
  <c r="F82" i="24"/>
  <c r="U81" i="24"/>
  <c r="Q81" i="24"/>
  <c r="O81" i="24"/>
  <c r="K81" i="24"/>
  <c r="I81" i="24"/>
  <c r="G81" i="24"/>
  <c r="U79" i="24"/>
  <c r="Q79" i="24"/>
  <c r="O79" i="24"/>
  <c r="K79" i="24"/>
  <c r="K75" i="24" s="1"/>
  <c r="I79" i="24"/>
  <c r="F79" i="24"/>
  <c r="G79" i="24" s="1"/>
  <c r="M79" i="24" s="1"/>
  <c r="U77" i="24"/>
  <c r="Q77" i="24"/>
  <c r="O77" i="24"/>
  <c r="K77" i="24"/>
  <c r="I77" i="24"/>
  <c r="F77" i="24"/>
  <c r="G77" i="24" s="1"/>
  <c r="M77" i="24" s="1"/>
  <c r="U76" i="24"/>
  <c r="Q76" i="24"/>
  <c r="O76" i="24"/>
  <c r="K76" i="24"/>
  <c r="I76" i="24"/>
  <c r="I75" i="24" s="1"/>
  <c r="F76" i="24"/>
  <c r="G76" i="24" s="1"/>
  <c r="U75" i="24"/>
  <c r="Q75" i="24"/>
  <c r="O75" i="24"/>
  <c r="U74" i="24"/>
  <c r="Q74" i="24"/>
  <c r="O74" i="24"/>
  <c r="K74" i="24"/>
  <c r="I74" i="24"/>
  <c r="G74" i="24"/>
  <c r="M74" i="24" s="1"/>
  <c r="F74" i="24"/>
  <c r="U73" i="24"/>
  <c r="Q73" i="24"/>
  <c r="O73" i="24"/>
  <c r="K73" i="24"/>
  <c r="I73" i="24"/>
  <c r="G73" i="24"/>
  <c r="M73" i="24" s="1"/>
  <c r="F73" i="24"/>
  <c r="U72" i="24"/>
  <c r="Q72" i="24"/>
  <c r="O72" i="24"/>
  <c r="K72" i="24"/>
  <c r="I72" i="24"/>
  <c r="G72" i="24"/>
  <c r="M72" i="24" s="1"/>
  <c r="F72" i="24"/>
  <c r="U70" i="24"/>
  <c r="Q70" i="24"/>
  <c r="O70" i="24"/>
  <c r="K70" i="24"/>
  <c r="I70" i="24"/>
  <c r="G70" i="24"/>
  <c r="M70" i="24" s="1"/>
  <c r="F70" i="24"/>
  <c r="U68" i="24"/>
  <c r="Q68" i="24"/>
  <c r="O68" i="24"/>
  <c r="K68" i="24"/>
  <c r="I68" i="24"/>
  <c r="G68" i="24"/>
  <c r="M68" i="24" s="1"/>
  <c r="F68" i="24"/>
  <c r="U66" i="24"/>
  <c r="Q66" i="24"/>
  <c r="O66" i="24"/>
  <c r="K66" i="24"/>
  <c r="I66" i="24"/>
  <c r="I65" i="24" s="1"/>
  <c r="G66" i="24"/>
  <c r="M66" i="24" s="1"/>
  <c r="F66" i="24"/>
  <c r="U65" i="24"/>
  <c r="Q65" i="24"/>
  <c r="O65" i="24"/>
  <c r="K65" i="24"/>
  <c r="G65" i="24"/>
  <c r="I57" i="23" s="1"/>
  <c r="U64" i="24"/>
  <c r="Q64" i="24"/>
  <c r="O64" i="24"/>
  <c r="K64" i="24"/>
  <c r="I64" i="24"/>
  <c r="F64" i="24"/>
  <c r="G64" i="24" s="1"/>
  <c r="M64" i="24" s="1"/>
  <c r="U63" i="24"/>
  <c r="Q63" i="24"/>
  <c r="O63" i="24"/>
  <c r="K63" i="24"/>
  <c r="I63" i="24"/>
  <c r="F63" i="24"/>
  <c r="G63" i="24" s="1"/>
  <c r="M63" i="24" s="1"/>
  <c r="U61" i="24"/>
  <c r="Q61" i="24"/>
  <c r="O61" i="24"/>
  <c r="K61" i="24"/>
  <c r="I61" i="24"/>
  <c r="F61" i="24"/>
  <c r="G61" i="24" s="1"/>
  <c r="M61" i="24" s="1"/>
  <c r="U59" i="24"/>
  <c r="Q59" i="24"/>
  <c r="O59" i="24"/>
  <c r="K59" i="24"/>
  <c r="I59" i="24"/>
  <c r="F59" i="24"/>
  <c r="G59" i="24" s="1"/>
  <c r="M59" i="24" s="1"/>
  <c r="U57" i="24"/>
  <c r="Q57" i="24"/>
  <c r="O57" i="24"/>
  <c r="K57" i="24"/>
  <c r="I57" i="24"/>
  <c r="F57" i="24"/>
  <c r="G57" i="24" s="1"/>
  <c r="M57" i="24" s="1"/>
  <c r="U55" i="24"/>
  <c r="Q55" i="24"/>
  <c r="O55" i="24"/>
  <c r="K55" i="24"/>
  <c r="I55" i="24"/>
  <c r="F55" i="24"/>
  <c r="G55" i="24" s="1"/>
  <c r="U54" i="24"/>
  <c r="Q54" i="24"/>
  <c r="O54" i="24"/>
  <c r="K54" i="24"/>
  <c r="I54" i="24"/>
  <c r="U53" i="24"/>
  <c r="Q53" i="24"/>
  <c r="O53" i="24"/>
  <c r="K53" i="24"/>
  <c r="I53" i="24"/>
  <c r="F53" i="24"/>
  <c r="G53" i="24" s="1"/>
  <c r="M53" i="24" s="1"/>
  <c r="U52" i="24"/>
  <c r="U51" i="24" s="1"/>
  <c r="Q52" i="24"/>
  <c r="O52" i="24"/>
  <c r="K52" i="24"/>
  <c r="I52" i="24"/>
  <c r="F52" i="24"/>
  <c r="G52" i="24" s="1"/>
  <c r="Q51" i="24"/>
  <c r="O51" i="24"/>
  <c r="K51" i="24"/>
  <c r="I51" i="24"/>
  <c r="U50" i="24"/>
  <c r="Q50" i="24"/>
  <c r="O50" i="24"/>
  <c r="K50" i="24"/>
  <c r="I50" i="24"/>
  <c r="F50" i="24"/>
  <c r="G50" i="24" s="1"/>
  <c r="M50" i="24" s="1"/>
  <c r="U49" i="24"/>
  <c r="Q49" i="24"/>
  <c r="O49" i="24"/>
  <c r="K49" i="24"/>
  <c r="I49" i="24"/>
  <c r="F49" i="24"/>
  <c r="G49" i="24" s="1"/>
  <c r="M49" i="24" s="1"/>
  <c r="U48" i="24"/>
  <c r="Q48" i="24"/>
  <c r="O48" i="24"/>
  <c r="K48" i="24"/>
  <c r="I48" i="24"/>
  <c r="F48" i="24"/>
  <c r="G48" i="24" s="1"/>
  <c r="M48" i="24" s="1"/>
  <c r="U47" i="24"/>
  <c r="Q47" i="24"/>
  <c r="O47" i="24"/>
  <c r="K47" i="24"/>
  <c r="I47" i="24"/>
  <c r="F47" i="24"/>
  <c r="G47" i="24" s="1"/>
  <c r="M47" i="24" s="1"/>
  <c r="U46" i="24"/>
  <c r="Q46" i="24"/>
  <c r="O46" i="24"/>
  <c r="K46" i="24"/>
  <c r="I46" i="24"/>
  <c r="F46" i="24"/>
  <c r="G46" i="24" s="1"/>
  <c r="M46" i="24" s="1"/>
  <c r="U45" i="24"/>
  <c r="Q45" i="24"/>
  <c r="O45" i="24"/>
  <c r="K45" i="24"/>
  <c r="I45" i="24"/>
  <c r="F45" i="24"/>
  <c r="G45" i="24" s="1"/>
  <c r="M45" i="24" s="1"/>
  <c r="U44" i="24"/>
  <c r="Q44" i="24"/>
  <c r="O44" i="24"/>
  <c r="K44" i="24"/>
  <c r="I44" i="24"/>
  <c r="F44" i="24"/>
  <c r="G44" i="24" s="1"/>
  <c r="M44" i="24" s="1"/>
  <c r="U43" i="24"/>
  <c r="Q43" i="24"/>
  <c r="O43" i="24"/>
  <c r="K43" i="24"/>
  <c r="I43" i="24"/>
  <c r="F43" i="24"/>
  <c r="G43" i="24" s="1"/>
  <c r="M43" i="24" s="1"/>
  <c r="U42" i="24"/>
  <c r="Q42" i="24"/>
  <c r="O42" i="24"/>
  <c r="K42" i="24"/>
  <c r="I42" i="24"/>
  <c r="F42" i="24"/>
  <c r="G42" i="24" s="1"/>
  <c r="M42" i="24" s="1"/>
  <c r="U41" i="24"/>
  <c r="Q41" i="24"/>
  <c r="O41" i="24"/>
  <c r="K41" i="24"/>
  <c r="I41" i="24"/>
  <c r="F41" i="24"/>
  <c r="G41" i="24" s="1"/>
  <c r="M41" i="24" s="1"/>
  <c r="U40" i="24"/>
  <c r="Q40" i="24"/>
  <c r="O40" i="24"/>
  <c r="K40" i="24"/>
  <c r="I40" i="24"/>
  <c r="F40" i="24"/>
  <c r="G40" i="24" s="1"/>
  <c r="M40" i="24" s="1"/>
  <c r="U39" i="24"/>
  <c r="U38" i="24" s="1"/>
  <c r="Q39" i="24"/>
  <c r="Q38" i="24" s="1"/>
  <c r="O39" i="24"/>
  <c r="K39" i="24"/>
  <c r="I39" i="24"/>
  <c r="F39" i="24"/>
  <c r="G39" i="24" s="1"/>
  <c r="O38" i="24"/>
  <c r="K38" i="24"/>
  <c r="I38" i="24"/>
  <c r="U37" i="24"/>
  <c r="Q37" i="24"/>
  <c r="O37" i="24"/>
  <c r="K37" i="24"/>
  <c r="I37" i="24"/>
  <c r="F37" i="24"/>
  <c r="G37" i="24" s="1"/>
  <c r="M37" i="24" s="1"/>
  <c r="U36" i="24"/>
  <c r="Q36" i="24"/>
  <c r="O36" i="24"/>
  <c r="K36" i="24"/>
  <c r="I36" i="24"/>
  <c r="F36" i="24"/>
  <c r="G36" i="24" s="1"/>
  <c r="M36" i="24" s="1"/>
  <c r="U35" i="24"/>
  <c r="Q35" i="24"/>
  <c r="O35" i="24"/>
  <c r="K35" i="24"/>
  <c r="I35" i="24"/>
  <c r="F35" i="24"/>
  <c r="G35" i="24" s="1"/>
  <c r="M35" i="24" s="1"/>
  <c r="U34" i="24"/>
  <c r="Q34" i="24"/>
  <c r="O34" i="24"/>
  <c r="K34" i="24"/>
  <c r="I34" i="24"/>
  <c r="F34" i="24"/>
  <c r="G34" i="24" s="1"/>
  <c r="U33" i="24"/>
  <c r="Q33" i="24"/>
  <c r="O33" i="24"/>
  <c r="K33" i="24"/>
  <c r="I33" i="24"/>
  <c r="U32" i="24"/>
  <c r="Q32" i="24"/>
  <c r="O32" i="24"/>
  <c r="K32" i="24"/>
  <c r="I32" i="24"/>
  <c r="F32" i="24"/>
  <c r="G32" i="24" s="1"/>
  <c r="M32" i="24" s="1"/>
  <c r="U31" i="24"/>
  <c r="Q31" i="24"/>
  <c r="O31" i="24"/>
  <c r="K31" i="24"/>
  <c r="I31" i="24"/>
  <c r="F31" i="24"/>
  <c r="G31" i="24" s="1"/>
  <c r="M31" i="24" s="1"/>
  <c r="U29" i="24"/>
  <c r="Q29" i="24"/>
  <c r="O29" i="24"/>
  <c r="O28" i="24" s="1"/>
  <c r="K29" i="24"/>
  <c r="I29" i="24"/>
  <c r="F29" i="24"/>
  <c r="G29" i="24" s="1"/>
  <c r="U28" i="24"/>
  <c r="Q28" i="24"/>
  <c r="K28" i="24"/>
  <c r="I28" i="24"/>
  <c r="U26" i="24"/>
  <c r="Q26" i="24"/>
  <c r="O26" i="24"/>
  <c r="M26" i="24"/>
  <c r="K26" i="24"/>
  <c r="I26" i="24"/>
  <c r="G26" i="24"/>
  <c r="F26" i="24"/>
  <c r="U24" i="24"/>
  <c r="Q24" i="24"/>
  <c r="O24" i="24"/>
  <c r="M24" i="24"/>
  <c r="M23" i="24" s="1"/>
  <c r="K24" i="24"/>
  <c r="K23" i="24" s="1"/>
  <c r="I24" i="24"/>
  <c r="G24" i="24"/>
  <c r="F24" i="24"/>
  <c r="U23" i="24"/>
  <c r="Q23" i="24"/>
  <c r="O23" i="24"/>
  <c r="I23" i="24"/>
  <c r="G23" i="24"/>
  <c r="U21" i="24"/>
  <c r="Q21" i="24"/>
  <c r="O21" i="24"/>
  <c r="K21" i="24"/>
  <c r="I21" i="24"/>
  <c r="I20" i="24" s="1"/>
  <c r="F21" i="24"/>
  <c r="G21" i="24" s="1"/>
  <c r="U20" i="24"/>
  <c r="Q20" i="24"/>
  <c r="O20" i="24"/>
  <c r="K20" i="24"/>
  <c r="U19" i="24"/>
  <c r="Q19" i="24"/>
  <c r="O19" i="24"/>
  <c r="K19" i="24"/>
  <c r="I19" i="24"/>
  <c r="I18" i="24" s="1"/>
  <c r="G19" i="24"/>
  <c r="M19" i="24" s="1"/>
  <c r="M18" i="24" s="1"/>
  <c r="F19" i="24"/>
  <c r="U18" i="24"/>
  <c r="Q18" i="24"/>
  <c r="O18" i="24"/>
  <c r="K18" i="24"/>
  <c r="G18" i="24"/>
  <c r="I49" i="23" s="1"/>
  <c r="U17" i="24"/>
  <c r="Q17" i="24"/>
  <c r="O17" i="24"/>
  <c r="K17" i="24"/>
  <c r="I17" i="24"/>
  <c r="F17" i="24"/>
  <c r="G17" i="24" s="1"/>
  <c r="M17" i="24" s="1"/>
  <c r="U16" i="24"/>
  <c r="Q16" i="24"/>
  <c r="O16" i="24"/>
  <c r="K16" i="24"/>
  <c r="I16" i="24"/>
  <c r="F16" i="24"/>
  <c r="G16" i="24" s="1"/>
  <c r="U15" i="24"/>
  <c r="Q15" i="24"/>
  <c r="O15" i="24"/>
  <c r="K15" i="24"/>
  <c r="I15" i="24"/>
  <c r="U14" i="24"/>
  <c r="Q14" i="24"/>
  <c r="O14" i="24"/>
  <c r="K14" i="24"/>
  <c r="I14" i="24"/>
  <c r="F14" i="24"/>
  <c r="G14" i="24" s="1"/>
  <c r="M14" i="24" s="1"/>
  <c r="U13" i="24"/>
  <c r="Q13" i="24"/>
  <c r="O13" i="24"/>
  <c r="K13" i="24"/>
  <c r="I13" i="24"/>
  <c r="F13" i="24"/>
  <c r="G13" i="24" s="1"/>
  <c r="M13" i="24" s="1"/>
  <c r="U11" i="24"/>
  <c r="Q11" i="24"/>
  <c r="O11" i="24"/>
  <c r="K11" i="24"/>
  <c r="I11" i="24"/>
  <c r="F11" i="24"/>
  <c r="G11" i="24" s="1"/>
  <c r="M11" i="24" s="1"/>
  <c r="U10" i="24"/>
  <c r="Q10" i="24"/>
  <c r="O10" i="24"/>
  <c r="K10" i="24"/>
  <c r="I10" i="24"/>
  <c r="F10" i="24"/>
  <c r="G10" i="24" s="1"/>
  <c r="M10" i="24" s="1"/>
  <c r="U9" i="24"/>
  <c r="Q9" i="24"/>
  <c r="O9" i="24"/>
  <c r="K9" i="24"/>
  <c r="I9" i="24"/>
  <c r="F9" i="24"/>
  <c r="G9" i="24" s="1"/>
  <c r="U8" i="24"/>
  <c r="Q8" i="24"/>
  <c r="O8" i="24"/>
  <c r="K8" i="24"/>
  <c r="I8" i="24"/>
  <c r="I59" i="23"/>
  <c r="I51" i="23"/>
  <c r="F40" i="23"/>
  <c r="F39" i="23"/>
  <c r="G38" i="23"/>
  <c r="F38" i="23"/>
  <c r="H32" i="23"/>
  <c r="G29" i="23"/>
  <c r="J28" i="23"/>
  <c r="J27" i="23"/>
  <c r="G27" i="23"/>
  <c r="J26" i="23"/>
  <c r="G26" i="23"/>
  <c r="E26" i="23"/>
  <c r="J25" i="23"/>
  <c r="J24" i="23"/>
  <c r="G24" i="23"/>
  <c r="E24" i="23"/>
  <c r="J23" i="23"/>
  <c r="G23" i="23"/>
  <c r="I20" i="23"/>
  <c r="I19" i="23"/>
  <c r="I18" i="23"/>
  <c r="M16" i="24" l="1"/>
  <c r="M15" i="24" s="1"/>
  <c r="G15" i="24"/>
  <c r="I48" i="23" s="1"/>
  <c r="M52" i="24"/>
  <c r="M51" i="24" s="1"/>
  <c r="G51" i="24"/>
  <c r="I55" i="23" s="1"/>
  <c r="M34" i="24"/>
  <c r="M33" i="24" s="1"/>
  <c r="G33" i="24"/>
  <c r="I53" i="23" s="1"/>
  <c r="M55" i="24"/>
  <c r="M54" i="24" s="1"/>
  <c r="G54" i="24"/>
  <c r="I56" i="23" s="1"/>
  <c r="G28" i="24"/>
  <c r="I52" i="23" s="1"/>
  <c r="M29" i="24"/>
  <c r="M28" i="24" s="1"/>
  <c r="G20" i="24"/>
  <c r="I50" i="23" s="1"/>
  <c r="M21" i="24"/>
  <c r="M20" i="24" s="1"/>
  <c r="M65" i="24"/>
  <c r="AD85" i="24"/>
  <c r="G39" i="23" s="1"/>
  <c r="G40" i="23" s="1"/>
  <c r="G25" i="23" s="1"/>
  <c r="M9" i="24"/>
  <c r="M8" i="24" s="1"/>
  <c r="G8" i="24"/>
  <c r="M39" i="24"/>
  <c r="M38" i="24" s="1"/>
  <c r="G38" i="24"/>
  <c r="I54" i="23" s="1"/>
  <c r="G75" i="24"/>
  <c r="I58" i="23" s="1"/>
  <c r="M76" i="24"/>
  <c r="M75" i="24" s="1"/>
  <c r="AC116" i="22"/>
  <c r="U114" i="22"/>
  <c r="Q114" i="22"/>
  <c r="O114" i="22"/>
  <c r="O113" i="22" s="1"/>
  <c r="M114" i="22"/>
  <c r="K114" i="22"/>
  <c r="I114" i="22"/>
  <c r="G114" i="22"/>
  <c r="F114" i="22"/>
  <c r="U113" i="22"/>
  <c r="Q113" i="22"/>
  <c r="M113" i="22"/>
  <c r="K113" i="22"/>
  <c r="I113" i="22"/>
  <c r="G113" i="22"/>
  <c r="BA112" i="22"/>
  <c r="U111" i="22"/>
  <c r="Q111" i="22"/>
  <c r="O111" i="22"/>
  <c r="O110" i="22" s="1"/>
  <c r="M111" i="22"/>
  <c r="M110" i="22" s="1"/>
  <c r="K111" i="22"/>
  <c r="K110" i="22" s="1"/>
  <c r="I111" i="22"/>
  <c r="G111" i="22"/>
  <c r="F111" i="22"/>
  <c r="U110" i="22"/>
  <c r="Q110" i="22"/>
  <c r="I110" i="22"/>
  <c r="G110" i="22"/>
  <c r="U105" i="22"/>
  <c r="Q105" i="22"/>
  <c r="O105" i="22"/>
  <c r="K105" i="22"/>
  <c r="K98" i="22" s="1"/>
  <c r="I105" i="22"/>
  <c r="F105" i="22"/>
  <c r="G105" i="22" s="1"/>
  <c r="M105" i="22" s="1"/>
  <c r="U100" i="22"/>
  <c r="Q100" i="22"/>
  <c r="O100" i="22"/>
  <c r="K100" i="22"/>
  <c r="I100" i="22"/>
  <c r="F100" i="22"/>
  <c r="G100" i="22" s="1"/>
  <c r="M100" i="22" s="1"/>
  <c r="U99" i="22"/>
  <c r="Q99" i="22"/>
  <c r="O99" i="22"/>
  <c r="K99" i="22"/>
  <c r="I99" i="22"/>
  <c r="F99" i="22"/>
  <c r="G99" i="22" s="1"/>
  <c r="U98" i="22"/>
  <c r="Q98" i="22"/>
  <c r="O98" i="22"/>
  <c r="I98" i="22"/>
  <c r="U97" i="22"/>
  <c r="Q97" i="22"/>
  <c r="O97" i="22"/>
  <c r="K97" i="22"/>
  <c r="I97" i="22"/>
  <c r="G97" i="22"/>
  <c r="M97" i="22" s="1"/>
  <c r="F97" i="22"/>
  <c r="U96" i="22"/>
  <c r="Q96" i="22"/>
  <c r="O96" i="22"/>
  <c r="K96" i="22"/>
  <c r="I96" i="22"/>
  <c r="G96" i="22"/>
  <c r="M96" i="22" s="1"/>
  <c r="F96" i="22"/>
  <c r="U95" i="22"/>
  <c r="Q95" i="22"/>
  <c r="O95" i="22"/>
  <c r="K95" i="22"/>
  <c r="I95" i="22"/>
  <c r="G95" i="22"/>
  <c r="M95" i="22" s="1"/>
  <c r="F95" i="22"/>
  <c r="U94" i="22"/>
  <c r="Q94" i="22"/>
  <c r="O94" i="22"/>
  <c r="K94" i="22"/>
  <c r="I94" i="22"/>
  <c r="G94" i="22"/>
  <c r="M94" i="22" s="1"/>
  <c r="F94" i="22"/>
  <c r="U93" i="22"/>
  <c r="Q93" i="22"/>
  <c r="O93" i="22"/>
  <c r="K93" i="22"/>
  <c r="I93" i="22"/>
  <c r="G93" i="22"/>
  <c r="M93" i="22" s="1"/>
  <c r="F93" i="22"/>
  <c r="U90" i="22"/>
  <c r="Q90" i="22"/>
  <c r="O90" i="22"/>
  <c r="K90" i="22"/>
  <c r="I90" i="22"/>
  <c r="I89" i="22" s="1"/>
  <c r="G90" i="22"/>
  <c r="M90" i="22" s="1"/>
  <c r="F90" i="22"/>
  <c r="U89" i="22"/>
  <c r="Q89" i="22"/>
  <c r="O89" i="22"/>
  <c r="K89" i="22"/>
  <c r="G89" i="22"/>
  <c r="I61" i="21" s="1"/>
  <c r="U87" i="22"/>
  <c r="Q87" i="22"/>
  <c r="O87" i="22"/>
  <c r="K87" i="22"/>
  <c r="I87" i="22"/>
  <c r="F87" i="22"/>
  <c r="G87" i="22" s="1"/>
  <c r="U86" i="22"/>
  <c r="Q86" i="22"/>
  <c r="O86" i="22"/>
  <c r="K86" i="22"/>
  <c r="I86" i="22"/>
  <c r="U85" i="22"/>
  <c r="Q85" i="22"/>
  <c r="O85" i="22"/>
  <c r="K85" i="22"/>
  <c r="I85" i="22"/>
  <c r="F85" i="22"/>
  <c r="G85" i="22" s="1"/>
  <c r="M85" i="22" s="1"/>
  <c r="U84" i="22"/>
  <c r="Q84" i="22"/>
  <c r="O84" i="22"/>
  <c r="K84" i="22"/>
  <c r="I84" i="22"/>
  <c r="F84" i="22"/>
  <c r="G84" i="22" s="1"/>
  <c r="M84" i="22" s="1"/>
  <c r="U83" i="22"/>
  <c r="Q83" i="22"/>
  <c r="O83" i="22"/>
  <c r="K83" i="22"/>
  <c r="I83" i="22"/>
  <c r="F83" i="22"/>
  <c r="G83" i="22" s="1"/>
  <c r="M83" i="22" s="1"/>
  <c r="U82" i="22"/>
  <c r="Q82" i="22"/>
  <c r="O82" i="22"/>
  <c r="K82" i="22"/>
  <c r="I82" i="22"/>
  <c r="F82" i="22"/>
  <c r="G82" i="22" s="1"/>
  <c r="M82" i="22" s="1"/>
  <c r="U81" i="22"/>
  <c r="Q81" i="22"/>
  <c r="O81" i="22"/>
  <c r="K81" i="22"/>
  <c r="I81" i="22"/>
  <c r="F81" i="22"/>
  <c r="G81" i="22" s="1"/>
  <c r="M81" i="22" s="1"/>
  <c r="U79" i="22"/>
  <c r="U78" i="22" s="1"/>
  <c r="Q79" i="22"/>
  <c r="O79" i="22"/>
  <c r="K79" i="22"/>
  <c r="I79" i="22"/>
  <c r="F79" i="22"/>
  <c r="G79" i="22" s="1"/>
  <c r="Q78" i="22"/>
  <c r="O78" i="22"/>
  <c r="K78" i="22"/>
  <c r="I78" i="22"/>
  <c r="U77" i="22"/>
  <c r="U76" i="22" s="1"/>
  <c r="Q77" i="22"/>
  <c r="Q76" i="22" s="1"/>
  <c r="O77" i="22"/>
  <c r="K77" i="22"/>
  <c r="I77" i="22"/>
  <c r="F77" i="22"/>
  <c r="G77" i="22" s="1"/>
  <c r="O76" i="22"/>
  <c r="K76" i="22"/>
  <c r="I76" i="22"/>
  <c r="U75" i="22"/>
  <c r="Q75" i="22"/>
  <c r="O75" i="22"/>
  <c r="O74" i="22" s="1"/>
  <c r="K75" i="22"/>
  <c r="I75" i="22"/>
  <c r="F75" i="22"/>
  <c r="G75" i="22" s="1"/>
  <c r="U74" i="22"/>
  <c r="Q74" i="22"/>
  <c r="K74" i="22"/>
  <c r="I74" i="22"/>
  <c r="U73" i="22"/>
  <c r="Q73" i="22"/>
  <c r="O73" i="22"/>
  <c r="K73" i="22"/>
  <c r="I73" i="22"/>
  <c r="F73" i="22"/>
  <c r="G73" i="22" s="1"/>
  <c r="M73" i="22" s="1"/>
  <c r="U72" i="22"/>
  <c r="Q72" i="22"/>
  <c r="O72" i="22"/>
  <c r="K72" i="22"/>
  <c r="I72" i="22"/>
  <c r="F72" i="22"/>
  <c r="G72" i="22" s="1"/>
  <c r="M72" i="22" s="1"/>
  <c r="U71" i="22"/>
  <c r="Q71" i="22"/>
  <c r="O71" i="22"/>
  <c r="K71" i="22"/>
  <c r="I71" i="22"/>
  <c r="F71" i="22"/>
  <c r="G71" i="22" s="1"/>
  <c r="M71" i="22" s="1"/>
  <c r="U70" i="22"/>
  <c r="Q70" i="22"/>
  <c r="O70" i="22"/>
  <c r="K70" i="22"/>
  <c r="I70" i="22"/>
  <c r="F70" i="22"/>
  <c r="G70" i="22" s="1"/>
  <c r="M70" i="22" s="1"/>
  <c r="U69" i="22"/>
  <c r="Q69" i="22"/>
  <c r="Q68" i="22" s="1"/>
  <c r="O69" i="22"/>
  <c r="O68" i="22" s="1"/>
  <c r="K69" i="22"/>
  <c r="I69" i="22"/>
  <c r="F69" i="22"/>
  <c r="G69" i="22" s="1"/>
  <c r="U68" i="22"/>
  <c r="K68" i="22"/>
  <c r="I68" i="22"/>
  <c r="U67" i="22"/>
  <c r="Q67" i="22"/>
  <c r="O67" i="22"/>
  <c r="M67" i="22"/>
  <c r="K67" i="22"/>
  <c r="I67" i="22"/>
  <c r="G67" i="22"/>
  <c r="F67" i="22"/>
  <c r="U66" i="22"/>
  <c r="Q66" i="22"/>
  <c r="O66" i="22"/>
  <c r="M66" i="22"/>
  <c r="K66" i="22"/>
  <c r="I66" i="22"/>
  <c r="G66" i="22"/>
  <c r="F66" i="22"/>
  <c r="U65" i="22"/>
  <c r="Q65" i="22"/>
  <c r="O65" i="22"/>
  <c r="M65" i="22"/>
  <c r="K65" i="22"/>
  <c r="I65" i="22"/>
  <c r="G65" i="22"/>
  <c r="F65" i="22"/>
  <c r="U64" i="22"/>
  <c r="Q64" i="22"/>
  <c r="O64" i="22"/>
  <c r="M64" i="22"/>
  <c r="K64" i="22"/>
  <c r="I64" i="22"/>
  <c r="G64" i="22"/>
  <c r="F64" i="22"/>
  <c r="U63" i="22"/>
  <c r="Q63" i="22"/>
  <c r="O63" i="22"/>
  <c r="M63" i="22"/>
  <c r="K63" i="22"/>
  <c r="I63" i="22"/>
  <c r="G63" i="22"/>
  <c r="F63" i="22"/>
  <c r="U62" i="22"/>
  <c r="Q62" i="22"/>
  <c r="O62" i="22"/>
  <c r="M62" i="22"/>
  <c r="K62" i="22"/>
  <c r="I62" i="22"/>
  <c r="G62" i="22"/>
  <c r="F62" i="22"/>
  <c r="U61" i="22"/>
  <c r="Q61" i="22"/>
  <c r="O61" i="22"/>
  <c r="M61" i="22"/>
  <c r="K61" i="22"/>
  <c r="I61" i="22"/>
  <c r="G61" i="22"/>
  <c r="F61" i="22"/>
  <c r="U60" i="22"/>
  <c r="Q60" i="22"/>
  <c r="O60" i="22"/>
  <c r="M60" i="22"/>
  <c r="K60" i="22"/>
  <c r="K57" i="22" s="1"/>
  <c r="I60" i="22"/>
  <c r="G60" i="22"/>
  <c r="F60" i="22"/>
  <c r="U59" i="22"/>
  <c r="Q59" i="22"/>
  <c r="O59" i="22"/>
  <c r="M59" i="22"/>
  <c r="K59" i="22"/>
  <c r="I59" i="22"/>
  <c r="G59" i="22"/>
  <c r="F59" i="22"/>
  <c r="U58" i="22"/>
  <c r="Q58" i="22"/>
  <c r="O58" i="22"/>
  <c r="O57" i="22" s="1"/>
  <c r="M58" i="22"/>
  <c r="M57" i="22" s="1"/>
  <c r="K58" i="22"/>
  <c r="I58" i="22"/>
  <c r="G58" i="22"/>
  <c r="F58" i="22"/>
  <c r="U57" i="22"/>
  <c r="Q57" i="22"/>
  <c r="I57" i="22"/>
  <c r="G57" i="22"/>
  <c r="U56" i="22"/>
  <c r="Q56" i="22"/>
  <c r="O56" i="22"/>
  <c r="K56" i="22"/>
  <c r="I56" i="22"/>
  <c r="F56" i="22"/>
  <c r="G56" i="22" s="1"/>
  <c r="M56" i="22" s="1"/>
  <c r="U55" i="22"/>
  <c r="Q55" i="22"/>
  <c r="O55" i="22"/>
  <c r="K55" i="22"/>
  <c r="I55" i="22"/>
  <c r="F55" i="22"/>
  <c r="G55" i="22" s="1"/>
  <c r="M55" i="22" s="1"/>
  <c r="U54" i="22"/>
  <c r="Q54" i="22"/>
  <c r="O54" i="22"/>
  <c r="K54" i="22"/>
  <c r="I54" i="22"/>
  <c r="F54" i="22"/>
  <c r="G54" i="22" s="1"/>
  <c r="M54" i="22" s="1"/>
  <c r="U53" i="22"/>
  <c r="Q53" i="22"/>
  <c r="O53" i="22"/>
  <c r="K53" i="22"/>
  <c r="K52" i="22" s="1"/>
  <c r="I53" i="22"/>
  <c r="F53" i="22"/>
  <c r="G53" i="22" s="1"/>
  <c r="U52" i="22"/>
  <c r="Q52" i="22"/>
  <c r="O52" i="22"/>
  <c r="I52" i="22"/>
  <c r="U51" i="22"/>
  <c r="Q51" i="22"/>
  <c r="O51" i="22"/>
  <c r="K51" i="22"/>
  <c r="I51" i="22"/>
  <c r="G51" i="22"/>
  <c r="M51" i="22" s="1"/>
  <c r="F51" i="22"/>
  <c r="U49" i="22"/>
  <c r="Q49" i="22"/>
  <c r="O49" i="22"/>
  <c r="K49" i="22"/>
  <c r="I49" i="22"/>
  <c r="G49" i="22"/>
  <c r="M49" i="22" s="1"/>
  <c r="F49" i="22"/>
  <c r="U48" i="22"/>
  <c r="Q48" i="22"/>
  <c r="O48" i="22"/>
  <c r="K48" i="22"/>
  <c r="I48" i="22"/>
  <c r="G48" i="22"/>
  <c r="M48" i="22" s="1"/>
  <c r="F48" i="22"/>
  <c r="U46" i="22"/>
  <c r="Q46" i="22"/>
  <c r="O46" i="22"/>
  <c r="K46" i="22"/>
  <c r="I46" i="22"/>
  <c r="G46" i="22"/>
  <c r="M46" i="22" s="1"/>
  <c r="F46" i="22"/>
  <c r="U45" i="22"/>
  <c r="Q45" i="22"/>
  <c r="O45" i="22"/>
  <c r="K45" i="22"/>
  <c r="I45" i="22"/>
  <c r="G45" i="22"/>
  <c r="I53" i="21" s="1"/>
  <c r="U44" i="22"/>
  <c r="Q44" i="22"/>
  <c r="O44" i="22"/>
  <c r="K44" i="22"/>
  <c r="I44" i="22"/>
  <c r="F44" i="22"/>
  <c r="G44" i="22" s="1"/>
  <c r="U43" i="22"/>
  <c r="Q43" i="22"/>
  <c r="O43" i="22"/>
  <c r="K43" i="22"/>
  <c r="I43" i="22"/>
  <c r="U42" i="22"/>
  <c r="Q42" i="22"/>
  <c r="O42" i="22"/>
  <c r="K42" i="22"/>
  <c r="I42" i="22"/>
  <c r="F42" i="22"/>
  <c r="G42" i="22" s="1"/>
  <c r="M42" i="22" s="1"/>
  <c r="U41" i="22"/>
  <c r="Q41" i="22"/>
  <c r="O41" i="22"/>
  <c r="K41" i="22"/>
  <c r="I41" i="22"/>
  <c r="F41" i="22"/>
  <c r="G41" i="22" s="1"/>
  <c r="M41" i="22" s="1"/>
  <c r="U40" i="22"/>
  <c r="Q40" i="22"/>
  <c r="O40" i="22"/>
  <c r="K40" i="22"/>
  <c r="I40" i="22"/>
  <c r="F40" i="22"/>
  <c r="G40" i="22" s="1"/>
  <c r="M40" i="22" s="1"/>
  <c r="U39" i="22"/>
  <c r="Q39" i="22"/>
  <c r="O39" i="22"/>
  <c r="K39" i="22"/>
  <c r="I39" i="22"/>
  <c r="F39" i="22"/>
  <c r="G39" i="22" s="1"/>
  <c r="M39" i="22" s="1"/>
  <c r="U37" i="22"/>
  <c r="Q37" i="22"/>
  <c r="O37" i="22"/>
  <c r="K37" i="22"/>
  <c r="I37" i="22"/>
  <c r="F37" i="22"/>
  <c r="G37" i="22" s="1"/>
  <c r="U36" i="22"/>
  <c r="Q36" i="22"/>
  <c r="O36" i="22"/>
  <c r="K36" i="22"/>
  <c r="I36" i="22"/>
  <c r="U34" i="22"/>
  <c r="U33" i="22" s="1"/>
  <c r="Q34" i="22"/>
  <c r="Q33" i="22" s="1"/>
  <c r="O34" i="22"/>
  <c r="K34" i="22"/>
  <c r="I34" i="22"/>
  <c r="F34" i="22"/>
  <c r="G34" i="22" s="1"/>
  <c r="O33" i="22"/>
  <c r="K33" i="22"/>
  <c r="I33" i="22"/>
  <c r="U28" i="22"/>
  <c r="Q28" i="22"/>
  <c r="O28" i="22"/>
  <c r="K28" i="22"/>
  <c r="I28" i="22"/>
  <c r="F28" i="22"/>
  <c r="G28" i="22" s="1"/>
  <c r="M28" i="22" s="1"/>
  <c r="U24" i="22"/>
  <c r="Q24" i="22"/>
  <c r="O24" i="22"/>
  <c r="K24" i="22"/>
  <c r="I24" i="22"/>
  <c r="F24" i="22"/>
  <c r="G24" i="22" s="1"/>
  <c r="M24" i="22" s="1"/>
  <c r="U22" i="22"/>
  <c r="U21" i="22" s="1"/>
  <c r="Q22" i="22"/>
  <c r="Q21" i="22" s="1"/>
  <c r="O22" i="22"/>
  <c r="O21" i="22" s="1"/>
  <c r="K22" i="22"/>
  <c r="I22" i="22"/>
  <c r="F22" i="22"/>
  <c r="G22" i="22" s="1"/>
  <c r="K21" i="22"/>
  <c r="I21" i="22"/>
  <c r="U20" i="22"/>
  <c r="Q20" i="22"/>
  <c r="O20" i="22"/>
  <c r="K20" i="22"/>
  <c r="I20" i="22"/>
  <c r="F20" i="22"/>
  <c r="G20" i="22" s="1"/>
  <c r="M20" i="22" s="1"/>
  <c r="U18" i="22"/>
  <c r="Q18" i="22"/>
  <c r="O18" i="22"/>
  <c r="K18" i="22"/>
  <c r="I18" i="22"/>
  <c r="F18" i="22"/>
  <c r="G18" i="22" s="1"/>
  <c r="M18" i="22" s="1"/>
  <c r="U16" i="22"/>
  <c r="Q16" i="22"/>
  <c r="Q15" i="22" s="1"/>
  <c r="O16" i="22"/>
  <c r="O15" i="22" s="1"/>
  <c r="K16" i="22"/>
  <c r="I16" i="22"/>
  <c r="F16" i="22"/>
  <c r="G16" i="22" s="1"/>
  <c r="U15" i="22"/>
  <c r="K15" i="22"/>
  <c r="I15" i="22"/>
  <c r="U14" i="22"/>
  <c r="Q14" i="22"/>
  <c r="O14" i="22"/>
  <c r="M14" i="22"/>
  <c r="K14" i="22"/>
  <c r="I14" i="22"/>
  <c r="G14" i="22"/>
  <c r="F14" i="22"/>
  <c r="U12" i="22"/>
  <c r="Q12" i="22"/>
  <c r="O12" i="22"/>
  <c r="M12" i="22"/>
  <c r="K12" i="22"/>
  <c r="I12" i="22"/>
  <c r="G12" i="22"/>
  <c r="F12" i="22"/>
  <c r="U9" i="22"/>
  <c r="Q9" i="22"/>
  <c r="O9" i="22"/>
  <c r="O8" i="22" s="1"/>
  <c r="M9" i="22"/>
  <c r="K9" i="22"/>
  <c r="K8" i="22" s="1"/>
  <c r="I9" i="22"/>
  <c r="G9" i="22"/>
  <c r="F9" i="22"/>
  <c r="U8" i="22"/>
  <c r="Q8" i="22"/>
  <c r="M8" i="22"/>
  <c r="I8" i="22"/>
  <c r="G8" i="22"/>
  <c r="I64" i="21"/>
  <c r="I63" i="21"/>
  <c r="I55" i="21"/>
  <c r="F39" i="21"/>
  <c r="F40" i="21" s="1"/>
  <c r="G38" i="21"/>
  <c r="F38" i="21"/>
  <c r="H32" i="21"/>
  <c r="G29" i="21"/>
  <c r="J28" i="21"/>
  <c r="J27" i="21"/>
  <c r="G27" i="21"/>
  <c r="J26" i="21"/>
  <c r="G26" i="21"/>
  <c r="E26" i="21"/>
  <c r="J25" i="21"/>
  <c r="J24" i="21"/>
  <c r="G24" i="21"/>
  <c r="E24" i="21"/>
  <c r="J23" i="21"/>
  <c r="I20" i="21"/>
  <c r="I19" i="21"/>
  <c r="I18" i="21"/>
  <c r="G28" i="23" l="1"/>
  <c r="H39" i="23"/>
  <c r="H40" i="23" s="1"/>
  <c r="G85" i="24"/>
  <c r="I47" i="23"/>
  <c r="I17" i="23"/>
  <c r="M44" i="22"/>
  <c r="M43" i="22" s="1"/>
  <c r="G43" i="22"/>
  <c r="I52" i="21" s="1"/>
  <c r="M79" i="22"/>
  <c r="M78" i="22" s="1"/>
  <c r="G78" i="22"/>
  <c r="I59" i="21" s="1"/>
  <c r="M87" i="22"/>
  <c r="M86" i="22" s="1"/>
  <c r="G86" i="22"/>
  <c r="I60" i="21" s="1"/>
  <c r="G98" i="22"/>
  <c r="I62" i="21" s="1"/>
  <c r="M99" i="22"/>
  <c r="M98" i="22" s="1"/>
  <c r="G15" i="22"/>
  <c r="I48" i="21" s="1"/>
  <c r="M16" i="22"/>
  <c r="M15" i="22" s="1"/>
  <c r="G68" i="22"/>
  <c r="I56" i="21" s="1"/>
  <c r="M69" i="22"/>
  <c r="M68" i="22" s="1"/>
  <c r="G52" i="22"/>
  <c r="I54" i="21" s="1"/>
  <c r="I17" i="21" s="1"/>
  <c r="M53" i="22"/>
  <c r="M52" i="22" s="1"/>
  <c r="G23" i="21"/>
  <c r="M22" i="22"/>
  <c r="M21" i="22" s="1"/>
  <c r="G21" i="22"/>
  <c r="I49" i="21" s="1"/>
  <c r="M37" i="22"/>
  <c r="M36" i="22" s="1"/>
  <c r="G36" i="22"/>
  <c r="I51" i="21" s="1"/>
  <c r="M45" i="22"/>
  <c r="M75" i="22"/>
  <c r="M74" i="22" s="1"/>
  <c r="G74" i="22"/>
  <c r="I57" i="21" s="1"/>
  <c r="M89" i="22"/>
  <c r="M34" i="22"/>
  <c r="M33" i="22" s="1"/>
  <c r="G33" i="22"/>
  <c r="I50" i="21" s="1"/>
  <c r="M77" i="22"/>
  <c r="M76" i="22" s="1"/>
  <c r="G76" i="22"/>
  <c r="I58" i="21" s="1"/>
  <c r="AD116" i="22"/>
  <c r="G39" i="21" s="1"/>
  <c r="G40" i="21" s="1"/>
  <c r="G25" i="21" s="1"/>
  <c r="H39" i="21"/>
  <c r="H40" i="21" s="1"/>
  <c r="I47" i="21"/>
  <c r="AC92" i="20"/>
  <c r="U90" i="20"/>
  <c r="Q90" i="20"/>
  <c r="O90" i="20"/>
  <c r="K90" i="20"/>
  <c r="I90" i="20"/>
  <c r="F90" i="20"/>
  <c r="G90" i="20" s="1"/>
  <c r="M90" i="20" s="1"/>
  <c r="U89" i="20"/>
  <c r="Q89" i="20"/>
  <c r="O89" i="20"/>
  <c r="K89" i="20"/>
  <c r="I89" i="20"/>
  <c r="F89" i="20"/>
  <c r="G89" i="20" s="1"/>
  <c r="U88" i="20"/>
  <c r="Q88" i="20"/>
  <c r="O88" i="20"/>
  <c r="K88" i="20"/>
  <c r="I88" i="20"/>
  <c r="U86" i="20"/>
  <c r="Q86" i="20"/>
  <c r="O86" i="20"/>
  <c r="K86" i="20"/>
  <c r="I86" i="20"/>
  <c r="G86" i="20"/>
  <c r="M86" i="20" s="1"/>
  <c r="F86" i="20"/>
  <c r="U84" i="20"/>
  <c r="Q84" i="20"/>
  <c r="O84" i="20"/>
  <c r="K84" i="20"/>
  <c r="I84" i="20"/>
  <c r="G84" i="20"/>
  <c r="M84" i="20" s="1"/>
  <c r="F84" i="20"/>
  <c r="U83" i="20"/>
  <c r="Q83" i="20"/>
  <c r="O83" i="20"/>
  <c r="K83" i="20"/>
  <c r="K82" i="20" s="1"/>
  <c r="I83" i="20"/>
  <c r="G83" i="20"/>
  <c r="M83" i="20" s="1"/>
  <c r="F83" i="20"/>
  <c r="U82" i="20"/>
  <c r="Q82" i="20"/>
  <c r="O82" i="20"/>
  <c r="I82" i="20"/>
  <c r="G82" i="20"/>
  <c r="U81" i="20"/>
  <c r="Q81" i="20"/>
  <c r="O81" i="20"/>
  <c r="K81" i="20"/>
  <c r="I81" i="20"/>
  <c r="G81" i="20"/>
  <c r="M81" i="20" s="1"/>
  <c r="F81" i="20"/>
  <c r="U80" i="20"/>
  <c r="Q80" i="20"/>
  <c r="O80" i="20"/>
  <c r="K80" i="20"/>
  <c r="I80" i="20"/>
  <c r="G80" i="20"/>
  <c r="M80" i="20" s="1"/>
  <c r="F80" i="20"/>
  <c r="U79" i="20"/>
  <c r="Q79" i="20"/>
  <c r="O79" i="20"/>
  <c r="K79" i="20"/>
  <c r="I79" i="20"/>
  <c r="G79" i="20"/>
  <c r="M79" i="20" s="1"/>
  <c r="F79" i="20"/>
  <c r="U77" i="20"/>
  <c r="Q77" i="20"/>
  <c r="O77" i="20"/>
  <c r="K77" i="20"/>
  <c r="I77" i="20"/>
  <c r="G77" i="20"/>
  <c r="M77" i="20" s="1"/>
  <c r="F77" i="20"/>
  <c r="U76" i="20"/>
  <c r="Q76" i="20"/>
  <c r="O76" i="20"/>
  <c r="K76" i="20"/>
  <c r="I76" i="20"/>
  <c r="G76" i="20"/>
  <c r="M76" i="20" s="1"/>
  <c r="F76" i="20"/>
  <c r="U74" i="20"/>
  <c r="Q74" i="20"/>
  <c r="O74" i="20"/>
  <c r="K74" i="20"/>
  <c r="I74" i="20"/>
  <c r="G74" i="20"/>
  <c r="M74" i="20" s="1"/>
  <c r="F74" i="20"/>
  <c r="U73" i="20"/>
  <c r="Q73" i="20"/>
  <c r="O73" i="20"/>
  <c r="K73" i="20"/>
  <c r="I73" i="20"/>
  <c r="G73" i="20"/>
  <c r="I58" i="19" s="1"/>
  <c r="U72" i="20"/>
  <c r="Q72" i="20"/>
  <c r="O72" i="20"/>
  <c r="K72" i="20"/>
  <c r="I72" i="20"/>
  <c r="F72" i="20"/>
  <c r="G72" i="20" s="1"/>
  <c r="M72" i="20" s="1"/>
  <c r="U71" i="20"/>
  <c r="Q71" i="20"/>
  <c r="O71" i="20"/>
  <c r="K71" i="20"/>
  <c r="I71" i="20"/>
  <c r="F71" i="20"/>
  <c r="G71" i="20" s="1"/>
  <c r="M71" i="20" s="1"/>
  <c r="U69" i="20"/>
  <c r="Q69" i="20"/>
  <c r="O69" i="20"/>
  <c r="K69" i="20"/>
  <c r="I69" i="20"/>
  <c r="F69" i="20"/>
  <c r="G69" i="20" s="1"/>
  <c r="M69" i="20" s="1"/>
  <c r="U68" i="20"/>
  <c r="Q68" i="20"/>
  <c r="O68" i="20"/>
  <c r="K68" i="20"/>
  <c r="I68" i="20"/>
  <c r="F68" i="20"/>
  <c r="G68" i="20" s="1"/>
  <c r="M68" i="20" s="1"/>
  <c r="U67" i="20"/>
  <c r="Q67" i="20"/>
  <c r="O67" i="20"/>
  <c r="K67" i="20"/>
  <c r="I67" i="20"/>
  <c r="F67" i="20"/>
  <c r="G67" i="20" s="1"/>
  <c r="M67" i="20" s="1"/>
  <c r="U65" i="20"/>
  <c r="Q65" i="20"/>
  <c r="O65" i="20"/>
  <c r="K65" i="20"/>
  <c r="I65" i="20"/>
  <c r="F65" i="20"/>
  <c r="G65" i="20" s="1"/>
  <c r="U64" i="20"/>
  <c r="Q64" i="20"/>
  <c r="O64" i="20"/>
  <c r="K64" i="20"/>
  <c r="I64" i="20"/>
  <c r="U63" i="20"/>
  <c r="U62" i="20" s="1"/>
  <c r="Q63" i="20"/>
  <c r="O63" i="20"/>
  <c r="K63" i="20"/>
  <c r="I63" i="20"/>
  <c r="F63" i="20"/>
  <c r="G63" i="20" s="1"/>
  <c r="Q62" i="20"/>
  <c r="O62" i="20"/>
  <c r="K62" i="20"/>
  <c r="I62" i="20"/>
  <c r="U61" i="20"/>
  <c r="Q61" i="20"/>
  <c r="O61" i="20"/>
  <c r="K61" i="20"/>
  <c r="I61" i="20"/>
  <c r="F61" i="20"/>
  <c r="G61" i="20" s="1"/>
  <c r="M61" i="20" s="1"/>
  <c r="U60" i="20"/>
  <c r="Q60" i="20"/>
  <c r="Q59" i="20" s="1"/>
  <c r="O60" i="20"/>
  <c r="K60" i="20"/>
  <c r="I60" i="20"/>
  <c r="F60" i="20"/>
  <c r="G60" i="20" s="1"/>
  <c r="U59" i="20"/>
  <c r="O59" i="20"/>
  <c r="K59" i="20"/>
  <c r="I59" i="20"/>
  <c r="U58" i="20"/>
  <c r="Q58" i="20"/>
  <c r="O58" i="20"/>
  <c r="K58" i="20"/>
  <c r="I58" i="20"/>
  <c r="F58" i="20"/>
  <c r="G58" i="20" s="1"/>
  <c r="M58" i="20" s="1"/>
  <c r="U57" i="20"/>
  <c r="Q57" i="20"/>
  <c r="O57" i="20"/>
  <c r="O45" i="20" s="1"/>
  <c r="K57" i="20"/>
  <c r="I57" i="20"/>
  <c r="F57" i="20"/>
  <c r="G57" i="20" s="1"/>
  <c r="M57" i="20" s="1"/>
  <c r="U56" i="20"/>
  <c r="Q56" i="20"/>
  <c r="O56" i="20"/>
  <c r="K56" i="20"/>
  <c r="I56" i="20"/>
  <c r="F56" i="20"/>
  <c r="G56" i="20" s="1"/>
  <c r="M56" i="20" s="1"/>
  <c r="U55" i="20"/>
  <c r="Q55" i="20"/>
  <c r="O55" i="20"/>
  <c r="K55" i="20"/>
  <c r="I55" i="20"/>
  <c r="F55" i="20"/>
  <c r="G55" i="20" s="1"/>
  <c r="M55" i="20" s="1"/>
  <c r="U54" i="20"/>
  <c r="Q54" i="20"/>
  <c r="O54" i="20"/>
  <c r="K54" i="20"/>
  <c r="I54" i="20"/>
  <c r="F54" i="20"/>
  <c r="G54" i="20" s="1"/>
  <c r="M54" i="20" s="1"/>
  <c r="U53" i="20"/>
  <c r="Q53" i="20"/>
  <c r="O53" i="20"/>
  <c r="K53" i="20"/>
  <c r="I53" i="20"/>
  <c r="F53" i="20"/>
  <c r="G53" i="20" s="1"/>
  <c r="M53" i="20" s="1"/>
  <c r="U52" i="20"/>
  <c r="Q52" i="20"/>
  <c r="O52" i="20"/>
  <c r="K52" i="20"/>
  <c r="I52" i="20"/>
  <c r="F52" i="20"/>
  <c r="G52" i="20" s="1"/>
  <c r="M52" i="20" s="1"/>
  <c r="U51" i="20"/>
  <c r="Q51" i="20"/>
  <c r="O51" i="20"/>
  <c r="K51" i="20"/>
  <c r="I51" i="20"/>
  <c r="F51" i="20"/>
  <c r="G51" i="20" s="1"/>
  <c r="M51" i="20" s="1"/>
  <c r="U50" i="20"/>
  <c r="Q50" i="20"/>
  <c r="O50" i="20"/>
  <c r="K50" i="20"/>
  <c r="I50" i="20"/>
  <c r="F50" i="20"/>
  <c r="G50" i="20" s="1"/>
  <c r="M50" i="20" s="1"/>
  <c r="U49" i="20"/>
  <c r="Q49" i="20"/>
  <c r="O49" i="20"/>
  <c r="K49" i="20"/>
  <c r="I49" i="20"/>
  <c r="F49" i="20"/>
  <c r="G49" i="20" s="1"/>
  <c r="M49" i="20" s="1"/>
  <c r="U48" i="20"/>
  <c r="Q48" i="20"/>
  <c r="O48" i="20"/>
  <c r="K48" i="20"/>
  <c r="I48" i="20"/>
  <c r="F48" i="20"/>
  <c r="G48" i="20" s="1"/>
  <c r="M48" i="20" s="1"/>
  <c r="U47" i="20"/>
  <c r="Q47" i="20"/>
  <c r="O47" i="20"/>
  <c r="K47" i="20"/>
  <c r="I47" i="20"/>
  <c r="F47" i="20"/>
  <c r="G47" i="20" s="1"/>
  <c r="M47" i="20" s="1"/>
  <c r="U46" i="20"/>
  <c r="Q46" i="20"/>
  <c r="Q45" i="20" s="1"/>
  <c r="O46" i="20"/>
  <c r="K46" i="20"/>
  <c r="I46" i="20"/>
  <c r="F46" i="20"/>
  <c r="G46" i="20" s="1"/>
  <c r="U45" i="20"/>
  <c r="K45" i="20"/>
  <c r="I45" i="20"/>
  <c r="U44" i="20"/>
  <c r="Q44" i="20"/>
  <c r="O44" i="20"/>
  <c r="M44" i="20"/>
  <c r="K44" i="20"/>
  <c r="I44" i="20"/>
  <c r="G44" i="20"/>
  <c r="F44" i="20"/>
  <c r="U43" i="20"/>
  <c r="Q43" i="20"/>
  <c r="O43" i="20"/>
  <c r="M43" i="20"/>
  <c r="K43" i="20"/>
  <c r="I43" i="20"/>
  <c r="G43" i="20"/>
  <c r="F43" i="20"/>
  <c r="U42" i="20"/>
  <c r="Q42" i="20"/>
  <c r="O42" i="20"/>
  <c r="M42" i="20"/>
  <c r="K42" i="20"/>
  <c r="I42" i="20"/>
  <c r="G42" i="20"/>
  <c r="F42" i="20"/>
  <c r="U41" i="20"/>
  <c r="Q41" i="20"/>
  <c r="O41" i="20"/>
  <c r="M41" i="20"/>
  <c r="M40" i="20" s="1"/>
  <c r="K41" i="20"/>
  <c r="I41" i="20"/>
  <c r="G41" i="20"/>
  <c r="F41" i="20"/>
  <c r="U40" i="20"/>
  <c r="Q40" i="20"/>
  <c r="O40" i="20"/>
  <c r="K40" i="20"/>
  <c r="I40" i="20"/>
  <c r="G40" i="20"/>
  <c r="I53" i="19" s="1"/>
  <c r="U38" i="20"/>
  <c r="Q38" i="20"/>
  <c r="O38" i="20"/>
  <c r="K38" i="20"/>
  <c r="I38" i="20"/>
  <c r="F38" i="20"/>
  <c r="G38" i="20" s="1"/>
  <c r="M38" i="20" s="1"/>
  <c r="U36" i="20"/>
  <c r="Q36" i="20"/>
  <c r="O36" i="20"/>
  <c r="K36" i="20"/>
  <c r="I36" i="20"/>
  <c r="F36" i="20"/>
  <c r="G36" i="20" s="1"/>
  <c r="M36" i="20" s="1"/>
  <c r="U34" i="20"/>
  <c r="Q34" i="20"/>
  <c r="O34" i="20"/>
  <c r="K34" i="20"/>
  <c r="I34" i="20"/>
  <c r="F34" i="20"/>
  <c r="G34" i="20" s="1"/>
  <c r="U33" i="20"/>
  <c r="Q33" i="20"/>
  <c r="O33" i="20"/>
  <c r="K33" i="20"/>
  <c r="I33" i="20"/>
  <c r="U32" i="20"/>
  <c r="Q32" i="20"/>
  <c r="O32" i="20"/>
  <c r="K32" i="20"/>
  <c r="I32" i="20"/>
  <c r="G32" i="20"/>
  <c r="M32" i="20" s="1"/>
  <c r="F32" i="20"/>
  <c r="U30" i="20"/>
  <c r="Q30" i="20"/>
  <c r="O30" i="20"/>
  <c r="K30" i="20"/>
  <c r="I30" i="20"/>
  <c r="G30" i="20"/>
  <c r="M30" i="20" s="1"/>
  <c r="F30" i="20"/>
  <c r="U28" i="20"/>
  <c r="Q28" i="20"/>
  <c r="O28" i="20"/>
  <c r="K28" i="20"/>
  <c r="I28" i="20"/>
  <c r="I27" i="20" s="1"/>
  <c r="G28" i="20"/>
  <c r="M28" i="20" s="1"/>
  <c r="F28" i="20"/>
  <c r="U27" i="20"/>
  <c r="Q27" i="20"/>
  <c r="O27" i="20"/>
  <c r="K27" i="20"/>
  <c r="G27" i="20"/>
  <c r="U25" i="20"/>
  <c r="Q25" i="20"/>
  <c r="O25" i="20"/>
  <c r="K25" i="20"/>
  <c r="I25" i="20"/>
  <c r="I24" i="20" s="1"/>
  <c r="G25" i="20"/>
  <c r="M25" i="20" s="1"/>
  <c r="M24" i="20" s="1"/>
  <c r="F25" i="20"/>
  <c r="U24" i="20"/>
  <c r="Q24" i="20"/>
  <c r="O24" i="20"/>
  <c r="K24" i="20"/>
  <c r="G24" i="20"/>
  <c r="I50" i="19" s="1"/>
  <c r="U23" i="20"/>
  <c r="Q23" i="20"/>
  <c r="O23" i="20"/>
  <c r="K23" i="20"/>
  <c r="I23" i="20"/>
  <c r="F23" i="20"/>
  <c r="G23" i="20" s="1"/>
  <c r="M23" i="20" s="1"/>
  <c r="U22" i="20"/>
  <c r="Q22" i="20"/>
  <c r="O22" i="20"/>
  <c r="K22" i="20"/>
  <c r="I22" i="20"/>
  <c r="F22" i="20"/>
  <c r="G22" i="20" s="1"/>
  <c r="U21" i="20"/>
  <c r="Q21" i="20"/>
  <c r="O21" i="20"/>
  <c r="K21" i="20"/>
  <c r="I21" i="20"/>
  <c r="U20" i="20"/>
  <c r="Q20" i="20"/>
  <c r="O20" i="20"/>
  <c r="K20" i="20"/>
  <c r="I20" i="20"/>
  <c r="F20" i="20"/>
  <c r="G20" i="20" s="1"/>
  <c r="M20" i="20" s="1"/>
  <c r="U18" i="20"/>
  <c r="Q18" i="20"/>
  <c r="O18" i="20"/>
  <c r="K18" i="20"/>
  <c r="I18" i="20"/>
  <c r="F18" i="20"/>
  <c r="G18" i="20" s="1"/>
  <c r="M18" i="20" s="1"/>
  <c r="U16" i="20"/>
  <c r="Q16" i="20"/>
  <c r="O16" i="20"/>
  <c r="K16" i="20"/>
  <c r="I16" i="20"/>
  <c r="F16" i="20"/>
  <c r="G16" i="20" s="1"/>
  <c r="M16" i="20" s="1"/>
  <c r="U15" i="20"/>
  <c r="Q15" i="20"/>
  <c r="O15" i="20"/>
  <c r="K15" i="20"/>
  <c r="I15" i="20"/>
  <c r="F15" i="20"/>
  <c r="G15" i="20" s="1"/>
  <c r="M15" i="20" s="1"/>
  <c r="U13" i="20"/>
  <c r="U12" i="20" s="1"/>
  <c r="Q13" i="20"/>
  <c r="O13" i="20"/>
  <c r="K13" i="20"/>
  <c r="I13" i="20"/>
  <c r="F13" i="20"/>
  <c r="G13" i="20" s="1"/>
  <c r="Q12" i="20"/>
  <c r="O12" i="20"/>
  <c r="K12" i="20"/>
  <c r="I12" i="20"/>
  <c r="U11" i="20"/>
  <c r="Q11" i="20"/>
  <c r="O11" i="20"/>
  <c r="K11" i="20"/>
  <c r="I11" i="20"/>
  <c r="F11" i="20"/>
  <c r="G11" i="20" s="1"/>
  <c r="M11" i="20" s="1"/>
  <c r="U9" i="20"/>
  <c r="Q9" i="20"/>
  <c r="Q8" i="20" s="1"/>
  <c r="O9" i="20"/>
  <c r="K9" i="20"/>
  <c r="I9" i="20"/>
  <c r="F9" i="20"/>
  <c r="G9" i="20" s="1"/>
  <c r="U8" i="20"/>
  <c r="O8" i="20"/>
  <c r="K8" i="20"/>
  <c r="I8" i="20"/>
  <c r="I59" i="19"/>
  <c r="I51" i="19"/>
  <c r="F40" i="19"/>
  <c r="F39" i="19"/>
  <c r="G38" i="19"/>
  <c r="F38" i="19"/>
  <c r="H32" i="19"/>
  <c r="G29" i="19"/>
  <c r="J28" i="19"/>
  <c r="J27" i="19"/>
  <c r="G27" i="19"/>
  <c r="J26" i="19"/>
  <c r="G26" i="19"/>
  <c r="E26" i="19"/>
  <c r="J25" i="19"/>
  <c r="J24" i="19"/>
  <c r="G24" i="19"/>
  <c r="E24" i="19"/>
  <c r="J23" i="19"/>
  <c r="G23" i="19"/>
  <c r="I20" i="19"/>
  <c r="I19" i="19"/>
  <c r="I18" i="19"/>
  <c r="I60" i="23" l="1"/>
  <c r="I16" i="23"/>
  <c r="I21" i="23" s="1"/>
  <c r="I39" i="23"/>
  <c r="I40" i="23" s="1"/>
  <c r="J39" i="23" s="1"/>
  <c r="J40" i="23" s="1"/>
  <c r="G116" i="22"/>
  <c r="I39" i="21"/>
  <c r="I40" i="21" s="1"/>
  <c r="J39" i="21" s="1"/>
  <c r="J40" i="21" s="1"/>
  <c r="I16" i="21"/>
  <c r="I21" i="21" s="1"/>
  <c r="I65" i="21"/>
  <c r="G28" i="21"/>
  <c r="AD92" i="20"/>
  <c r="G39" i="19" s="1"/>
  <c r="M9" i="20"/>
  <c r="M8" i="20" s="1"/>
  <c r="G8" i="20"/>
  <c r="M27" i="20"/>
  <c r="G33" i="20"/>
  <c r="I52" i="19" s="1"/>
  <c r="M34" i="20"/>
  <c r="M33" i="20" s="1"/>
  <c r="M46" i="20"/>
  <c r="M45" i="20" s="1"/>
  <c r="G45" i="20"/>
  <c r="I54" i="19" s="1"/>
  <c r="M73" i="20"/>
  <c r="H39" i="19"/>
  <c r="H40" i="19" s="1"/>
  <c r="M13" i="20"/>
  <c r="M12" i="20" s="1"/>
  <c r="G12" i="20"/>
  <c r="I48" i="19" s="1"/>
  <c r="M65" i="20"/>
  <c r="M64" i="20" s="1"/>
  <c r="G64" i="20"/>
  <c r="I57" i="19" s="1"/>
  <c r="M22" i="20"/>
  <c r="M21" i="20" s="1"/>
  <c r="G21" i="20"/>
  <c r="I49" i="19" s="1"/>
  <c r="M82" i="20"/>
  <c r="G88" i="20"/>
  <c r="I60" i="19" s="1"/>
  <c r="M89" i="20"/>
  <c r="M88" i="20" s="1"/>
  <c r="M60" i="20"/>
  <c r="M59" i="20" s="1"/>
  <c r="G59" i="20"/>
  <c r="I55" i="19" s="1"/>
  <c r="M63" i="20"/>
  <c r="M62" i="20" s="1"/>
  <c r="G62" i="20"/>
  <c r="I56" i="19" s="1"/>
  <c r="I17" i="19" l="1"/>
  <c r="G92" i="20"/>
  <c r="I47" i="19"/>
  <c r="I39" i="19"/>
  <c r="I40" i="19" s="1"/>
  <c r="J39" i="19" s="1"/>
  <c r="J40" i="19" s="1"/>
  <c r="G40" i="19"/>
  <c r="I61" i="19" l="1"/>
  <c r="I16" i="19"/>
  <c r="I21" i="19" s="1"/>
  <c r="G25" i="19"/>
  <c r="G2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C5B0E29D-D12A-49C6-8C26-62436B3E8B9B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9E9A080-EF98-42D6-AD9A-718D01299A9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1643784-1AE2-4FE2-9121-9C0577B2B37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17EA4A59-5EC4-4106-BAB5-1E07514379D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C06C6F8-FC31-4E0F-BD51-C2424892EFA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2AF1269C-12B1-40DA-9B62-A0C6837200C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8175148C-804C-4A95-8E02-EE0FC7032EF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F30F48F1-61F5-4B66-B5B9-334C090F18B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17B2E74-E813-4997-8D21-4FD8B716872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A183A17-5439-47DD-86F0-C61109FC8C9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6CF707F-3A7F-444E-B2F3-1C1ED4A4865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F77D7A94-4BF3-477A-94B4-01D05BCEA0E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A131023B-18EC-44D1-BE0E-A1CAA59E4852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12D7F21E-A718-47FD-A03A-18909405746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09506BD-1B2F-460C-91D8-D6864B7FF6D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7521D242-6F39-413B-A8CF-5D18C361639A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69454295-0F7A-4617-A61F-90B85D5D0553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B1FD8DE3-BA19-436D-BCD6-6FAF4D5F5BB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<sst xmlns="http://schemas.openxmlformats.org/spreadsheetml/2006/main" count="1435" uniqueCount="360">
  <si>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</si>
  <si>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</si>
  <si>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</si>
  <si>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</si>
  <si>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</si>
  <si>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</si>
  <si>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</si>
  <si>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</si>
  <si>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</si>
  <si>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</si>
  <si>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</si>
  <si>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</si>
  <si>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</si>
  <si>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</si>
  <si>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</si>
  <si>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</si>
  <si>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</si>
  <si>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</si>
  <si>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</si>
  <si>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</si>
  <si>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</si>
  <si>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</si>
  <si>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</si>
  <si>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</si>
  <si>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</si>
  <si>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</si>
  <si>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</si>
  <si>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</si>
  <si>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</si>
  <si>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</si>
  <si>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</si>
  <si>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</si>
  <si>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</si>
  <si>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</si>
  <si>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</si>
  <si>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</si>
  <si>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</si>
  <si>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</si>
  <si>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</si>
  <si>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</si>
  <si>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</si>
  <si>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</si>
  <si>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</si>
  <si>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Děčín</t>
  </si>
  <si>
    <t>Rozpočet:</t>
  </si>
  <si>
    <t>Misto</t>
  </si>
  <si>
    <t>Oprava prostor Budovy E - místnost č. 165 (sprchy a wc)</t>
  </si>
  <si>
    <t>Krajská zdravotní nemocnice Děčín</t>
  </si>
  <si>
    <t>U Nemocnice 1</t>
  </si>
  <si>
    <t>40599</t>
  </si>
  <si>
    <t>25488627</t>
  </si>
  <si>
    <t>CZ25488627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</si>
  <si>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</si>
  <si>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</si>
  <si>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</si>
  <si>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</si>
  <si>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</si>
  <si>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</si>
  <si>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</si>
  <si>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</si>
  <si>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</si>
  <si>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</si>
  <si>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</si>
  <si>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</si>
  <si>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</si>
  <si>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96</t>
  </si>
  <si>
    <t>Bourání konstrukcí</t>
  </si>
  <si>
    <t>711</t>
  </si>
  <si>
    <t>Izolace proti vodě</t>
  </si>
  <si>
    <t>720</t>
  </si>
  <si>
    <t>Zdravotechnická instalace</t>
  </si>
  <si>
    <t>725</t>
  </si>
  <si>
    <t>Zařizovací předměty</t>
  </si>
  <si>
    <t>735</t>
  </si>
  <si>
    <t>Otopná tělesa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</si>
  <si>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</si>
  <si>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</si>
  <si>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</si>
  <si>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</si>
  <si>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</si>
  <si>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</si>
  <si>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</si>
  <si>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</si>
  <si>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</si>
  <si>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</si>
  <si>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</si>
  <si>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</si>
  <si>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</si>
  <si>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</si>
  <si>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</si>
  <si>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</si>
  <si>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</si>
  <si>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</si>
  <si>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</si>
  <si>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</si>
  <si>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</si>
  <si>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</si>
  <si>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</si>
  <si>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</si>
  <si>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</si>
  <si>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</si>
  <si>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</si>
  <si>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</si>
  <si>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</si>
  <si>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</si>
  <si>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</si>
  <si>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</si>
  <si>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</si>
  <si>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</si>
  <si>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</si>
  <si>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</si>
  <si>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</si>
  <si>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</si>
  <si>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</si>
  <si>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342255024R00</t>
  </si>
  <si>
    <t>m2</t>
  </si>
  <si>
    <t>POL1_0</t>
  </si>
  <si>
    <t>VV</t>
  </si>
  <si>
    <t>317121047R00</t>
  </si>
  <si>
    <t>kus</t>
  </si>
  <si>
    <t>614471715R00</t>
  </si>
  <si>
    <t>Vyspravení beton. konstrukcí - adhézní můstek</t>
  </si>
  <si>
    <t>1,1*3</t>
  </si>
  <si>
    <t>771101210R00</t>
  </si>
  <si>
    <t>Penetrace podkladu pod dlažby</t>
  </si>
  <si>
    <t>612481211RT2</t>
  </si>
  <si>
    <t>Místnost č. 165:1,1*2,1*6+3,05*2,1*2+0,1*2,1*2+1,25*2,1*5+1,55*1,5</t>
  </si>
  <si>
    <t>612475111R00</t>
  </si>
  <si>
    <t>0,5*1,2*5+1,6*0,5</t>
  </si>
  <si>
    <t>612 10-0020.RAA</t>
  </si>
  <si>
    <t>Začištění omítek kolem oken a dveří, podlah a obkladů</t>
  </si>
  <si>
    <t>m</t>
  </si>
  <si>
    <t>POL2_0</t>
  </si>
  <si>
    <t>632421120RU2</t>
  </si>
  <si>
    <t>632421140RU2</t>
  </si>
  <si>
    <t>941955002R00</t>
  </si>
  <si>
    <t>Lešení lehké pomocné, výška podlahy do 1,9 m</t>
  </si>
  <si>
    <t>3*1,9</t>
  </si>
  <si>
    <t>978059531R00</t>
  </si>
  <si>
    <t>Odsekání vnitřních obkladů stěn nad 2 m2</t>
  </si>
  <si>
    <t>Místnost č. 165:1,1*2,1*6+3,05*2,1*2+0,1*2,1*2+1,55*1,5+0,8*1,6</t>
  </si>
  <si>
    <t>965081713R00</t>
  </si>
  <si>
    <t>Bourání dlažeb keramických tl.10 mm, nad 1 m2</t>
  </si>
  <si>
    <t>Místnost č. 165:3,7*3,4</t>
  </si>
  <si>
    <t>962031143R00</t>
  </si>
  <si>
    <t>Bourání přízdívky z tvárnic pórobet. tl. 100 mm</t>
  </si>
  <si>
    <t>ks</t>
  </si>
  <si>
    <t>711 21-0020.RA0</t>
  </si>
  <si>
    <t>Stěrka hydroizolační těsnicí hmotou</t>
  </si>
  <si>
    <t>3,3+(1,1*2+2)*3</t>
  </si>
  <si>
    <t>28355360R</t>
  </si>
  <si>
    <t>POL3_0</t>
  </si>
  <si>
    <t>3,1*3</t>
  </si>
  <si>
    <t>711212611R00</t>
  </si>
  <si>
    <t>Utěsnění detailů při stěrkových hydroizolacích, těsnicí pás do svislých koutů</t>
  </si>
  <si>
    <t>6*2</t>
  </si>
  <si>
    <t>V001</t>
  </si>
  <si>
    <t>Vícepráce spojené s dohledáním trasy ZTI</t>
  </si>
  <si>
    <t>kpl</t>
  </si>
  <si>
    <t>721100011R11</t>
  </si>
  <si>
    <t>Nové rozvody vody a odpadů</t>
  </si>
  <si>
    <t>962031143R10</t>
  </si>
  <si>
    <t>Bourací a demontážní práce</t>
  </si>
  <si>
    <t>614471715R11</t>
  </si>
  <si>
    <t>Zednice zapravení drážek</t>
  </si>
  <si>
    <t>725210821R00</t>
  </si>
  <si>
    <t>Demontáž umyvadel bez výtokových armatur</t>
  </si>
  <si>
    <t>soubor</t>
  </si>
  <si>
    <t>725820801R00</t>
  </si>
  <si>
    <t>Demontáž baterie nástěnné do G 3/4"</t>
  </si>
  <si>
    <t>725240812R00</t>
  </si>
  <si>
    <t>Demontáž sprchových dveří</t>
  </si>
  <si>
    <t>554-84451.AR</t>
  </si>
  <si>
    <t>Sprchové dveře 100</t>
  </si>
  <si>
    <t>55144163R</t>
  </si>
  <si>
    <t>Sprchový set</t>
  </si>
  <si>
    <t>725849201R00</t>
  </si>
  <si>
    <t>Montáž baterií sprchových, pevná výška</t>
  </si>
  <si>
    <t>64213610R</t>
  </si>
  <si>
    <t>725219401R00</t>
  </si>
  <si>
    <t>Montáž umyvadel na šrouby do zdiva</t>
  </si>
  <si>
    <t>55144134R</t>
  </si>
  <si>
    <t>Baterie stojánková</t>
  </si>
  <si>
    <t>725829301R00</t>
  </si>
  <si>
    <t>Montáž baterie umyvadlové a dřezové stojánkové</t>
  </si>
  <si>
    <t>551620220R</t>
  </si>
  <si>
    <t>Sifon umyvadlový A41, DN 40</t>
  </si>
  <si>
    <t>725013163R00</t>
  </si>
  <si>
    <t>Klozet kombi , odpad vodorovný, včetně montáže</t>
  </si>
  <si>
    <t>721223420R00</t>
  </si>
  <si>
    <t>Odtokový kanálek</t>
  </si>
  <si>
    <t>735151822R00</t>
  </si>
  <si>
    <t>Demontáž otopných těles panelových dvouřadých, délky do 2820 mm</t>
  </si>
  <si>
    <t>735129140R00</t>
  </si>
  <si>
    <t>Montáž otopných těles ocelových článkových</t>
  </si>
  <si>
    <t>070 21-2108.RA0</t>
  </si>
  <si>
    <t>Dveře vnitřní dřevěné šířky 800 mm, ocelová zárubeň do zdiva, kování, přechodová lišta</t>
  </si>
  <si>
    <t>771101101R00</t>
  </si>
  <si>
    <t>Vysávání podlah průmyslovýcm vysavačem pro pokládku dlažby</t>
  </si>
  <si>
    <t>771575109R00</t>
  </si>
  <si>
    <t>Montáž podlah z dlaždic hladkých keramických, do tmele, 300 x 300 mm</t>
  </si>
  <si>
    <t>771 10-0012.RA0</t>
  </si>
  <si>
    <t>Vyrovnání podkladu samonivelační hmotou v interiéru</t>
  </si>
  <si>
    <t>Místnost č. 165:12,71-3,41</t>
  </si>
  <si>
    <t>59760989R</t>
  </si>
  <si>
    <t>998771101R00</t>
  </si>
  <si>
    <t>Přesun hmot pro podlahy z dlaždic, výšky do 6 m</t>
  </si>
  <si>
    <t>t</t>
  </si>
  <si>
    <t>POL7_0</t>
  </si>
  <si>
    <t>781101210R00</t>
  </si>
  <si>
    <t>Penetrace podkladu pod obklady</t>
  </si>
  <si>
    <t>781475120R00</t>
  </si>
  <si>
    <t>Montáž obkladů stěn obkládačkami keramickými, do tmele, do 300 x 600 mm</t>
  </si>
  <si>
    <t>781497121RS3</t>
  </si>
  <si>
    <t>Lišta hliníková rohová k obkladům , profil RB, pro tloušťku obkladu 10 mm</t>
  </si>
  <si>
    <t>11*2,5</t>
  </si>
  <si>
    <t>59761001R</t>
  </si>
  <si>
    <t>998781101R00</t>
  </si>
  <si>
    <t>Přesun hmot pro obklady keramické, výšky do 6 m</t>
  </si>
  <si>
    <t>283424153R</t>
  </si>
  <si>
    <t>Profil ukončovací obkladový "L" PVC, H = 10 mm</t>
  </si>
  <si>
    <t>784011221RT2</t>
  </si>
  <si>
    <t>Zakrytí předmětů, včetně odstranění, včetně dodávky fólie tl. 0,04 mm</t>
  </si>
  <si>
    <t>784191101R00</t>
  </si>
  <si>
    <t>Místnost č. 165 - stěny:3,1*1,75+3,1*2,43+4,1*1,75*2</t>
  </si>
  <si>
    <t>784195112R00</t>
  </si>
  <si>
    <t>979 99-0107.R00</t>
  </si>
  <si>
    <t xml:space="preserve">Poplatek za uložení suti - směs </t>
  </si>
  <si>
    <t>POL8_0</t>
  </si>
  <si>
    <t>979 10-0011.RA0</t>
  </si>
  <si>
    <t>Odvoz suti a vybouraných hmot do 10 km, vnitrostrostaveništní přesun do 15 m</t>
  </si>
  <si>
    <t/>
  </si>
  <si>
    <t>SUM</t>
  </si>
  <si>
    <t>Poznámky uchazeče k zadání</t>
  </si>
  <si>
    <t>POPUZIV</t>
  </si>
  <si>
    <t>END</t>
  </si>
  <si>
    <t>Oprava prostor Budovy E - místnost č. 166 (sprchy a wc)</t>
  </si>
  <si>
    <t>64</t>
  </si>
  <si>
    <t>Výplně otvorů</t>
  </si>
  <si>
    <t xml:space="preserve">Penetrace podkladu </t>
  </si>
  <si>
    <t>Místnost č. 166:2,62*2+0,2*2+0,625*2+0,25*1,2*6+0,93*0,4*3+1,25*2*5+0,4*2*2+2,05*2+0,8*1,1*3</t>
  </si>
  <si>
    <t>642 20-2011.RA0</t>
  </si>
  <si>
    <t>Zazdění dveří jednokřídlových, omítka</t>
  </si>
  <si>
    <t>Místnost č. 166:2,62*2+0,2*2+0,625*2+0,25*1,2*6+0,93*0,4*3+1,25*2*5+0,4*2*2+2,05*2+0,8*1,1*3+2,2*2</t>
  </si>
  <si>
    <t>Místnost č. 166:3,7*4,1</t>
  </si>
  <si>
    <t>1,1+2*1,1*2+0,8*2</t>
  </si>
  <si>
    <t>Demontáž a bourací práce</t>
  </si>
  <si>
    <t>Zednické zapravení drážek</t>
  </si>
  <si>
    <t>725110814R00</t>
  </si>
  <si>
    <t>Demontáž klozetů kombinovaných</t>
  </si>
  <si>
    <t>55484451.AR</t>
  </si>
  <si>
    <t xml:space="preserve">Dveře sprchové 100 cm </t>
  </si>
  <si>
    <t>Baterie umyvadlová stojánková</t>
  </si>
  <si>
    <t>Odtokový kanálek, včetně montáže</t>
  </si>
  <si>
    <t>735151821R00</t>
  </si>
  <si>
    <t>Demontáž otopných těles panelových dvouřadých, délky do 1500 mm</t>
  </si>
  <si>
    <t>Montáž otopných těles panelových</t>
  </si>
  <si>
    <t>Místnost č. 166:12,58-1,1</t>
  </si>
  <si>
    <t>Místnost č. 166 - stěny:2,1*3,94+2*1,1*1,94+2*1,3*1,94+3,4*1,94+2,1*1,94</t>
  </si>
  <si>
    <t>Nadstandart</t>
  </si>
  <si>
    <t>Zde jsou uvedeny rozměry obkladů a dlažby, v případě použití adekvátní náhrady, dodržet rozměry a paramatery a barevnost zvolit co nejpodobnější!</t>
  </si>
  <si>
    <t>Příčky zděné tl. 100 mm</t>
  </si>
  <si>
    <t>(2,1+1,4+1,3)*2,1</t>
  </si>
  <si>
    <t>Překlad nenosný, světlost otvoru do 1050 mm</t>
  </si>
  <si>
    <t>Montáž výztužné sítě (perlinky) do stěrky - vnitřní stěny, včetně výztužné sítě a stěrkového tmelu</t>
  </si>
  <si>
    <t>Omítka vnitřních stěn vápenocem. jednovrstvá</t>
  </si>
  <si>
    <t>Potěr,ručně zpracovaný,tl.10 mm</t>
  </si>
  <si>
    <t>Potěr, ručně zpracovaný,tl.30 mm</t>
  </si>
  <si>
    <t xml:space="preserve">Páska těsnicí prostupová </t>
  </si>
  <si>
    <t>Umyvadlo keramické s otvorem pro baterii 650 x 460 mm</t>
  </si>
  <si>
    <t>Dlaždice keramická  300 x 300 x 8 mm</t>
  </si>
  <si>
    <t>Místnost č. 165:1,1*2,1*6+3,05*2,1*2+0,1*2,1*2+1,25*1,5*5+1,55*1,5</t>
  </si>
  <si>
    <t>Obkládačka keramická 600 x 300 x 10mm</t>
  </si>
  <si>
    <t>Penetrace podkladu univerzální  1x</t>
  </si>
  <si>
    <t>Malba, bílá, bez penetrace, 2 x</t>
  </si>
  <si>
    <t>Oprava prostor v Budově E- místnost č. 158</t>
  </si>
  <si>
    <t>4</t>
  </si>
  <si>
    <t>Vodorovné konstrukce</t>
  </si>
  <si>
    <t>99</t>
  </si>
  <si>
    <t>Staveništní přesun hmot</t>
  </si>
  <si>
    <t>728</t>
  </si>
  <si>
    <t>Přípojka kanalizační</t>
  </si>
  <si>
    <t>776</t>
  </si>
  <si>
    <t>Podlahy povlakové</t>
  </si>
  <si>
    <t>M65</t>
  </si>
  <si>
    <t>Elektroinstalace</t>
  </si>
  <si>
    <t>342012323R00</t>
  </si>
  <si>
    <t>Příčka sádrokartonová tl. 125 mm, 1x ocelová konstrukce CW 100, izolace,1x opláštěná,RBI tl. 12,5 mm</t>
  </si>
  <si>
    <t>Rozdělovací příčka:(1+0,4+0,6)*3,8</t>
  </si>
  <si>
    <t>1,6*3,8</t>
  </si>
  <si>
    <t>342012321R00</t>
  </si>
  <si>
    <t>Příčka sádrokartonová tl. 125 mm, 1x ocelová konstrukce CW 100, izolace,1x opláštěná, RB tl. 12,5 mm</t>
  </si>
  <si>
    <t>2,6*3,8</t>
  </si>
  <si>
    <t>342 28-0111.RA0</t>
  </si>
  <si>
    <t>Předstěna (obklad) z desek sádrokartonových, na ocelový rošt</t>
  </si>
  <si>
    <t>416021123R00</t>
  </si>
  <si>
    <t>Podhled sádrokartonový, 1x ocelová konstrukce CD, bez izolace, 1x opláštěná, RBI tl. 12,5 mm</t>
  </si>
  <si>
    <t>1,4*0,9+0,7</t>
  </si>
  <si>
    <t>416021121R00</t>
  </si>
  <si>
    <t>Podhled sádrokartonový, 1x ocelová konstrukce CD, bez izolace, 1x opláštěná, RB tl. 12,5 mm</t>
  </si>
  <si>
    <t>1+1,4*0,6</t>
  </si>
  <si>
    <t>954312101R00</t>
  </si>
  <si>
    <t>Sádrokartonový obklad vodorovné konstr., 2.str. do 200x200 mm, oc.konstr.,1x opláš., RB tl.12,5 mm</t>
  </si>
  <si>
    <t>2,6*2,6*2+1,6*2,6*2+2*2,6*2+2,5*1,6</t>
  </si>
  <si>
    <t>(1,7+2,6)*3,8</t>
  </si>
  <si>
    <t>Kastlík pro vzduchotechniku:0,4*3,2</t>
  </si>
  <si>
    <t>Omítka vnitřních stěn  vápenocem. jednovrstvá</t>
  </si>
  <si>
    <t>WC:1,1*(1,6+1*2*1,4)+1+1,4*0,6</t>
  </si>
  <si>
    <t>Sprcha:0,6*(1,4+2+1+1,6)+1,4*0,9+0,7</t>
  </si>
  <si>
    <t>2*1,8</t>
  </si>
  <si>
    <t>970031130R00</t>
  </si>
  <si>
    <t>Vrtání jádrové do zdiva cihelného do D 130 mm</t>
  </si>
  <si>
    <t>970033130R00</t>
  </si>
  <si>
    <t>Příp. za jádr. vrt. ve H nad 1,5m cihel do 130mm</t>
  </si>
  <si>
    <t>970034130R00</t>
  </si>
  <si>
    <t>Příp. za jádr. vrt. vod. ve stěně cihel do D 130mm</t>
  </si>
  <si>
    <t>979100011RA0</t>
  </si>
  <si>
    <t>998011001R00</t>
  </si>
  <si>
    <t xml:space="preserve">Přesun hmot pro budovy </t>
  </si>
  <si>
    <t>711212000R00</t>
  </si>
  <si>
    <t>Penetrace podkladu pod hydroizolační hmoty</t>
  </si>
  <si>
    <t>1,4*0,7+1,4*2+0,9*2*2+0,4*2</t>
  </si>
  <si>
    <t>711212601R00</t>
  </si>
  <si>
    <t>Utěsnění detailů při stěrkových hydroizolacích, těsnicí pás do spoje podlaha - stěna</t>
  </si>
  <si>
    <t>1,4*2+0,9*2</t>
  </si>
  <si>
    <t>Sprchové dveře 100cm</t>
  </si>
  <si>
    <t>Umyvadlo keramické s otvorem pro baterii , 550x380 mm</t>
  </si>
  <si>
    <t>Kanálek odtokový</t>
  </si>
  <si>
    <t>725 10-0023.RA0</t>
  </si>
  <si>
    <t>Klozet se zazděnou nádržkou</t>
  </si>
  <si>
    <t>728132104R00</t>
  </si>
  <si>
    <t>Potrubní systém s podílem tvarovek 30 %, potrubí plechové kruhové d 125 mm</t>
  </si>
  <si>
    <t>728614212R00</t>
  </si>
  <si>
    <t>Montáž ventilátoru axiálního nízkotlakového potrubního do d 200 mm</t>
  </si>
  <si>
    <t>429117300R</t>
  </si>
  <si>
    <t>Ventilátor axiální pro odvětrání vlhkých prostor EDM 80 N IP44</t>
  </si>
  <si>
    <t>998728101R00</t>
  </si>
  <si>
    <t>Přesun hmot pro vzduchotechniku, výšky do 6 m</t>
  </si>
  <si>
    <t>4295330106R</t>
  </si>
  <si>
    <t>Žaluzie protidešťová PDZM 250 x 200 mm</t>
  </si>
  <si>
    <t>735171504R00</t>
  </si>
  <si>
    <t xml:space="preserve">Koupelnový žebříkový radiátor </t>
  </si>
  <si>
    <t>1,96+1,84</t>
  </si>
  <si>
    <t>Dlaždice keramická 300 x 300 x 8 mm, dle výběru investora</t>
  </si>
  <si>
    <t>776511810RT3</t>
  </si>
  <si>
    <t>Odstranění povlakové podlahy z PVC a koberců lepených bez podložky, z ploch do 10 m2</t>
  </si>
  <si>
    <t>1,7*2,6</t>
  </si>
  <si>
    <t>1,5*(1+2+1,4+1,6)+1,84</t>
  </si>
  <si>
    <t>2*(1,4+2+1+1,6)+1,96</t>
  </si>
  <si>
    <t>Obkládačka keramická  600 x 300 x 8 mm, matná, dle výběru investora</t>
  </si>
  <si>
    <t>Penetrace podkladu univerzální 1x</t>
  </si>
  <si>
    <t>650010111R00</t>
  </si>
  <si>
    <t>2x centrální světlo, 2x ventilátor, 1x zásuvka</t>
  </si>
  <si>
    <t>POP</t>
  </si>
  <si>
    <t>Poplatek za uložení suti - směs</t>
  </si>
  <si>
    <t>Potěr,ručně zpracovaný, do tl. 10 mm</t>
  </si>
  <si>
    <t>Potěr,ručně zpracovaný,tl.30 mm</t>
  </si>
  <si>
    <t xml:space="preserve">Páska těsnicí </t>
  </si>
  <si>
    <t>Dlaždice keramická 300 x 300 x 8 mm</t>
  </si>
  <si>
    <t>Obkládačka keramická600 x 300 x 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</si>
</sst>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b/>
      <u/>
      <sz val="12"/>
      <name val="Arial CE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horizontal="left" vertical="center" indent="1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vertical="top"/>
    </xf>
    <xf numFmtId="0" fontId="8" fillId="0" borderId="17" xfId="0" applyFon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19" xfId="0" applyBorder="1"/>
    <xf numFmtId="0" fontId="8" fillId="0" borderId="14" xfId="0" applyFont="1" applyBorder="1" applyAlignment="1">
      <alignment horizontal="left" vertical="center" indent="1"/>
    </xf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0" fillId="0" borderId="25" xfId="0" applyNumberFormat="1" applyBorder="1"/>
    <xf numFmtId="3" fontId="7" fillId="3" borderId="17" xfId="0" applyNumberFormat="1" applyFont="1" applyFill="1" applyBorder="1" applyAlignment="1">
      <alignment vertical="center"/>
    </xf>
    <xf numFmtId="3" fontId="7" fillId="3" borderId="1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5" xfId="0" applyFont="1" applyBorder="1"/>
    <xf numFmtId="49" fontId="3" fillId="0" borderId="25" xfId="0" applyNumberFormat="1" applyFont="1" applyBorder="1" applyAlignment="1">
      <alignment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49" fontId="3" fillId="0" borderId="28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26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5" borderId="31" xfId="0" applyNumberFormat="1" applyFont="1" applyFill="1" applyBorder="1" applyAlignment="1">
      <alignment horizontal="center"/>
    </xf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3" borderId="32" xfId="0" applyNumberFormat="1" applyFill="1" applyBorder="1"/>
    <xf numFmtId="0" fontId="0" fillId="3" borderId="32" xfId="0" applyFill="1" applyBorder="1"/>
    <xf numFmtId="0" fontId="0" fillId="3" borderId="28" xfId="0" applyFill="1" applyBorder="1"/>
    <xf numFmtId="0" fontId="16" fillId="0" borderId="0" xfId="0" applyFont="1"/>
    <xf numFmtId="0" fontId="16" fillId="0" borderId="25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3" xfId="0" applyFill="1" applyBorder="1" applyAlignment="1">
      <alignment vertical="top"/>
    </xf>
    <xf numFmtId="0" fontId="16" fillId="0" borderId="27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6" fillId="0" borderId="25" xfId="0" applyFont="1" applyBorder="1" applyAlignment="1">
      <alignment vertical="top" shrinkToFit="1"/>
    </xf>
    <xf numFmtId="0" fontId="0" fillId="3" borderId="30" xfId="0" applyFill="1" applyBorder="1" applyAlignment="1">
      <alignment vertical="top" shrinkToFit="1"/>
    </xf>
    <xf numFmtId="0" fontId="0" fillId="3" borderId="31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26" xfId="0" applyNumberFormat="1" applyFont="1" applyBorder="1" applyAlignment="1">
      <alignment vertical="top" shrinkToFit="1"/>
    </xf>
    <xf numFmtId="164" fontId="17" fillId="0" borderId="26" xfId="0" applyNumberFormat="1" applyFont="1" applyBorder="1" applyAlignment="1">
      <alignment vertical="top" wrapText="1" shrinkToFit="1"/>
    </xf>
    <xf numFmtId="164" fontId="0" fillId="3" borderId="31" xfId="0" applyNumberFormat="1" applyFill="1" applyBorder="1" applyAlignment="1">
      <alignment vertical="top" shrinkToFit="1"/>
    </xf>
    <xf numFmtId="4" fontId="16" fillId="4" borderId="26" xfId="0" applyNumberFormat="1" applyFont="1" applyFill="1" applyBorder="1" applyAlignment="1" applyProtection="1">
      <alignment vertical="top" shrinkToFit="1"/>
      <protection locked="0"/>
    </xf>
    <xf numFmtId="4" fontId="16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0" fontId="0" fillId="3" borderId="34" xfId="0" applyFill="1" applyBorder="1" applyAlignment="1">
      <alignment wrapText="1"/>
    </xf>
    <xf numFmtId="0" fontId="0" fillId="3" borderId="35" xfId="0" applyFill="1" applyBorder="1" applyAlignment="1">
      <alignment vertical="top"/>
    </xf>
    <xf numFmtId="49" fontId="0" fillId="3" borderId="35" xfId="0" applyNumberFormat="1" applyFill="1" applyBorder="1" applyAlignment="1">
      <alignment vertical="top"/>
    </xf>
    <xf numFmtId="49" fontId="0" fillId="3" borderId="33" xfId="0" applyNumberFormat="1" applyFill="1" applyBorder="1" applyAlignment="1">
      <alignment vertical="top"/>
    </xf>
    <xf numFmtId="0" fontId="0" fillId="3" borderId="36" xfId="0" applyFill="1" applyBorder="1" applyAlignment="1">
      <alignment vertical="top"/>
    </xf>
    <xf numFmtId="164" fontId="0" fillId="3" borderId="33" xfId="0" applyNumberFormat="1" applyFill="1" applyBorder="1" applyAlignment="1">
      <alignment vertical="top"/>
    </xf>
    <xf numFmtId="4" fontId="0" fillId="3" borderId="33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0" xfId="0" applyFont="1" applyBorder="1" applyAlignment="1">
      <alignment vertical="top" shrinkToFit="1"/>
    </xf>
    <xf numFmtId="164" fontId="16" fillId="0" borderId="31" xfId="0" applyNumberFormat="1" applyFont="1" applyBorder="1" applyAlignment="1">
      <alignment vertical="top" shrinkToFit="1"/>
    </xf>
    <xf numFmtId="4" fontId="16" fillId="4" borderId="31" xfId="0" applyNumberFormat="1" applyFont="1" applyFill="1" applyBorder="1" applyAlignment="1" applyProtection="1">
      <alignment vertical="top" shrinkToFit="1"/>
      <protection locked="0"/>
    </xf>
    <xf numFmtId="4" fontId="16" fillId="0" borderId="31" xfId="0" applyNumberFormat="1" applyFont="1" applyBorder="1" applyAlignment="1">
      <alignment vertical="top" shrinkToFit="1"/>
    </xf>
    <xf numFmtId="0" fontId="16" fillId="0" borderId="31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3" fillId="0" borderId="34" xfId="0" applyNumberFormat="1" applyFont="1" applyBorder="1" applyAlignment="1">
      <alignment horizontal="center" vertical="center"/>
    </xf>
    <xf numFmtId="3" fontId="0" fillId="5" borderId="31" xfId="0" applyNumberFormat="1" applyFill="1" applyBorder="1"/>
    <xf numFmtId="3" fontId="0" fillId="5" borderId="31" xfId="0" applyNumberFormat="1" applyFill="1" applyBorder="1" applyAlignment="1">
      <alignment shrinkToFit="1"/>
    </xf>
    <xf numFmtId="3" fontId="0" fillId="5" borderId="31" xfId="0" applyNumberFormat="1" applyFill="1" applyBorder="1" applyAlignment="1">
      <alignment wrapText="1" shrinkToFit="1"/>
    </xf>
    <xf numFmtId="3" fontId="0" fillId="0" borderId="33" xfId="0" applyNumberFormat="1" applyBorder="1"/>
    <xf numFmtId="3" fontId="0" fillId="0" borderId="33" xfId="0" applyNumberFormat="1" applyBorder="1" applyAlignment="1">
      <alignment shrinkToFit="1"/>
    </xf>
    <xf numFmtId="3" fontId="3" fillId="0" borderId="33" xfId="0" applyNumberFormat="1" applyFont="1" applyBorder="1" applyAlignment="1">
      <alignment horizontal="right" shrinkToFit="1"/>
    </xf>
    <xf numFmtId="3" fontId="3" fillId="0" borderId="33" xfId="0" applyNumberFormat="1" applyFont="1" applyBorder="1" applyAlignment="1">
      <alignment horizontal="right" wrapText="1" shrinkToFit="1"/>
    </xf>
    <xf numFmtId="3" fontId="0" fillId="0" borderId="35" xfId="0" applyNumberFormat="1" applyBorder="1"/>
    <xf numFmtId="3" fontId="7" fillId="3" borderId="34" xfId="0" applyNumberFormat="1" applyFont="1" applyFill="1" applyBorder="1" applyAlignment="1">
      <alignment horizontal="center" vertical="center" wrapText="1"/>
    </xf>
    <xf numFmtId="3" fontId="7" fillId="3" borderId="34" xfId="0" applyNumberFormat="1" applyFont="1" applyFill="1" applyBorder="1" applyAlignment="1">
      <alignment horizontal="center" vertical="center" wrapText="1" shrinkToFit="1"/>
    </xf>
    <xf numFmtId="3" fontId="10" fillId="3" borderId="34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0" fontId="0" fillId="0" borderId="32" xfId="0" applyBorder="1" applyAlignment="1">
      <alignment horizontal="left" vertical="center" indent="1"/>
    </xf>
    <xf numFmtId="1" fontId="8" fillId="0" borderId="35" xfId="0" applyNumberFormat="1" applyFont="1" applyBorder="1" applyAlignment="1">
      <alignment horizontal="right" vertical="center"/>
    </xf>
    <xf numFmtId="0" fontId="0" fillId="0" borderId="32" xfId="0" applyBorder="1"/>
    <xf numFmtId="0" fontId="0" fillId="0" borderId="32" xfId="0" applyBorder="1" applyAlignment="1">
      <alignment horizontal="left" vertical="center"/>
    </xf>
    <xf numFmtId="0" fontId="8" fillId="0" borderId="32" xfId="0" applyFont="1" applyBorder="1" applyAlignment="1">
      <alignment vertical="center"/>
    </xf>
    <xf numFmtId="1" fontId="8" fillId="0" borderId="32" xfId="0" applyNumberFormat="1" applyFont="1" applyBorder="1" applyAlignment="1">
      <alignment horizontal="right" vertical="center"/>
    </xf>
    <xf numFmtId="0" fontId="8" fillId="0" borderId="32" xfId="0" applyFont="1" applyBorder="1"/>
    <xf numFmtId="0" fontId="8" fillId="0" borderId="32" xfId="0" applyFont="1" applyBorder="1" applyAlignment="1">
      <alignment horizontal="left" vertical="center"/>
    </xf>
    <xf numFmtId="0" fontId="0" fillId="0" borderId="18" xfId="0" applyBorder="1"/>
    <xf numFmtId="0" fontId="0" fillId="0" borderId="17" xfId="0" applyBorder="1" applyAlignment="1">
      <alignment horizontal="right" vertical="center"/>
    </xf>
    <xf numFmtId="0" fontId="8" fillId="0" borderId="17" xfId="0" applyFont="1" applyBorder="1" applyAlignment="1">
      <alignment horizontal="left" vertical="top"/>
    </xf>
    <xf numFmtId="0" fontId="0" fillId="0" borderId="16" xfId="0" applyBorder="1" applyAlignment="1">
      <alignment horizontal="left" vertical="top" indent="1"/>
    </xf>
    <xf numFmtId="0" fontId="0" fillId="0" borderId="8" xfId="0" applyBorder="1"/>
    <xf numFmtId="0" fontId="0" fillId="0" borderId="6" xfId="0" applyBorder="1" applyAlignment="1">
      <alignment horizontal="right" vertical="center"/>
    </xf>
    <xf numFmtId="0" fontId="0" fillId="0" borderId="2" xfId="0" applyBorder="1"/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3" borderId="8" xfId="0" applyFont="1" applyFill="1" applyBorder="1"/>
    <xf numFmtId="0" fontId="0" fillId="3" borderId="6" xfId="0" applyFill="1" applyBorder="1"/>
    <xf numFmtId="0" fontId="0" fillId="3" borderId="9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4" fontId="5" fillId="3" borderId="36" xfId="0" applyNumberFormat="1" applyFont="1" applyFill="1" applyBorder="1" applyAlignment="1">
      <alignment vertical="top"/>
    </xf>
    <xf numFmtId="0" fontId="5" fillId="3" borderId="32" xfId="0" applyFont="1" applyFill="1" applyBorder="1" applyAlignment="1">
      <alignment vertical="top"/>
    </xf>
    <xf numFmtId="49" fontId="5" fillId="3" borderId="32" xfId="0" applyNumberFormat="1" applyFont="1" applyFill="1" applyBorder="1" applyAlignment="1">
      <alignment horizontal="left" vertical="top" wrapText="1"/>
    </xf>
    <xf numFmtId="49" fontId="5" fillId="3" borderId="32" xfId="0" applyNumberFormat="1" applyFont="1" applyFill="1" applyBorder="1" applyAlignment="1">
      <alignment vertical="top"/>
    </xf>
    <xf numFmtId="0" fontId="5" fillId="3" borderId="35" xfId="0" applyFont="1" applyFill="1" applyBorder="1" applyAlignment="1">
      <alignment vertical="top"/>
    </xf>
    <xf numFmtId="0" fontId="16" fillId="0" borderId="31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0" fillId="3" borderId="31" xfId="0" applyFill="1" applyBorder="1" applyAlignment="1">
      <alignment horizontal="left" vertical="top" wrapText="1"/>
    </xf>
    <xf numFmtId="0" fontId="17" fillId="0" borderId="27" xfId="0" applyFont="1" applyBorder="1" applyAlignment="1">
      <alignment vertical="top" wrapText="1" shrinkToFit="1"/>
    </xf>
    <xf numFmtId="0" fontId="17" fillId="0" borderId="26" xfId="0" quotePrefix="1" applyFont="1" applyBorder="1" applyAlignment="1">
      <alignment horizontal="left" vertical="top" wrapText="1"/>
    </xf>
    <xf numFmtId="0" fontId="0" fillId="3" borderId="34" xfId="0" applyFill="1" applyBorder="1"/>
    <xf numFmtId="49" fontId="0" fillId="3" borderId="34" xfId="0" applyNumberFormat="1" applyFill="1" applyBorder="1"/>
    <xf numFmtId="0" fontId="0" fillId="3" borderId="36" xfId="0" applyFill="1" applyBorder="1"/>
    <xf numFmtId="0" fontId="0" fillId="3" borderId="33" xfId="0" applyFill="1" applyBorder="1"/>
    <xf numFmtId="0" fontId="1" fillId="0" borderId="33" xfId="0" applyFont="1" applyBorder="1" applyAlignment="1">
      <alignment vertical="center"/>
    </xf>
    <xf numFmtId="0" fontId="18" fillId="0" borderId="0" xfId="0" applyFont="1"/>
    <xf numFmtId="4" fontId="3" fillId="0" borderId="26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15" fillId="3" borderId="34" xfId="0" applyFont="1" applyFill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3" fillId="5" borderId="31" xfId="0" applyNumberFormat="1" applyFont="1" applyFill="1" applyBorder="1"/>
    <xf numFmtId="49" fontId="0" fillId="0" borderId="32" xfId="0" applyNumberFormat="1" applyBorder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horizontal="left" wrapText="1"/>
    </xf>
    <xf numFmtId="4" fontId="3" fillId="0" borderId="31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12" fillId="3" borderId="7" xfId="0" applyNumberFormat="1" applyFont="1" applyFill="1" applyBorder="1" applyAlignment="1">
      <alignment horizontal="right" vertical="center"/>
    </xf>
    <xf numFmtId="49" fontId="3" fillId="0" borderId="28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7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9" fontId="8" fillId="4" borderId="17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 indent="1"/>
    </xf>
    <xf numFmtId="49" fontId="6" fillId="3" borderId="17" xfId="0" applyNumberFormat="1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1" xfId="0" applyNumberFormat="1" applyBorder="1" applyAlignment="1">
      <alignment vertical="center" shrinkToFit="1"/>
    </xf>
    <xf numFmtId="0" fontId="0" fillId="4" borderId="28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0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" fontId="3" fillId="5" borderId="31" xfId="0" applyNumberFormat="1" applyFont="1" applyFill="1" applyBorder="1"/>
    <xf numFmtId="49" fontId="3" fillId="0" borderId="0" xfId="0" applyNumberFormat="1" applyFont="1" applyAlignment="1">
      <alignment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13" fillId="0" borderId="35" xfId="0" applyNumberFormat="1" applyFont="1" applyBorder="1" applyAlignment="1">
      <alignment horizontal="right" vertical="center" indent="1"/>
    </xf>
    <xf numFmtId="4" fontId="13" fillId="0" borderId="3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3" fontId="0" fillId="0" borderId="32" xfId="0" applyNumberFormat="1" applyBorder="1"/>
    <xf numFmtId="3" fontId="0" fillId="0" borderId="32" xfId="0" applyNumberFormat="1" applyBorder="1" applyAlignment="1">
      <alignment wrapText="1"/>
    </xf>
    <xf numFmtId="3" fontId="0" fillId="5" borderId="35" xfId="0" applyNumberFormat="1" applyFill="1" applyBorder="1"/>
    <xf numFmtId="3" fontId="0" fillId="5" borderId="32" xfId="0" applyNumberFormat="1" applyFill="1" applyBorder="1"/>
    <xf numFmtId="3" fontId="0" fillId="5" borderId="36" xfId="0" applyNumberFormat="1" applyFill="1" applyBorder="1"/>
    <xf numFmtId="0" fontId="15" fillId="3" borderId="34" xfId="0" applyFont="1" applyFill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35" xfId="0" applyNumberFormat="1" applyFont="1" applyBorder="1" applyAlignment="1">
      <alignment horizontal="right" vertical="center"/>
    </xf>
    <xf numFmtId="4" fontId="11" fillId="0" borderId="32" xfId="0" applyNumberFormat="1" applyFont="1" applyBorder="1" applyAlignment="1">
      <alignment horizontal="right" vertical="center"/>
    </xf>
    <xf numFmtId="4" fontId="11" fillId="0" borderId="35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horizontal="right" vertical="center" indent="1"/>
    </xf>
    <xf numFmtId="4" fontId="11" fillId="0" borderId="36" xfId="0" applyNumberFormat="1" applyFont="1" applyBorder="1" applyAlignment="1">
      <alignment horizontal="right" vertical="center" indent="1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49" fontId="0" fillId="0" borderId="32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vertical="center"/>
    </xf>
    <xf numFmtId="0" fontId="17" fillId="0" borderId="26" xfId="0" applyFont="1" applyBorder="1" applyAlignment="1">
      <alignment vertical="top" wrapText="1" shrinkToFit="1"/>
    </xf>
    <xf numFmtId="0" fontId="19" fillId="0" borderId="25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 shrinkToFit="1"/>
    </xf>
    <xf numFmtId="164" fontId="19" fillId="0" borderId="0" xfId="0" applyNumberFormat="1" applyFont="1" applyAlignment="1">
      <alignment vertical="top" wrapText="1" shrinkToFit="1"/>
    </xf>
    <xf numFmtId="4" fontId="19" fillId="0" borderId="0" xfId="0" applyNumberFormat="1" applyFont="1" applyAlignment="1">
      <alignment vertical="top" wrapText="1" shrinkToFit="1"/>
    </xf>
    <xf numFmtId="4" fontId="19" fillId="0" borderId="27" xfId="0" applyNumberFormat="1" applyFont="1" applyBorder="1" applyAlignment="1">
      <alignment vertical="top" wrapText="1" shrinkToFit="1"/>
    </xf>
    <xf numFmtId="49" fontId="20" fillId="0" borderId="0" xfId="0" applyNumberFormat="1" applyFont="1" applyAlignment="1">
      <alignment wrapText="1"/>
    </xf>
  </cellXfs>
  <cellStyles count="2">
    <cellStyle name="Normální" xfId="0" builtinId="0"/>
    <cellStyle name="normální 2" xfId="1" xr:uid="{29268B31-6D73-409E-9324-F4A9CA71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325427</xdr:colOff>
      <xdr:row>49</xdr:row>
      <xdr:rowOff>67792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42729F5-8387-4F27-97ED-CD295585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98227" cy="80021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10</xdr:col>
      <xdr:colOff>19904</xdr:colOff>
      <xdr:row>103</xdr:row>
      <xdr:rowOff>1153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E1492D5-163F-4B0E-A161-62523FCD1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20100"/>
          <a:ext cx="6115904" cy="825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106680</xdr:colOff>
      <xdr:row>38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08DB708-28B5-4454-8A7B-C543C9F00D1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89080" cy="6305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ACA2-DC65-4FBB-9E7F-F6791AE68D11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19" t="s">
        <v>38</v>
      </c>
    </row>
    <row r="2" spans="1:7" ht="57.75" customHeight="1" x14ac:dyDescent="0.2">
      <c r="A2" s="184" t="s">
        <v>39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55B4-A3EA-43D4-8BA0-67200F5FBD7C}">
  <sheetPr>
    <tabColor theme="9" tint="0.39997558519241921"/>
  </sheetPr>
  <dimension ref="A41"/>
  <sheetViews>
    <sheetView workbookViewId="0">
      <selection activeCell="V39" sqref="V39"/>
    </sheetView>
  </sheetViews>
  <sheetFormatPr defaultRowHeight="12.75" x14ac:dyDescent="0.2"/>
  <sheetData>
    <row r="41" spans="1:1" ht="15.75" x14ac:dyDescent="0.25">
      <c r="A41" s="183" t="s">
        <v>260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1BDF-78CB-44E4-83C1-297B596399C9}">
  <sheetPr>
    <tabColor rgb="FF66FF66"/>
  </sheetPr>
  <dimension ref="A1:O68"/>
  <sheetViews>
    <sheetView showGridLines="0" topLeftCell="B26" zoomScaleNormal="100" zoomScaleSheetLayoutView="75" workbookViewId="0">
      <selection activeCell="P33" sqref="P3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37" t="s">
        <v>36</v>
      </c>
      <c r="B1" s="195" t="s">
        <v>42</v>
      </c>
      <c r="C1" s="196"/>
      <c r="D1" s="196"/>
      <c r="E1" s="196"/>
      <c r="F1" s="196"/>
      <c r="G1" s="196"/>
      <c r="H1" s="196"/>
      <c r="I1" s="196"/>
      <c r="J1" s="197"/>
    </row>
    <row r="2" spans="1:15" ht="23.25" customHeight="1" x14ac:dyDescent="0.2">
      <c r="A2" s="3"/>
      <c r="B2" s="43" t="s">
        <v>40</v>
      </c>
      <c r="C2" s="158"/>
      <c r="D2" s="205" t="s">
        <v>275</v>
      </c>
      <c r="E2" s="206"/>
      <c r="F2" s="206"/>
      <c r="G2" s="206"/>
      <c r="H2" s="206"/>
      <c r="I2" s="206"/>
      <c r="J2" s="207"/>
      <c r="O2" s="1"/>
    </row>
    <row r="3" spans="1:15" ht="23.25" customHeight="1" x14ac:dyDescent="0.2">
      <c r="A3" s="3"/>
      <c r="B3" s="157" t="s">
        <v>45</v>
      </c>
      <c r="C3" s="156"/>
      <c r="D3" s="233" t="s">
        <v>43</v>
      </c>
      <c r="E3" s="234"/>
      <c r="F3" s="234"/>
      <c r="G3" s="234"/>
      <c r="H3" s="234"/>
      <c r="I3" s="234"/>
      <c r="J3" s="208"/>
    </row>
    <row r="4" spans="1:15" ht="23.25" hidden="1" customHeight="1" x14ac:dyDescent="0.2">
      <c r="A4" s="3"/>
      <c r="B4" s="155" t="s">
        <v>44</v>
      </c>
      <c r="C4" s="154"/>
      <c r="D4" s="44"/>
      <c r="E4" s="44"/>
      <c r="F4" s="45"/>
      <c r="G4" s="45"/>
      <c r="H4" s="45"/>
      <c r="I4" s="45"/>
      <c r="J4" s="153"/>
    </row>
    <row r="5" spans="1:15" ht="24" customHeight="1" x14ac:dyDescent="0.2">
      <c r="A5" s="3"/>
      <c r="B5" s="27" t="s">
        <v>21</v>
      </c>
      <c r="D5" s="152" t="s">
        <v>47</v>
      </c>
      <c r="E5" s="149"/>
      <c r="F5" s="149"/>
      <c r="G5" s="149"/>
      <c r="H5" s="148" t="s">
        <v>33</v>
      </c>
      <c r="I5" s="152" t="s">
        <v>50</v>
      </c>
      <c r="J5" s="147"/>
    </row>
    <row r="6" spans="1:15" ht="15.75" customHeight="1" x14ac:dyDescent="0.2">
      <c r="A6" s="3"/>
      <c r="B6" s="23"/>
      <c r="C6" s="149"/>
      <c r="D6" s="152" t="s">
        <v>48</v>
      </c>
      <c r="E6" s="149"/>
      <c r="F6" s="149"/>
      <c r="G6" s="149"/>
      <c r="H6" s="148" t="s">
        <v>34</v>
      </c>
      <c r="I6" s="152" t="s">
        <v>51</v>
      </c>
      <c r="J6" s="147"/>
    </row>
    <row r="7" spans="1:15" ht="15.75" customHeight="1" x14ac:dyDescent="0.2">
      <c r="A7" s="3"/>
      <c r="B7" s="24"/>
      <c r="C7" s="46" t="s">
        <v>49</v>
      </c>
      <c r="D7" s="42" t="s">
        <v>43</v>
      </c>
      <c r="E7" s="18"/>
      <c r="F7" s="18"/>
      <c r="G7" s="18"/>
      <c r="H7" s="31"/>
      <c r="I7" s="18"/>
      <c r="J7" s="145"/>
    </row>
    <row r="8" spans="1:15" ht="24" hidden="1" customHeight="1" x14ac:dyDescent="0.2">
      <c r="A8" s="3"/>
      <c r="B8" s="27" t="s">
        <v>19</v>
      </c>
      <c r="D8" s="151"/>
      <c r="H8" s="148" t="s">
        <v>33</v>
      </c>
      <c r="I8" s="151"/>
      <c r="J8" s="147"/>
    </row>
    <row r="9" spans="1:15" ht="15.75" hidden="1" customHeight="1" x14ac:dyDescent="0.2">
      <c r="A9" s="3"/>
      <c r="B9" s="3"/>
      <c r="D9" s="151"/>
      <c r="H9" s="148" t="s">
        <v>34</v>
      </c>
      <c r="I9" s="151"/>
      <c r="J9" s="147"/>
    </row>
    <row r="10" spans="1:15" ht="15.75" hidden="1" customHeight="1" x14ac:dyDescent="0.2">
      <c r="A10" s="3"/>
      <c r="B10" s="29"/>
      <c r="C10" s="16"/>
      <c r="D10" s="150"/>
      <c r="E10" s="31"/>
      <c r="F10" s="31"/>
      <c r="G10" s="13"/>
      <c r="H10" s="13"/>
      <c r="I10" s="30"/>
      <c r="J10" s="145"/>
    </row>
    <row r="11" spans="1:15" ht="24" customHeight="1" x14ac:dyDescent="0.2">
      <c r="A11" s="3"/>
      <c r="B11" s="27" t="s">
        <v>18</v>
      </c>
      <c r="D11" s="203"/>
      <c r="E11" s="203"/>
      <c r="F11" s="203"/>
      <c r="G11" s="203"/>
      <c r="H11" s="148" t="s">
        <v>33</v>
      </c>
      <c r="I11" s="180"/>
      <c r="J11" s="147"/>
    </row>
    <row r="12" spans="1:15" ht="15.75" customHeight="1" x14ac:dyDescent="0.2">
      <c r="A12" s="3"/>
      <c r="B12" s="23"/>
      <c r="C12" s="149"/>
      <c r="D12" s="229"/>
      <c r="E12" s="229"/>
      <c r="F12" s="229"/>
      <c r="G12" s="229"/>
      <c r="H12" s="148" t="s">
        <v>34</v>
      </c>
      <c r="I12" s="180"/>
      <c r="J12" s="147"/>
    </row>
    <row r="13" spans="1:15" ht="15.75" customHeight="1" x14ac:dyDescent="0.2">
      <c r="A13" s="3"/>
      <c r="B13" s="24"/>
      <c r="C13" s="47"/>
      <c r="D13" s="209"/>
      <c r="E13" s="209"/>
      <c r="F13" s="209"/>
      <c r="G13" s="209"/>
      <c r="H13" s="146"/>
      <c r="I13" s="18"/>
      <c r="J13" s="145"/>
    </row>
    <row r="14" spans="1:15" ht="24" hidden="1" customHeight="1" x14ac:dyDescent="0.2">
      <c r="A14" s="3"/>
      <c r="B14" s="144" t="s">
        <v>20</v>
      </c>
      <c r="C14" s="34"/>
      <c r="D14" s="143"/>
      <c r="E14" s="35"/>
      <c r="F14" s="35"/>
      <c r="G14" s="35"/>
      <c r="H14" s="142"/>
      <c r="I14" s="35"/>
      <c r="J14" s="141"/>
    </row>
    <row r="15" spans="1:15" ht="32.25" customHeight="1" x14ac:dyDescent="0.2">
      <c r="A15" s="3"/>
      <c r="B15" s="29" t="s">
        <v>31</v>
      </c>
      <c r="C15" s="36"/>
      <c r="D15" s="13"/>
      <c r="E15" s="232"/>
      <c r="F15" s="232"/>
      <c r="G15" s="242"/>
      <c r="H15" s="242"/>
      <c r="I15" s="242" t="s">
        <v>28</v>
      </c>
      <c r="J15" s="243"/>
    </row>
    <row r="16" spans="1:15" ht="23.25" customHeight="1" x14ac:dyDescent="0.2">
      <c r="A16" s="75" t="s">
        <v>23</v>
      </c>
      <c r="B16" s="76" t="s">
        <v>23</v>
      </c>
      <c r="C16" s="136"/>
      <c r="D16" s="135"/>
      <c r="E16" s="230"/>
      <c r="F16" s="231"/>
      <c r="G16" s="230"/>
      <c r="H16" s="231"/>
      <c r="I16" s="230">
        <f>SUMIF(F47:F64,A16,I47:I64)+SUMIF(F47:F64,"PSU",I47:I64)</f>
        <v>0</v>
      </c>
      <c r="J16" s="202"/>
    </row>
    <row r="17" spans="1:10" ht="23.25" customHeight="1" x14ac:dyDescent="0.2">
      <c r="A17" s="75" t="s">
        <v>24</v>
      </c>
      <c r="B17" s="76" t="s">
        <v>24</v>
      </c>
      <c r="C17" s="136"/>
      <c r="D17" s="135"/>
      <c r="E17" s="230"/>
      <c r="F17" s="231"/>
      <c r="G17" s="230"/>
      <c r="H17" s="231"/>
      <c r="I17" s="230">
        <f>SUMIF(F47:F64,A17,I47:I64)</f>
        <v>0</v>
      </c>
      <c r="J17" s="202"/>
    </row>
    <row r="18" spans="1:10" ht="23.25" customHeight="1" x14ac:dyDescent="0.2">
      <c r="A18" s="75" t="s">
        <v>25</v>
      </c>
      <c r="B18" s="76" t="s">
        <v>25</v>
      </c>
      <c r="C18" s="136"/>
      <c r="D18" s="135"/>
      <c r="E18" s="230"/>
      <c r="F18" s="231"/>
      <c r="G18" s="230"/>
      <c r="H18" s="231"/>
      <c r="I18" s="230">
        <f>SUMIF(F47:F64,A18,I47:I64)</f>
        <v>0</v>
      </c>
      <c r="J18" s="202"/>
    </row>
    <row r="19" spans="1:10" ht="23.25" customHeight="1" x14ac:dyDescent="0.2">
      <c r="A19" s="75" t="s">
        <v>85</v>
      </c>
      <c r="B19" s="76" t="s">
        <v>26</v>
      </c>
      <c r="C19" s="136"/>
      <c r="D19" s="135"/>
      <c r="E19" s="230"/>
      <c r="F19" s="231"/>
      <c r="G19" s="230"/>
      <c r="H19" s="231"/>
      <c r="I19" s="230">
        <f>SUMIF(F47:F64,A19,I47:I64)</f>
        <v>0</v>
      </c>
      <c r="J19" s="202"/>
    </row>
    <row r="20" spans="1:10" ht="23.25" customHeight="1" x14ac:dyDescent="0.2">
      <c r="A20" s="75" t="s">
        <v>86</v>
      </c>
      <c r="B20" s="76" t="s">
        <v>27</v>
      </c>
      <c r="C20" s="136"/>
      <c r="D20" s="135"/>
      <c r="E20" s="230"/>
      <c r="F20" s="231"/>
      <c r="G20" s="230"/>
      <c r="H20" s="231"/>
      <c r="I20" s="230">
        <f>SUMIF(F47:F64,A20,I47:I64)</f>
        <v>0</v>
      </c>
      <c r="J20" s="202"/>
    </row>
    <row r="21" spans="1:10" ht="23.25" customHeight="1" x14ac:dyDescent="0.2">
      <c r="A21" s="3"/>
      <c r="B21" s="38" t="s">
        <v>28</v>
      </c>
      <c r="C21" s="140"/>
      <c r="D21" s="139"/>
      <c r="E21" s="248"/>
      <c r="F21" s="249"/>
      <c r="G21" s="248"/>
      <c r="H21" s="249"/>
      <c r="I21" s="248">
        <f>SUM(I16:J20)</f>
        <v>0</v>
      </c>
      <c r="J21" s="204"/>
    </row>
    <row r="22" spans="1:10" ht="33" customHeight="1" x14ac:dyDescent="0.2">
      <c r="A22" s="3"/>
      <c r="B22" s="33" t="s">
        <v>32</v>
      </c>
      <c r="C22" s="136"/>
      <c r="D22" s="135"/>
      <c r="E22" s="138"/>
      <c r="F22" s="133"/>
      <c r="G22" s="137"/>
      <c r="H22" s="137"/>
      <c r="I22" s="137"/>
      <c r="J22" s="132"/>
    </row>
    <row r="23" spans="1:10" ht="23.25" customHeight="1" x14ac:dyDescent="0.2">
      <c r="A23" s="3"/>
      <c r="B23" s="32" t="s">
        <v>11</v>
      </c>
      <c r="C23" s="136"/>
      <c r="D23" s="135"/>
      <c r="E23" s="134">
        <v>12</v>
      </c>
      <c r="F23" s="133" t="s">
        <v>0</v>
      </c>
      <c r="G23" s="246">
        <f>ZakladDPHSniVypocet</f>
        <v>0</v>
      </c>
      <c r="H23" s="247"/>
      <c r="I23" s="247"/>
      <c r="J23" s="132" t="e">
        <f t="shared" ref="J23:J28" si="0">Mena</f>
        <v>#REF!</v>
      </c>
    </row>
    <row r="24" spans="1:10" ht="23.25" customHeight="1" x14ac:dyDescent="0.2">
      <c r="A24" s="3"/>
      <c r="B24" s="32" t="s">
        <v>12</v>
      </c>
      <c r="C24" s="136"/>
      <c r="D24" s="135"/>
      <c r="E24" s="134">
        <f>SazbaDPH1</f>
        <v>12</v>
      </c>
      <c r="F24" s="133" t="s">
        <v>0</v>
      </c>
      <c r="G24" s="244" t="e">
        <f>ZakladDPHSni*SazbaDPH1/100</f>
        <v>#REF!</v>
      </c>
      <c r="H24" s="245"/>
      <c r="I24" s="245"/>
      <c r="J24" s="132" t="e">
        <f t="shared" si="0"/>
        <v>#REF!</v>
      </c>
    </row>
    <row r="25" spans="1:10" ht="23.25" customHeight="1" x14ac:dyDescent="0.2">
      <c r="A25" s="3"/>
      <c r="B25" s="32" t="s">
        <v>13</v>
      </c>
      <c r="C25" s="136"/>
      <c r="D25" s="135"/>
      <c r="E25" s="134">
        <v>21</v>
      </c>
      <c r="F25" s="133" t="s">
        <v>0</v>
      </c>
      <c r="G25" s="246">
        <f>ZakladDPHZaklVypocet</f>
        <v>0</v>
      </c>
      <c r="H25" s="247"/>
      <c r="I25" s="247"/>
      <c r="J25" s="132" t="e">
        <f t="shared" si="0"/>
        <v>#REF!</v>
      </c>
    </row>
    <row r="26" spans="1:10" ht="23.25" customHeight="1" x14ac:dyDescent="0.2">
      <c r="A26" s="3"/>
      <c r="B26" s="28" t="s">
        <v>14</v>
      </c>
      <c r="C26" s="14"/>
      <c r="D26" s="13"/>
      <c r="E26" s="25">
        <f>SazbaDPH2</f>
        <v>21</v>
      </c>
      <c r="F26" s="26" t="s">
        <v>0</v>
      </c>
      <c r="G26" s="198" t="e">
        <f>ZakladDPHZakl*SazbaDPH2/100</f>
        <v>#REF!</v>
      </c>
      <c r="H26" s="199"/>
      <c r="I26" s="199"/>
      <c r="J26" s="131" t="e">
        <f t="shared" si="0"/>
        <v>#REF!</v>
      </c>
    </row>
    <row r="27" spans="1:10" ht="23.25" customHeight="1" thickBot="1" x14ac:dyDescent="0.25">
      <c r="A27" s="3"/>
      <c r="B27" s="27" t="s">
        <v>4</v>
      </c>
      <c r="C27" s="129"/>
      <c r="D27" s="130"/>
      <c r="E27" s="129"/>
      <c r="F27" s="128"/>
      <c r="G27" s="200">
        <f>0</f>
        <v>0</v>
      </c>
      <c r="H27" s="200"/>
      <c r="I27" s="200"/>
      <c r="J27" s="127" t="e">
        <f t="shared" si="0"/>
        <v>#REF!</v>
      </c>
    </row>
    <row r="28" spans="1:10" ht="27.75" hidden="1" customHeight="1" thickBot="1" x14ac:dyDescent="0.25">
      <c r="A28" s="3"/>
      <c r="B28" s="53" t="s">
        <v>22</v>
      </c>
      <c r="C28" s="54"/>
      <c r="D28" s="54"/>
      <c r="E28" s="55"/>
      <c r="F28" s="56"/>
      <c r="G28" s="192">
        <f>ZakladDPHSniVypocet+ZakladDPHZaklVypocet</f>
        <v>0</v>
      </c>
      <c r="H28" s="192"/>
      <c r="I28" s="192"/>
      <c r="J28" s="57" t="e">
        <f t="shared" si="0"/>
        <v>#REF!</v>
      </c>
    </row>
    <row r="29" spans="1:10" ht="27.75" customHeight="1" thickBot="1" x14ac:dyDescent="0.25">
      <c r="A29" s="3"/>
      <c r="B29" s="53" t="s">
        <v>35</v>
      </c>
      <c r="C29" s="58"/>
      <c r="D29" s="58"/>
      <c r="E29" s="58"/>
      <c r="F29" s="58"/>
      <c r="G29" s="201" t="e">
        <f>ZakladDPHSni+DPHSni+ZakladDPHZakl+DPHZakl+Zaokrouhleni</f>
        <v>#REF!</v>
      </c>
      <c r="H29" s="201"/>
      <c r="I29" s="201"/>
      <c r="J29" s="59" t="s">
        <v>54</v>
      </c>
    </row>
    <row r="30" spans="1:10" ht="12.75" customHeight="1" x14ac:dyDescent="0.2">
      <c r="A30" s="3"/>
      <c r="B30" s="3"/>
      <c r="J30" s="9"/>
    </row>
    <row r="31" spans="1:10" ht="30" customHeight="1" x14ac:dyDescent="0.2">
      <c r="A31" s="3"/>
      <c r="B31" s="3"/>
      <c r="J31" s="9"/>
    </row>
    <row r="32" spans="1:10" ht="18.75" customHeight="1" x14ac:dyDescent="0.2">
      <c r="A32" s="3"/>
      <c r="B32" s="15"/>
      <c r="C32" s="126" t="s">
        <v>10</v>
      </c>
      <c r="D32" s="21"/>
      <c r="E32" s="21"/>
      <c r="F32" s="126" t="s">
        <v>9</v>
      </c>
      <c r="G32" s="21"/>
      <c r="H32" s="22">
        <f ca="1">TODAY()</f>
        <v>46120</v>
      </c>
      <c r="I32" s="21"/>
      <c r="J32" s="9"/>
    </row>
    <row r="33" spans="1:10" ht="47.25" customHeight="1" x14ac:dyDescent="0.2">
      <c r="A33" s="3"/>
      <c r="B33" s="3"/>
      <c r="J33" s="9"/>
    </row>
    <row r="34" spans="1:10" s="19" customFormat="1" ht="18.75" customHeight="1" x14ac:dyDescent="0.2">
      <c r="A34" s="17"/>
      <c r="B34" s="17"/>
      <c r="D34" s="190"/>
      <c r="E34" s="190"/>
      <c r="G34" s="190"/>
      <c r="H34" s="190"/>
      <c r="I34" s="190"/>
      <c r="J34" s="20"/>
    </row>
    <row r="35" spans="1:10" ht="12.75" customHeight="1" x14ac:dyDescent="0.2">
      <c r="A35" s="3"/>
      <c r="B35" s="3"/>
      <c r="D35" s="191" t="s">
        <v>2</v>
      </c>
      <c r="E35" s="191"/>
      <c r="H35" s="125" t="s">
        <v>3</v>
      </c>
      <c r="J35" s="9"/>
    </row>
    <row r="36" spans="1:10" ht="13.5" customHeight="1" thickBot="1" x14ac:dyDescent="0.25">
      <c r="A36" s="10"/>
      <c r="B36" s="10"/>
      <c r="C36" s="11"/>
      <c r="D36" s="11"/>
      <c r="E36" s="11"/>
      <c r="F36" s="11"/>
      <c r="G36" s="11"/>
      <c r="H36" s="11"/>
      <c r="I36" s="11"/>
      <c r="J36" s="12"/>
    </row>
    <row r="37" spans="1:10" ht="27" hidden="1" customHeight="1" x14ac:dyDescent="0.25">
      <c r="B37" s="39" t="s">
        <v>15</v>
      </c>
      <c r="C37" s="2"/>
      <c r="D37" s="2"/>
      <c r="E37" s="2"/>
      <c r="F37" s="52"/>
      <c r="G37" s="52"/>
      <c r="H37" s="52"/>
      <c r="I37" s="52"/>
      <c r="J37" s="2"/>
    </row>
    <row r="38" spans="1:10" ht="25.5" hidden="1" customHeight="1" x14ac:dyDescent="0.2">
      <c r="A38" s="49" t="s">
        <v>37</v>
      </c>
      <c r="B38" s="124" t="s">
        <v>16</v>
      </c>
      <c r="C38" s="50" t="s">
        <v>5</v>
      </c>
      <c r="D38" s="51"/>
      <c r="E38" s="51"/>
      <c r="F38" s="123" t="str">
        <f>B23</f>
        <v>Základ pro sníženou DPH</v>
      </c>
      <c r="G38" s="123" t="str">
        <f>B25</f>
        <v>Základ pro základní DPH</v>
      </c>
      <c r="H38" s="122" t="s">
        <v>17</v>
      </c>
      <c r="I38" s="122" t="s">
        <v>1</v>
      </c>
      <c r="J38" s="121" t="s">
        <v>0</v>
      </c>
    </row>
    <row r="39" spans="1:10" ht="25.5" hidden="1" customHeight="1" x14ac:dyDescent="0.2">
      <c r="A39" s="49">
        <v>1</v>
      </c>
      <c r="B39" s="120" t="s">
        <v>52</v>
      </c>
      <c r="C39" s="235" t="s">
        <v>275</v>
      </c>
      <c r="D39" s="236"/>
      <c r="E39" s="236"/>
      <c r="F39" s="119">
        <f>'Rozpočet Pol_nadst.'!AC116</f>
        <v>0</v>
      </c>
      <c r="G39" s="118">
        <f>'Rozpočet Pol_nadst.'!AD116</f>
        <v>0</v>
      </c>
      <c r="H39" s="117">
        <f>(F39*SazbaDPH1/100)+(G39*SazbaDPH2/100)</f>
        <v>0</v>
      </c>
      <c r="I39" s="117">
        <f>F39+G39+H39</f>
        <v>0</v>
      </c>
      <c r="J39" s="116" t="str">
        <f>IF(_xlfn.SINGLE(CenaCelkemVypocet)=0,"",I39/_xlfn.SINGLE(CenaCelkemVypocet)*100)</f>
        <v/>
      </c>
    </row>
    <row r="40" spans="1:10" ht="25.5" hidden="1" customHeight="1" x14ac:dyDescent="0.2">
      <c r="A40" s="49"/>
      <c r="B40" s="237" t="s">
        <v>53</v>
      </c>
      <c r="C40" s="238"/>
      <c r="D40" s="238"/>
      <c r="E40" s="239"/>
      <c r="F40" s="115">
        <f>SUMIF(A39:A39,"=1",F39:F39)</f>
        <v>0</v>
      </c>
      <c r="G40" s="114">
        <f>SUMIF(A39:A39,"=1",G39:G39)</f>
        <v>0</v>
      </c>
      <c r="H40" s="114">
        <f>SUMIF(A39:A39,"=1",H39:H39)</f>
        <v>0</v>
      </c>
      <c r="I40" s="114">
        <f>SUMIF(A39:A39,"=1",I39:I39)</f>
        <v>0</v>
      </c>
      <c r="J40" s="113">
        <f>SUMIF(A39:A39,"=1",J39:J39)</f>
        <v>0</v>
      </c>
    </row>
    <row r="44" spans="1:10" ht="15.75" x14ac:dyDescent="0.25">
      <c r="B44" s="60" t="s">
        <v>55</v>
      </c>
    </row>
    <row r="46" spans="1:10" ht="25.5" customHeight="1" x14ac:dyDescent="0.2">
      <c r="A46" s="61"/>
      <c r="B46" s="65" t="s">
        <v>16</v>
      </c>
      <c r="C46" s="65" t="s">
        <v>5</v>
      </c>
      <c r="D46" s="66"/>
      <c r="E46" s="66"/>
      <c r="F46" s="178" t="s">
        <v>56</v>
      </c>
      <c r="G46" s="178"/>
      <c r="H46" s="178"/>
      <c r="I46" s="240" t="s">
        <v>28</v>
      </c>
      <c r="J46" s="240"/>
    </row>
    <row r="47" spans="1:10" ht="25.5" customHeight="1" x14ac:dyDescent="0.2">
      <c r="A47" s="62"/>
      <c r="B47" s="69" t="s">
        <v>57</v>
      </c>
      <c r="C47" s="193" t="s">
        <v>58</v>
      </c>
      <c r="D47" s="194"/>
      <c r="E47" s="194"/>
      <c r="F47" s="112" t="s">
        <v>23</v>
      </c>
      <c r="G47" s="179"/>
      <c r="H47" s="179"/>
      <c r="I47" s="241">
        <f>'Rozpočet Pol_nadst.'!G8</f>
        <v>0</v>
      </c>
      <c r="J47" s="241"/>
    </row>
    <row r="48" spans="1:10" ht="25.5" customHeight="1" x14ac:dyDescent="0.2">
      <c r="A48" s="62"/>
      <c r="B48" s="64" t="s">
        <v>276</v>
      </c>
      <c r="C48" s="189" t="s">
        <v>277</v>
      </c>
      <c r="D48" s="228"/>
      <c r="E48" s="228"/>
      <c r="F48" s="71" t="s">
        <v>23</v>
      </c>
      <c r="G48" s="175"/>
      <c r="H48" s="175"/>
      <c r="I48" s="188">
        <f>'Rozpočet Pol_nadst.'!G15</f>
        <v>0</v>
      </c>
      <c r="J48" s="188"/>
    </row>
    <row r="49" spans="1:10" ht="25.5" customHeight="1" x14ac:dyDescent="0.2">
      <c r="A49" s="62"/>
      <c r="B49" s="64" t="s">
        <v>59</v>
      </c>
      <c r="C49" s="189" t="s">
        <v>60</v>
      </c>
      <c r="D49" s="228"/>
      <c r="E49" s="228"/>
      <c r="F49" s="71" t="s">
        <v>23</v>
      </c>
      <c r="G49" s="175"/>
      <c r="H49" s="175"/>
      <c r="I49" s="188">
        <f>'Rozpočet Pol_nadst.'!G21</f>
        <v>0</v>
      </c>
      <c r="J49" s="188"/>
    </row>
    <row r="50" spans="1:10" ht="25.5" customHeight="1" x14ac:dyDescent="0.2">
      <c r="A50" s="62"/>
      <c r="B50" s="64" t="s">
        <v>63</v>
      </c>
      <c r="C50" s="189" t="s">
        <v>64</v>
      </c>
      <c r="D50" s="228"/>
      <c r="E50" s="228"/>
      <c r="F50" s="71" t="s">
        <v>23</v>
      </c>
      <c r="G50" s="175"/>
      <c r="H50" s="175"/>
      <c r="I50" s="188">
        <f>'Rozpočet Pol_nadst.'!G33</f>
        <v>0</v>
      </c>
      <c r="J50" s="188"/>
    </row>
    <row r="51" spans="1:10" ht="25.5" customHeight="1" x14ac:dyDescent="0.2">
      <c r="A51" s="62"/>
      <c r="B51" s="64" t="s">
        <v>65</v>
      </c>
      <c r="C51" s="189" t="s">
        <v>66</v>
      </c>
      <c r="D51" s="228"/>
      <c r="E51" s="228"/>
      <c r="F51" s="71" t="s">
        <v>23</v>
      </c>
      <c r="G51" s="175"/>
      <c r="H51" s="175"/>
      <c r="I51" s="188">
        <f>'Rozpočet Pol_nadst.'!G36</f>
        <v>0</v>
      </c>
      <c r="J51" s="188"/>
    </row>
    <row r="52" spans="1:10" ht="25.5" customHeight="1" x14ac:dyDescent="0.2">
      <c r="A52" s="62"/>
      <c r="B52" s="64" t="s">
        <v>278</v>
      </c>
      <c r="C52" s="189" t="s">
        <v>279</v>
      </c>
      <c r="D52" s="228"/>
      <c r="E52" s="228"/>
      <c r="F52" s="71" t="s">
        <v>23</v>
      </c>
      <c r="G52" s="175"/>
      <c r="H52" s="175"/>
      <c r="I52" s="188">
        <f>'Rozpočet Pol_nadst.'!G43</f>
        <v>0</v>
      </c>
      <c r="J52" s="188"/>
    </row>
    <row r="53" spans="1:10" ht="25.5" customHeight="1" x14ac:dyDescent="0.2">
      <c r="A53" s="62"/>
      <c r="B53" s="64" t="s">
        <v>67</v>
      </c>
      <c r="C53" s="189" t="s">
        <v>68</v>
      </c>
      <c r="D53" s="228"/>
      <c r="E53" s="228"/>
      <c r="F53" s="71" t="s">
        <v>24</v>
      </c>
      <c r="G53" s="175"/>
      <c r="H53" s="175"/>
      <c r="I53" s="188">
        <f>'Rozpočet Pol_nadst.'!G45</f>
        <v>0</v>
      </c>
      <c r="J53" s="188"/>
    </row>
    <row r="54" spans="1:10" ht="25.5" customHeight="1" x14ac:dyDescent="0.2">
      <c r="A54" s="62"/>
      <c r="B54" s="64" t="s">
        <v>69</v>
      </c>
      <c r="C54" s="189" t="s">
        <v>70</v>
      </c>
      <c r="D54" s="228"/>
      <c r="E54" s="228"/>
      <c r="F54" s="71" t="s">
        <v>24</v>
      </c>
      <c r="G54" s="175"/>
      <c r="H54" s="175"/>
      <c r="I54" s="188">
        <f>'Rozpočet Pol_nadst.'!G52</f>
        <v>0</v>
      </c>
      <c r="J54" s="188"/>
    </row>
    <row r="55" spans="1:10" ht="25.5" customHeight="1" x14ac:dyDescent="0.2">
      <c r="A55" s="62"/>
      <c r="B55" s="64" t="s">
        <v>71</v>
      </c>
      <c r="C55" s="189" t="s">
        <v>72</v>
      </c>
      <c r="D55" s="228"/>
      <c r="E55" s="228"/>
      <c r="F55" s="71" t="s">
        <v>24</v>
      </c>
      <c r="G55" s="175"/>
      <c r="H55" s="175"/>
      <c r="I55" s="188">
        <f>'Rozpočet Pol_nadst.'!G57</f>
        <v>0</v>
      </c>
      <c r="J55" s="188"/>
    </row>
    <row r="56" spans="1:10" ht="25.5" customHeight="1" x14ac:dyDescent="0.2">
      <c r="A56" s="62"/>
      <c r="B56" s="64" t="s">
        <v>280</v>
      </c>
      <c r="C56" s="189" t="s">
        <v>281</v>
      </c>
      <c r="D56" s="228"/>
      <c r="E56" s="228"/>
      <c r="F56" s="71" t="s">
        <v>24</v>
      </c>
      <c r="G56" s="175"/>
      <c r="H56" s="175"/>
      <c r="I56" s="188">
        <f>'Rozpočet Pol_nadst.'!G68</f>
        <v>0</v>
      </c>
      <c r="J56" s="188"/>
    </row>
    <row r="57" spans="1:10" ht="25.5" customHeight="1" x14ac:dyDescent="0.2">
      <c r="A57" s="62"/>
      <c r="B57" s="64" t="s">
        <v>73</v>
      </c>
      <c r="C57" s="189" t="s">
        <v>74</v>
      </c>
      <c r="D57" s="228"/>
      <c r="E57" s="228"/>
      <c r="F57" s="71" t="s">
        <v>24</v>
      </c>
      <c r="G57" s="175"/>
      <c r="H57" s="175"/>
      <c r="I57" s="188">
        <f>'Rozpočet Pol_nadst.'!G74</f>
        <v>0</v>
      </c>
      <c r="J57" s="188"/>
    </row>
    <row r="58" spans="1:10" ht="25.5" customHeight="1" x14ac:dyDescent="0.2">
      <c r="A58" s="62"/>
      <c r="B58" s="64" t="s">
        <v>75</v>
      </c>
      <c r="C58" s="189" t="s">
        <v>76</v>
      </c>
      <c r="D58" s="228"/>
      <c r="E58" s="228"/>
      <c r="F58" s="71" t="s">
        <v>24</v>
      </c>
      <c r="G58" s="175"/>
      <c r="H58" s="175"/>
      <c r="I58" s="188">
        <f>'Rozpočet Pol_nadst.'!G76</f>
        <v>0</v>
      </c>
      <c r="J58" s="188"/>
    </row>
    <row r="59" spans="1:10" ht="25.5" customHeight="1" x14ac:dyDescent="0.2">
      <c r="A59" s="62"/>
      <c r="B59" s="64" t="s">
        <v>77</v>
      </c>
      <c r="C59" s="189" t="s">
        <v>78</v>
      </c>
      <c r="D59" s="228"/>
      <c r="E59" s="228"/>
      <c r="F59" s="71" t="s">
        <v>24</v>
      </c>
      <c r="G59" s="175"/>
      <c r="H59" s="175"/>
      <c r="I59" s="188">
        <f>'Rozpočet Pol_nadst.'!G78</f>
        <v>0</v>
      </c>
      <c r="J59" s="188"/>
    </row>
    <row r="60" spans="1:10" ht="25.5" customHeight="1" x14ac:dyDescent="0.2">
      <c r="A60" s="62"/>
      <c r="B60" s="64" t="s">
        <v>282</v>
      </c>
      <c r="C60" s="189" t="s">
        <v>283</v>
      </c>
      <c r="D60" s="228"/>
      <c r="E60" s="228"/>
      <c r="F60" s="71" t="s">
        <v>24</v>
      </c>
      <c r="G60" s="175"/>
      <c r="H60" s="175"/>
      <c r="I60" s="188">
        <f>'Rozpočet Pol_nadst.'!G86</f>
        <v>0</v>
      </c>
      <c r="J60" s="188"/>
    </row>
    <row r="61" spans="1:10" ht="25.5" customHeight="1" x14ac:dyDescent="0.2">
      <c r="A61" s="62"/>
      <c r="B61" s="64" t="s">
        <v>79</v>
      </c>
      <c r="C61" s="189" t="s">
        <v>80</v>
      </c>
      <c r="D61" s="228"/>
      <c r="E61" s="228"/>
      <c r="F61" s="71" t="s">
        <v>24</v>
      </c>
      <c r="G61" s="175"/>
      <c r="H61" s="175"/>
      <c r="I61" s="188">
        <f>'Rozpočet Pol_nadst.'!G89</f>
        <v>0</v>
      </c>
      <c r="J61" s="188"/>
    </row>
    <row r="62" spans="1:10" ht="25.5" customHeight="1" x14ac:dyDescent="0.2">
      <c r="A62" s="62"/>
      <c r="B62" s="64" t="s">
        <v>81</v>
      </c>
      <c r="C62" s="189" t="s">
        <v>82</v>
      </c>
      <c r="D62" s="228"/>
      <c r="E62" s="228"/>
      <c r="F62" s="71" t="s">
        <v>24</v>
      </c>
      <c r="G62" s="175"/>
      <c r="H62" s="175"/>
      <c r="I62" s="188">
        <f>'Rozpočet Pol_nadst.'!G98</f>
        <v>0</v>
      </c>
      <c r="J62" s="188"/>
    </row>
    <row r="63" spans="1:10" ht="25.5" customHeight="1" x14ac:dyDescent="0.2">
      <c r="A63" s="62"/>
      <c r="B63" s="64" t="s">
        <v>284</v>
      </c>
      <c r="C63" s="189" t="s">
        <v>285</v>
      </c>
      <c r="D63" s="228"/>
      <c r="E63" s="228"/>
      <c r="F63" s="71" t="s">
        <v>25</v>
      </c>
      <c r="G63" s="175"/>
      <c r="H63" s="175"/>
      <c r="I63" s="188">
        <f>'Rozpočet Pol_nadst.'!G110</f>
        <v>0</v>
      </c>
      <c r="J63" s="188"/>
    </row>
    <row r="64" spans="1:10" ht="25.5" customHeight="1" x14ac:dyDescent="0.2">
      <c r="A64" s="62"/>
      <c r="B64" s="70" t="s">
        <v>83</v>
      </c>
      <c r="C64" s="186" t="s">
        <v>84</v>
      </c>
      <c r="D64" s="187"/>
      <c r="E64" s="187"/>
      <c r="F64" s="72" t="s">
        <v>23</v>
      </c>
      <c r="G64" s="176"/>
      <c r="H64" s="176"/>
      <c r="I64" s="185">
        <f>'Rozpočet Pol_nadst.'!G113</f>
        <v>0</v>
      </c>
      <c r="J64" s="185"/>
    </row>
    <row r="65" spans="1:10" ht="25.5" customHeight="1" x14ac:dyDescent="0.2">
      <c r="A65" s="63"/>
      <c r="B65" s="67" t="s">
        <v>1</v>
      </c>
      <c r="C65" s="67"/>
      <c r="D65" s="68"/>
      <c r="E65" s="68"/>
      <c r="F65" s="73"/>
      <c r="G65" s="181"/>
      <c r="H65" s="181"/>
      <c r="I65" s="227">
        <f>SUM(I47:I64)</f>
        <v>0</v>
      </c>
      <c r="J65" s="227"/>
    </row>
    <row r="66" spans="1:10" x14ac:dyDescent="0.2">
      <c r="F66" s="74"/>
      <c r="G66" s="74"/>
      <c r="H66" s="74"/>
      <c r="I66" s="74"/>
      <c r="J66" s="74"/>
    </row>
    <row r="67" spans="1:10" x14ac:dyDescent="0.2">
      <c r="F67" s="74"/>
      <c r="G67" s="74"/>
      <c r="H67" s="74"/>
      <c r="I67" s="74"/>
      <c r="J67" s="74"/>
    </row>
    <row r="68" spans="1:10" x14ac:dyDescent="0.2">
      <c r="F68" s="74"/>
      <c r="G68" s="74"/>
      <c r="H68" s="74"/>
      <c r="I68" s="74"/>
      <c r="J68" s="74"/>
    </row>
  </sheetData>
  <mergeCells count="77">
    <mergeCell ref="C63:E63"/>
    <mergeCell ref="I63:J63"/>
    <mergeCell ref="C64:E64"/>
    <mergeCell ref="I64:J64"/>
    <mergeCell ref="I65:J65"/>
    <mergeCell ref="C60:E60"/>
    <mergeCell ref="I60:J60"/>
    <mergeCell ref="C61:E61"/>
    <mergeCell ref="I61:J61"/>
    <mergeCell ref="C62:E62"/>
    <mergeCell ref="I62:J62"/>
    <mergeCell ref="C57:E57"/>
    <mergeCell ref="I57:J57"/>
    <mergeCell ref="C58:E58"/>
    <mergeCell ref="I58:J58"/>
    <mergeCell ref="C59:E59"/>
    <mergeCell ref="I59:J59"/>
    <mergeCell ref="C54:E54"/>
    <mergeCell ref="I54:J54"/>
    <mergeCell ref="C55:E55"/>
    <mergeCell ref="I55:J55"/>
    <mergeCell ref="C56:E56"/>
    <mergeCell ref="I56:J56"/>
    <mergeCell ref="C51:E51"/>
    <mergeCell ref="I51:J51"/>
    <mergeCell ref="C52:E52"/>
    <mergeCell ref="I52:J52"/>
    <mergeCell ref="C53:E53"/>
    <mergeCell ref="I53:J53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E21:F21"/>
    <mergeCell ref="G21:H21"/>
    <mergeCell ref="I21:J21"/>
    <mergeCell ref="G23:I23"/>
    <mergeCell ref="G24:I24"/>
    <mergeCell ref="G25:I25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B1:J1"/>
    <mergeCell ref="D2:J2"/>
    <mergeCell ref="D3:J3"/>
    <mergeCell ref="D11:G11"/>
    <mergeCell ref="D12:G12"/>
    <mergeCell ref="D13:G1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8650-13A3-4223-8BD9-CE99DDC29334}">
  <sheetPr>
    <outlinePr summaryBelow="0"/>
  </sheetPr>
  <dimension ref="A1:BH126"/>
  <sheetViews>
    <sheetView tabSelected="1" workbookViewId="0">
      <selection activeCell="AB23" sqref="AB23"/>
    </sheetView>
  </sheetViews>
  <sheetFormatPr defaultRowHeight="12.75" outlineLevelRow="1" x14ac:dyDescent="0.2"/>
  <cols>
    <col min="1" max="1" width="4.28515625" customWidth="1"/>
    <col min="2" max="2" width="14.42578125" style="48" customWidth="1"/>
    <col min="3" max="3" width="38.28515625" style="48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24" t="s">
        <v>6</v>
      </c>
      <c r="B1" s="224"/>
      <c r="C1" s="224"/>
      <c r="D1" s="224"/>
      <c r="E1" s="224"/>
      <c r="F1" s="224"/>
      <c r="G1" s="224"/>
      <c r="AE1" t="s">
        <v>88</v>
      </c>
    </row>
    <row r="2" spans="1:60" ht="25.15" customHeight="1" x14ac:dyDescent="0.2">
      <c r="A2" s="173" t="s">
        <v>87</v>
      </c>
      <c r="B2" s="182"/>
      <c r="C2" s="252" t="s">
        <v>275</v>
      </c>
      <c r="D2" s="253"/>
      <c r="E2" s="253"/>
      <c r="F2" s="253"/>
      <c r="G2" s="254"/>
      <c r="AE2" t="s">
        <v>89</v>
      </c>
    </row>
    <row r="3" spans="1:60" ht="25.15" customHeight="1" x14ac:dyDescent="0.2">
      <c r="A3" s="173" t="s">
        <v>7</v>
      </c>
      <c r="B3" s="182"/>
      <c r="C3" s="252" t="s">
        <v>43</v>
      </c>
      <c r="D3" s="253"/>
      <c r="E3" s="253"/>
      <c r="F3" s="253"/>
      <c r="G3" s="254"/>
      <c r="AE3" t="s">
        <v>90</v>
      </c>
    </row>
    <row r="4" spans="1:60" ht="25.15" hidden="1" customHeight="1" x14ac:dyDescent="0.2">
      <c r="A4" s="173" t="s">
        <v>8</v>
      </c>
      <c r="B4" s="182"/>
      <c r="C4" s="252"/>
      <c r="D4" s="253"/>
      <c r="E4" s="253"/>
      <c r="F4" s="253"/>
      <c r="G4" s="254"/>
      <c r="AE4" t="s">
        <v>91</v>
      </c>
    </row>
    <row r="5" spans="1:60" hidden="1" x14ac:dyDescent="0.2">
      <c r="A5" s="172" t="s">
        <v>92</v>
      </c>
      <c r="B5" s="77"/>
      <c r="C5" s="77"/>
      <c r="D5" s="78"/>
      <c r="E5" s="78"/>
      <c r="F5" s="78"/>
      <c r="G5" s="171"/>
      <c r="AE5" t="s">
        <v>93</v>
      </c>
    </row>
    <row r="7" spans="1:60" ht="38.25" x14ac:dyDescent="0.2">
      <c r="A7" s="169" t="s">
        <v>94</v>
      </c>
      <c r="B7" s="170" t="s">
        <v>95</v>
      </c>
      <c r="C7" s="170" t="s">
        <v>96</v>
      </c>
      <c r="D7" s="169" t="s">
        <v>97</v>
      </c>
      <c r="E7" s="169" t="s">
        <v>98</v>
      </c>
      <c r="F7" s="79" t="s">
        <v>99</v>
      </c>
      <c r="G7" s="169" t="s">
        <v>28</v>
      </c>
      <c r="H7" s="96" t="s">
        <v>29</v>
      </c>
      <c r="I7" s="96" t="s">
        <v>100</v>
      </c>
      <c r="J7" s="96" t="s">
        <v>30</v>
      </c>
      <c r="K7" s="96" t="s">
        <v>101</v>
      </c>
      <c r="L7" s="96" t="s">
        <v>102</v>
      </c>
      <c r="M7" s="96" t="s">
        <v>103</v>
      </c>
      <c r="N7" s="96" t="s">
        <v>104</v>
      </c>
      <c r="O7" s="96" t="s">
        <v>105</v>
      </c>
      <c r="P7" s="96" t="s">
        <v>106</v>
      </c>
      <c r="Q7" s="96" t="s">
        <v>107</v>
      </c>
      <c r="R7" s="96" t="s">
        <v>108</v>
      </c>
      <c r="S7" s="96" t="s">
        <v>109</v>
      </c>
      <c r="T7" s="96" t="s">
        <v>110</v>
      </c>
      <c r="U7" s="96" t="s">
        <v>111</v>
      </c>
    </row>
    <row r="8" spans="1:60" x14ac:dyDescent="0.2">
      <c r="A8" s="97" t="s">
        <v>112</v>
      </c>
      <c r="B8" s="98" t="s">
        <v>57</v>
      </c>
      <c r="C8" s="99" t="s">
        <v>58</v>
      </c>
      <c r="D8" s="83"/>
      <c r="E8" s="101"/>
      <c r="F8" s="102"/>
      <c r="G8" s="102">
        <f>SUMIF(AE9:AE14,"&lt;&gt;NOR",G9:G14)</f>
        <v>0</v>
      </c>
      <c r="H8" s="102"/>
      <c r="I8" s="102">
        <f>SUM(I9:I14)</f>
        <v>0</v>
      </c>
      <c r="J8" s="102"/>
      <c r="K8" s="102">
        <f>SUM(K9:K14)</f>
        <v>0</v>
      </c>
      <c r="L8" s="102"/>
      <c r="M8" s="102">
        <f>SUM(M9:M14)</f>
        <v>0</v>
      </c>
      <c r="N8" s="83"/>
      <c r="O8" s="83">
        <f>SUM(O9:O14)</f>
        <v>0.58121</v>
      </c>
      <c r="P8" s="83"/>
      <c r="Q8" s="83">
        <f>SUM(Q9:Q14)</f>
        <v>0</v>
      </c>
      <c r="R8" s="83"/>
      <c r="S8" s="83"/>
      <c r="T8" s="97"/>
      <c r="U8" s="83">
        <f>SUM(U9:U14)</f>
        <v>25.05</v>
      </c>
      <c r="AE8" t="s">
        <v>113</v>
      </c>
    </row>
    <row r="9" spans="1:60" ht="33.75" outlineLevel="1" x14ac:dyDescent="0.2">
      <c r="A9" s="81">
        <v>1</v>
      </c>
      <c r="B9" s="81" t="s">
        <v>286</v>
      </c>
      <c r="C9" s="165" t="s">
        <v>287</v>
      </c>
      <c r="D9" s="85" t="s">
        <v>115</v>
      </c>
      <c r="E9" s="90">
        <v>13.68</v>
      </c>
      <c r="F9" s="93">
        <f>H9+J9</f>
        <v>0</v>
      </c>
      <c r="G9" s="94">
        <f>ROUND(E9*F9,2)</f>
        <v>0</v>
      </c>
      <c r="H9" s="94"/>
      <c r="I9" s="94">
        <f>ROUND(E9*H9,2)</f>
        <v>0</v>
      </c>
      <c r="J9" s="94"/>
      <c r="K9" s="94">
        <f>ROUND(E9*J9,2)</f>
        <v>0</v>
      </c>
      <c r="L9" s="94">
        <v>21</v>
      </c>
      <c r="M9" s="94">
        <f>G9*(1+L9/100)</f>
        <v>0</v>
      </c>
      <c r="N9" s="85">
        <v>2.3689999999999999E-2</v>
      </c>
      <c r="O9" s="85">
        <f>ROUND(E9*N9,5)</f>
        <v>0.32407999999999998</v>
      </c>
      <c r="P9" s="85">
        <v>0</v>
      </c>
      <c r="Q9" s="85">
        <f>ROUND(E9*P9,5)</f>
        <v>0</v>
      </c>
      <c r="R9" s="85"/>
      <c r="S9" s="85"/>
      <c r="T9" s="86">
        <v>0.99</v>
      </c>
      <c r="U9" s="85">
        <f>ROUND(E9*T9,2)</f>
        <v>13.54</v>
      </c>
      <c r="V9" s="80"/>
      <c r="W9" s="80"/>
      <c r="X9" s="80"/>
      <c r="Y9" s="80"/>
      <c r="Z9" s="80"/>
      <c r="AA9" s="80"/>
      <c r="AB9" s="80"/>
      <c r="AC9" s="80"/>
      <c r="AD9" s="80"/>
      <c r="AE9" s="80" t="s">
        <v>116</v>
      </c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</row>
    <row r="10" spans="1:60" outlineLevel="1" x14ac:dyDescent="0.2">
      <c r="A10" s="81"/>
      <c r="B10" s="81"/>
      <c r="C10" s="168" t="s">
        <v>288</v>
      </c>
      <c r="D10" s="255"/>
      <c r="E10" s="91">
        <v>7.6</v>
      </c>
      <c r="F10" s="94"/>
      <c r="G10" s="94"/>
      <c r="H10" s="94"/>
      <c r="I10" s="94"/>
      <c r="J10" s="94"/>
      <c r="K10" s="94"/>
      <c r="L10" s="94"/>
      <c r="M10" s="94"/>
      <c r="N10" s="85"/>
      <c r="O10" s="85"/>
      <c r="P10" s="85"/>
      <c r="Q10" s="85"/>
      <c r="R10" s="85"/>
      <c r="S10" s="85"/>
      <c r="T10" s="86"/>
      <c r="U10" s="85"/>
      <c r="V10" s="80"/>
      <c r="W10" s="80"/>
      <c r="X10" s="80"/>
      <c r="Y10" s="80"/>
      <c r="Z10" s="80"/>
      <c r="AA10" s="80"/>
      <c r="AB10" s="80"/>
      <c r="AC10" s="80"/>
      <c r="AD10" s="80"/>
      <c r="AE10" s="80" t="s">
        <v>117</v>
      </c>
      <c r="AF10" s="80">
        <v>0</v>
      </c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</row>
    <row r="11" spans="1:60" outlineLevel="1" x14ac:dyDescent="0.2">
      <c r="A11" s="81"/>
      <c r="B11" s="81"/>
      <c r="C11" s="168" t="s">
        <v>289</v>
      </c>
      <c r="D11" s="255"/>
      <c r="E11" s="91">
        <v>6.08</v>
      </c>
      <c r="F11" s="94"/>
      <c r="G11" s="94"/>
      <c r="H11" s="94"/>
      <c r="I11" s="94"/>
      <c r="J11" s="94"/>
      <c r="K11" s="94"/>
      <c r="L11" s="94"/>
      <c r="M11" s="94"/>
      <c r="N11" s="85"/>
      <c r="O11" s="85"/>
      <c r="P11" s="85"/>
      <c r="Q11" s="85"/>
      <c r="R11" s="85"/>
      <c r="S11" s="85"/>
      <c r="T11" s="86"/>
      <c r="U11" s="85"/>
      <c r="V11" s="80"/>
      <c r="W11" s="80"/>
      <c r="X11" s="80"/>
      <c r="Y11" s="80"/>
      <c r="Z11" s="80"/>
      <c r="AA11" s="80"/>
      <c r="AB11" s="80"/>
      <c r="AC11" s="80"/>
      <c r="AD11" s="80"/>
      <c r="AE11" s="80" t="s">
        <v>117</v>
      </c>
      <c r="AF11" s="80">
        <v>0</v>
      </c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</row>
    <row r="12" spans="1:60" ht="33.75" outlineLevel="1" x14ac:dyDescent="0.2">
      <c r="A12" s="81">
        <v>2</v>
      </c>
      <c r="B12" s="81" t="s">
        <v>290</v>
      </c>
      <c r="C12" s="165" t="s">
        <v>291</v>
      </c>
      <c r="D12" s="85" t="s">
        <v>115</v>
      </c>
      <c r="E12" s="90">
        <v>9.8800000000000008</v>
      </c>
      <c r="F12" s="93">
        <f>H12+J12</f>
        <v>0</v>
      </c>
      <c r="G12" s="94">
        <f>ROUND(E12*F12,2)</f>
        <v>0</v>
      </c>
      <c r="H12" s="94"/>
      <c r="I12" s="94">
        <f>ROUND(E12*H12,2)</f>
        <v>0</v>
      </c>
      <c r="J12" s="94"/>
      <c r="K12" s="94">
        <f>ROUND(E12*J12,2)</f>
        <v>0</v>
      </c>
      <c r="L12" s="94">
        <v>21</v>
      </c>
      <c r="M12" s="94">
        <f>G12*(1+L12/100)</f>
        <v>0</v>
      </c>
      <c r="N12" s="85">
        <v>2.3060000000000001E-2</v>
      </c>
      <c r="O12" s="85">
        <f>ROUND(E12*N12,5)</f>
        <v>0.22783</v>
      </c>
      <c r="P12" s="85">
        <v>0</v>
      </c>
      <c r="Q12" s="85">
        <f>ROUND(E12*P12,5)</f>
        <v>0</v>
      </c>
      <c r="R12" s="85"/>
      <c r="S12" s="85"/>
      <c r="T12" s="86">
        <v>0.99</v>
      </c>
      <c r="U12" s="85">
        <f>ROUND(E12*T12,2)</f>
        <v>9.7799999999999994</v>
      </c>
      <c r="V12" s="80"/>
      <c r="W12" s="80"/>
      <c r="X12" s="80"/>
      <c r="Y12" s="80"/>
      <c r="Z12" s="80"/>
      <c r="AA12" s="80"/>
      <c r="AB12" s="80"/>
      <c r="AC12" s="80"/>
      <c r="AD12" s="80"/>
      <c r="AE12" s="80" t="s">
        <v>116</v>
      </c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</row>
    <row r="13" spans="1:60" outlineLevel="1" x14ac:dyDescent="0.2">
      <c r="A13" s="81"/>
      <c r="B13" s="81"/>
      <c r="C13" s="168" t="s">
        <v>292</v>
      </c>
      <c r="D13" s="255"/>
      <c r="E13" s="91">
        <v>9.8800000000000008</v>
      </c>
      <c r="F13" s="94"/>
      <c r="G13" s="94"/>
      <c r="H13" s="94"/>
      <c r="I13" s="94"/>
      <c r="J13" s="94"/>
      <c r="K13" s="94"/>
      <c r="L13" s="94"/>
      <c r="M13" s="94"/>
      <c r="N13" s="85"/>
      <c r="O13" s="85"/>
      <c r="P13" s="85"/>
      <c r="Q13" s="85"/>
      <c r="R13" s="85"/>
      <c r="S13" s="85"/>
      <c r="T13" s="86"/>
      <c r="U13" s="85"/>
      <c r="V13" s="80"/>
      <c r="W13" s="80"/>
      <c r="X13" s="80"/>
      <c r="Y13" s="80"/>
      <c r="Z13" s="80"/>
      <c r="AA13" s="80"/>
      <c r="AB13" s="80"/>
      <c r="AC13" s="80"/>
      <c r="AD13" s="80"/>
      <c r="AE13" s="80" t="s">
        <v>117</v>
      </c>
      <c r="AF13" s="80">
        <v>0</v>
      </c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</row>
    <row r="14" spans="1:60" ht="22.5" outlineLevel="1" x14ac:dyDescent="0.2">
      <c r="A14" s="81">
        <v>3</v>
      </c>
      <c r="B14" s="81" t="s">
        <v>293</v>
      </c>
      <c r="C14" s="165" t="s">
        <v>294</v>
      </c>
      <c r="D14" s="85" t="s">
        <v>115</v>
      </c>
      <c r="E14" s="90">
        <v>1.5</v>
      </c>
      <c r="F14" s="93">
        <f>H14+J14</f>
        <v>0</v>
      </c>
      <c r="G14" s="94">
        <f>ROUND(E14*F14,2)</f>
        <v>0</v>
      </c>
      <c r="H14" s="94"/>
      <c r="I14" s="94">
        <f>ROUND(E14*H14,2)</f>
        <v>0</v>
      </c>
      <c r="J14" s="94"/>
      <c r="K14" s="94">
        <f>ROUND(E14*J14,2)</f>
        <v>0</v>
      </c>
      <c r="L14" s="94">
        <v>21</v>
      </c>
      <c r="M14" s="94">
        <f>G14*(1+L14/100)</f>
        <v>0</v>
      </c>
      <c r="N14" s="85">
        <v>1.9529999999999999E-2</v>
      </c>
      <c r="O14" s="85">
        <f>ROUND(E14*N14,5)</f>
        <v>2.93E-2</v>
      </c>
      <c r="P14" s="85">
        <v>0</v>
      </c>
      <c r="Q14" s="85">
        <f>ROUND(E14*P14,5)</f>
        <v>0</v>
      </c>
      <c r="R14" s="85"/>
      <c r="S14" s="85"/>
      <c r="T14" s="86">
        <v>1.1513899999999999</v>
      </c>
      <c r="U14" s="85">
        <f>ROUND(E14*T14,2)</f>
        <v>1.73</v>
      </c>
      <c r="V14" s="80"/>
      <c r="W14" s="80"/>
      <c r="X14" s="80"/>
      <c r="Y14" s="80"/>
      <c r="Z14" s="80"/>
      <c r="AA14" s="80"/>
      <c r="AB14" s="80"/>
      <c r="AC14" s="80"/>
      <c r="AD14" s="80"/>
      <c r="AE14" s="80" t="s">
        <v>132</v>
      </c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</row>
    <row r="15" spans="1:60" x14ac:dyDescent="0.2">
      <c r="A15" s="82" t="s">
        <v>112</v>
      </c>
      <c r="B15" s="82" t="s">
        <v>276</v>
      </c>
      <c r="C15" s="166" t="s">
        <v>277</v>
      </c>
      <c r="D15" s="88"/>
      <c r="E15" s="92"/>
      <c r="F15" s="95"/>
      <c r="G15" s="95">
        <f>SUMIF(AE16:AE20,"&lt;&gt;NOR",G16:G20)</f>
        <v>0</v>
      </c>
      <c r="H15" s="95"/>
      <c r="I15" s="95">
        <f>SUM(I16:I20)</f>
        <v>0</v>
      </c>
      <c r="J15" s="95"/>
      <c r="K15" s="95">
        <f>SUM(K16:K20)</f>
        <v>0</v>
      </c>
      <c r="L15" s="95"/>
      <c r="M15" s="95">
        <f>SUM(M16:M20)</f>
        <v>0</v>
      </c>
      <c r="N15" s="88"/>
      <c r="O15" s="88">
        <f>SUM(O16:O20)</f>
        <v>6.3710000000000003E-2</v>
      </c>
      <c r="P15" s="88"/>
      <c r="Q15" s="88">
        <f>SUM(Q16:Q20)</f>
        <v>0</v>
      </c>
      <c r="R15" s="88"/>
      <c r="S15" s="88"/>
      <c r="T15" s="89"/>
      <c r="U15" s="88">
        <f>SUM(U16:U20)</f>
        <v>4.95</v>
      </c>
      <c r="AE15" t="s">
        <v>113</v>
      </c>
    </row>
    <row r="16" spans="1:60" ht="22.5" outlineLevel="1" x14ac:dyDescent="0.2">
      <c r="A16" s="81">
        <v>4</v>
      </c>
      <c r="B16" s="81" t="s">
        <v>295</v>
      </c>
      <c r="C16" s="165" t="s">
        <v>296</v>
      </c>
      <c r="D16" s="85" t="s">
        <v>115</v>
      </c>
      <c r="E16" s="90">
        <v>1.96</v>
      </c>
      <c r="F16" s="93">
        <f>H16+J16</f>
        <v>0</v>
      </c>
      <c r="G16" s="94">
        <f>ROUND(E16*F16,2)</f>
        <v>0</v>
      </c>
      <c r="H16" s="94"/>
      <c r="I16" s="94">
        <f>ROUND(E16*H16,2)</f>
        <v>0</v>
      </c>
      <c r="J16" s="94"/>
      <c r="K16" s="94">
        <f>ROUND(E16*J16,2)</f>
        <v>0</v>
      </c>
      <c r="L16" s="94">
        <v>21</v>
      </c>
      <c r="M16" s="94">
        <f>G16*(1+L16/100)</f>
        <v>0</v>
      </c>
      <c r="N16" s="85">
        <v>1.201E-2</v>
      </c>
      <c r="O16" s="85">
        <f>ROUND(E16*N16,5)</f>
        <v>2.3539999999999998E-2</v>
      </c>
      <c r="P16" s="85">
        <v>0</v>
      </c>
      <c r="Q16" s="85">
        <f>ROUND(E16*P16,5)</f>
        <v>0</v>
      </c>
      <c r="R16" s="85"/>
      <c r="S16" s="85"/>
      <c r="T16" s="86">
        <v>0.95</v>
      </c>
      <c r="U16" s="85">
        <f>ROUND(E16*T16,2)</f>
        <v>1.86</v>
      </c>
      <c r="V16" s="80"/>
      <c r="W16" s="80"/>
      <c r="X16" s="80"/>
      <c r="Y16" s="80"/>
      <c r="Z16" s="80"/>
      <c r="AA16" s="80"/>
      <c r="AB16" s="80"/>
      <c r="AC16" s="80"/>
      <c r="AD16" s="80"/>
      <c r="AE16" s="80" t="s">
        <v>116</v>
      </c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</row>
    <row r="17" spans="1:60" outlineLevel="1" x14ac:dyDescent="0.2">
      <c r="A17" s="81"/>
      <c r="B17" s="81"/>
      <c r="C17" s="168" t="s">
        <v>297</v>
      </c>
      <c r="D17" s="255"/>
      <c r="E17" s="91">
        <v>1.96</v>
      </c>
      <c r="F17" s="94"/>
      <c r="G17" s="94"/>
      <c r="H17" s="94"/>
      <c r="I17" s="94"/>
      <c r="J17" s="94"/>
      <c r="K17" s="94"/>
      <c r="L17" s="94"/>
      <c r="M17" s="94"/>
      <c r="N17" s="85"/>
      <c r="O17" s="85"/>
      <c r="P17" s="85"/>
      <c r="Q17" s="85"/>
      <c r="R17" s="85"/>
      <c r="S17" s="85"/>
      <c r="T17" s="86"/>
      <c r="U17" s="85"/>
      <c r="V17" s="80"/>
      <c r="W17" s="80"/>
      <c r="X17" s="80"/>
      <c r="Y17" s="80"/>
      <c r="Z17" s="80"/>
      <c r="AA17" s="80"/>
      <c r="AB17" s="80"/>
      <c r="AC17" s="80"/>
      <c r="AD17" s="80"/>
      <c r="AE17" s="80" t="s">
        <v>117</v>
      </c>
      <c r="AF17" s="80">
        <v>0</v>
      </c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</row>
    <row r="18" spans="1:60" ht="22.5" outlineLevel="1" x14ac:dyDescent="0.2">
      <c r="A18" s="81">
        <v>5</v>
      </c>
      <c r="B18" s="81" t="s">
        <v>298</v>
      </c>
      <c r="C18" s="165" t="s">
        <v>299</v>
      </c>
      <c r="D18" s="85" t="s">
        <v>115</v>
      </c>
      <c r="E18" s="90">
        <v>1.84</v>
      </c>
      <c r="F18" s="93">
        <f>H18+J18</f>
        <v>0</v>
      </c>
      <c r="G18" s="94">
        <f>ROUND(E18*F18,2)</f>
        <v>0</v>
      </c>
      <c r="H18" s="94"/>
      <c r="I18" s="94">
        <f>ROUND(E18*H18,2)</f>
        <v>0</v>
      </c>
      <c r="J18" s="94"/>
      <c r="K18" s="94">
        <f>ROUND(E18*J18,2)</f>
        <v>0</v>
      </c>
      <c r="L18" s="94">
        <v>21</v>
      </c>
      <c r="M18" s="94">
        <f>G18*(1+L18/100)</f>
        <v>0</v>
      </c>
      <c r="N18" s="85">
        <v>1.1690000000000001E-2</v>
      </c>
      <c r="O18" s="85">
        <f>ROUND(E18*N18,5)</f>
        <v>2.1510000000000001E-2</v>
      </c>
      <c r="P18" s="85">
        <v>0</v>
      </c>
      <c r="Q18" s="85">
        <f>ROUND(E18*P18,5)</f>
        <v>0</v>
      </c>
      <c r="R18" s="85"/>
      <c r="S18" s="85"/>
      <c r="T18" s="86">
        <v>0.95</v>
      </c>
      <c r="U18" s="85">
        <f>ROUND(E18*T18,2)</f>
        <v>1.75</v>
      </c>
      <c r="V18" s="80"/>
      <c r="W18" s="80"/>
      <c r="X18" s="80"/>
      <c r="Y18" s="80"/>
      <c r="Z18" s="80"/>
      <c r="AA18" s="80"/>
      <c r="AB18" s="80"/>
      <c r="AC18" s="80"/>
      <c r="AD18" s="80"/>
      <c r="AE18" s="80" t="s">
        <v>116</v>
      </c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</row>
    <row r="19" spans="1:60" outlineLevel="1" x14ac:dyDescent="0.2">
      <c r="A19" s="81"/>
      <c r="B19" s="81"/>
      <c r="C19" s="168" t="s">
        <v>300</v>
      </c>
      <c r="D19" s="255"/>
      <c r="E19" s="91">
        <v>1.84</v>
      </c>
      <c r="F19" s="94"/>
      <c r="G19" s="94"/>
      <c r="H19" s="94"/>
      <c r="I19" s="94"/>
      <c r="J19" s="94"/>
      <c r="K19" s="94"/>
      <c r="L19" s="94"/>
      <c r="M19" s="94"/>
      <c r="N19" s="85"/>
      <c r="O19" s="85"/>
      <c r="P19" s="85"/>
      <c r="Q19" s="85"/>
      <c r="R19" s="85"/>
      <c r="S19" s="85"/>
      <c r="T19" s="86"/>
      <c r="U19" s="85"/>
      <c r="V19" s="80"/>
      <c r="W19" s="80"/>
      <c r="X19" s="80"/>
      <c r="Y19" s="80"/>
      <c r="Z19" s="80"/>
      <c r="AA19" s="80"/>
      <c r="AB19" s="80"/>
      <c r="AC19" s="80"/>
      <c r="AD19" s="80"/>
      <c r="AE19" s="80" t="s">
        <v>117</v>
      </c>
      <c r="AF19" s="80">
        <v>0</v>
      </c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</row>
    <row r="20" spans="1:60" ht="22.5" outlineLevel="1" x14ac:dyDescent="0.2">
      <c r="A20" s="81">
        <v>6</v>
      </c>
      <c r="B20" s="81" t="s">
        <v>301</v>
      </c>
      <c r="C20" s="165" t="s">
        <v>302</v>
      </c>
      <c r="D20" s="85" t="s">
        <v>131</v>
      </c>
      <c r="E20" s="90">
        <v>3.2</v>
      </c>
      <c r="F20" s="93">
        <f>H20+J20</f>
        <v>0</v>
      </c>
      <c r="G20" s="94">
        <f>ROUND(E20*F20,2)</f>
        <v>0</v>
      </c>
      <c r="H20" s="94"/>
      <c r="I20" s="94">
        <f>ROUND(E20*H20,2)</f>
        <v>0</v>
      </c>
      <c r="J20" s="94"/>
      <c r="K20" s="94">
        <f>ROUND(E20*J20,2)</f>
        <v>0</v>
      </c>
      <c r="L20" s="94">
        <v>21</v>
      </c>
      <c r="M20" s="94">
        <f>G20*(1+L20/100)</f>
        <v>0</v>
      </c>
      <c r="N20" s="85">
        <v>5.8300000000000001E-3</v>
      </c>
      <c r="O20" s="85">
        <f>ROUND(E20*N20,5)</f>
        <v>1.866E-2</v>
      </c>
      <c r="P20" s="85">
        <v>0</v>
      </c>
      <c r="Q20" s="85">
        <f>ROUND(E20*P20,5)</f>
        <v>0</v>
      </c>
      <c r="R20" s="85"/>
      <c r="S20" s="85"/>
      <c r="T20" s="86">
        <v>0.42</v>
      </c>
      <c r="U20" s="85">
        <f>ROUND(E20*T20,2)</f>
        <v>1.34</v>
      </c>
      <c r="V20" s="80"/>
      <c r="W20" s="80"/>
      <c r="X20" s="80"/>
      <c r="Y20" s="80"/>
      <c r="Z20" s="80"/>
      <c r="AA20" s="80"/>
      <c r="AB20" s="80"/>
      <c r="AC20" s="80"/>
      <c r="AD20" s="80"/>
      <c r="AE20" s="80" t="s">
        <v>116</v>
      </c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</row>
    <row r="21" spans="1:60" x14ac:dyDescent="0.2">
      <c r="A21" s="82" t="s">
        <v>112</v>
      </c>
      <c r="B21" s="82" t="s">
        <v>59</v>
      </c>
      <c r="C21" s="166" t="s">
        <v>60</v>
      </c>
      <c r="D21" s="88"/>
      <c r="E21" s="92"/>
      <c r="F21" s="95"/>
      <c r="G21" s="95">
        <f>SUMIF(AE22:AE32,"&lt;&gt;NOR",G22:G32)</f>
        <v>0</v>
      </c>
      <c r="H21" s="95"/>
      <c r="I21" s="95">
        <f>SUM(I22:I32)</f>
        <v>0</v>
      </c>
      <c r="J21" s="95"/>
      <c r="K21" s="95">
        <f>SUM(K22:K32)</f>
        <v>0</v>
      </c>
      <c r="L21" s="95"/>
      <c r="M21" s="95">
        <f>SUM(M22:M32)</f>
        <v>0</v>
      </c>
      <c r="N21" s="88"/>
      <c r="O21" s="88">
        <f>SUM(O22:O32)</f>
        <v>0.4143</v>
      </c>
      <c r="P21" s="88"/>
      <c r="Q21" s="88">
        <f>SUM(Q22:Q32)</f>
        <v>0</v>
      </c>
      <c r="R21" s="88"/>
      <c r="S21" s="88"/>
      <c r="T21" s="89"/>
      <c r="U21" s="88">
        <f>SUM(U22:U32)</f>
        <v>30.57</v>
      </c>
      <c r="AE21" t="s">
        <v>113</v>
      </c>
    </row>
    <row r="22" spans="1:60" outlineLevel="1" x14ac:dyDescent="0.2">
      <c r="A22" s="81">
        <v>7</v>
      </c>
      <c r="B22" s="81" t="s">
        <v>123</v>
      </c>
      <c r="C22" s="165" t="s">
        <v>239</v>
      </c>
      <c r="D22" s="85" t="s">
        <v>115</v>
      </c>
      <c r="E22" s="90">
        <v>36.24</v>
      </c>
      <c r="F22" s="93">
        <f>H22+J22</f>
        <v>0</v>
      </c>
      <c r="G22" s="94">
        <f>ROUND(E22*F22,2)</f>
        <v>0</v>
      </c>
      <c r="H22" s="94"/>
      <c r="I22" s="94">
        <f>ROUND(E22*H22,2)</f>
        <v>0</v>
      </c>
      <c r="J22" s="94"/>
      <c r="K22" s="94">
        <f>ROUND(E22*J22,2)</f>
        <v>0</v>
      </c>
      <c r="L22" s="94">
        <v>21</v>
      </c>
      <c r="M22" s="94">
        <f>G22*(1+L22/100)</f>
        <v>0</v>
      </c>
      <c r="N22" s="85">
        <v>2.1000000000000001E-4</v>
      </c>
      <c r="O22" s="85">
        <f>ROUND(E22*N22,5)</f>
        <v>7.6099999999999996E-3</v>
      </c>
      <c r="P22" s="85">
        <v>0</v>
      </c>
      <c r="Q22" s="85">
        <f>ROUND(E22*P22,5)</f>
        <v>0</v>
      </c>
      <c r="R22" s="85"/>
      <c r="S22" s="85"/>
      <c r="T22" s="86">
        <v>0.05</v>
      </c>
      <c r="U22" s="85">
        <f>ROUND(E22*T22,2)</f>
        <v>1.81</v>
      </c>
      <c r="V22" s="80"/>
      <c r="W22" s="80"/>
      <c r="X22" s="80"/>
      <c r="Y22" s="80"/>
      <c r="Z22" s="80"/>
      <c r="AA22" s="80"/>
      <c r="AB22" s="80"/>
      <c r="AC22" s="80"/>
      <c r="AD22" s="80"/>
      <c r="AE22" s="80" t="s">
        <v>116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</row>
    <row r="23" spans="1:60" outlineLevel="1" x14ac:dyDescent="0.2">
      <c r="A23" s="81"/>
      <c r="B23" s="81"/>
      <c r="C23" s="168" t="s">
        <v>303</v>
      </c>
      <c r="D23" s="255"/>
      <c r="E23" s="91">
        <v>36.24</v>
      </c>
      <c r="F23" s="94"/>
      <c r="G23" s="94"/>
      <c r="H23" s="94"/>
      <c r="I23" s="94"/>
      <c r="J23" s="94"/>
      <c r="K23" s="94"/>
      <c r="L23" s="94"/>
      <c r="M23" s="94"/>
      <c r="N23" s="85"/>
      <c r="O23" s="85"/>
      <c r="P23" s="85"/>
      <c r="Q23" s="85"/>
      <c r="R23" s="85"/>
      <c r="S23" s="85"/>
      <c r="T23" s="86"/>
      <c r="U23" s="85"/>
      <c r="V23" s="80"/>
      <c r="W23" s="80"/>
      <c r="X23" s="80"/>
      <c r="Y23" s="80"/>
      <c r="Z23" s="80"/>
      <c r="AA23" s="80"/>
      <c r="AB23" s="80"/>
      <c r="AC23" s="80"/>
      <c r="AD23" s="80"/>
      <c r="AE23" s="80" t="s">
        <v>117</v>
      </c>
      <c r="AF23" s="80">
        <v>0</v>
      </c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</row>
    <row r="24" spans="1:60" ht="22.5" outlineLevel="1" x14ac:dyDescent="0.2">
      <c r="A24" s="81">
        <v>8</v>
      </c>
      <c r="B24" s="81" t="s">
        <v>125</v>
      </c>
      <c r="C24" s="165" t="s">
        <v>264</v>
      </c>
      <c r="D24" s="85" t="s">
        <v>115</v>
      </c>
      <c r="E24" s="90">
        <v>53.86</v>
      </c>
      <c r="F24" s="93">
        <f>H24+J24</f>
        <v>0</v>
      </c>
      <c r="G24" s="94">
        <f>ROUND(E24*F24,2)</f>
        <v>0</v>
      </c>
      <c r="H24" s="94"/>
      <c r="I24" s="94">
        <f>ROUND(E24*H24,2)</f>
        <v>0</v>
      </c>
      <c r="J24" s="94"/>
      <c r="K24" s="94">
        <f>ROUND(E24*J24,2)</f>
        <v>0</v>
      </c>
      <c r="L24" s="94">
        <v>21</v>
      </c>
      <c r="M24" s="94">
        <f>G24*(1+L24/100)</f>
        <v>0</v>
      </c>
      <c r="N24" s="85">
        <v>3.6700000000000001E-3</v>
      </c>
      <c r="O24" s="85">
        <f>ROUND(E24*N24,5)</f>
        <v>0.19767000000000001</v>
      </c>
      <c r="P24" s="85">
        <v>0</v>
      </c>
      <c r="Q24" s="85">
        <f>ROUND(E24*P24,5)</f>
        <v>0</v>
      </c>
      <c r="R24" s="85"/>
      <c r="S24" s="85"/>
      <c r="T24" s="86">
        <v>0.36199999999999999</v>
      </c>
      <c r="U24" s="85">
        <f>ROUND(E24*T24,2)</f>
        <v>19.5</v>
      </c>
      <c r="V24" s="80"/>
      <c r="W24" s="80"/>
      <c r="X24" s="80"/>
      <c r="Y24" s="80"/>
      <c r="Z24" s="80"/>
      <c r="AA24" s="80"/>
      <c r="AB24" s="80"/>
      <c r="AC24" s="80"/>
      <c r="AD24" s="80"/>
      <c r="AE24" s="80" t="s">
        <v>116</v>
      </c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</row>
    <row r="25" spans="1:60" outlineLevel="1" x14ac:dyDescent="0.2">
      <c r="A25" s="81"/>
      <c r="B25" s="81"/>
      <c r="C25" s="168" t="s">
        <v>303</v>
      </c>
      <c r="D25" s="255"/>
      <c r="E25" s="91">
        <v>36.24</v>
      </c>
      <c r="F25" s="94"/>
      <c r="G25" s="94"/>
      <c r="H25" s="94"/>
      <c r="I25" s="94"/>
      <c r="J25" s="94"/>
      <c r="K25" s="94"/>
      <c r="L25" s="94"/>
      <c r="M25" s="94"/>
      <c r="N25" s="85"/>
      <c r="O25" s="85"/>
      <c r="P25" s="85"/>
      <c r="Q25" s="85"/>
      <c r="R25" s="85"/>
      <c r="S25" s="85"/>
      <c r="T25" s="86"/>
      <c r="U25" s="85"/>
      <c r="V25" s="80"/>
      <c r="W25" s="80"/>
      <c r="X25" s="80"/>
      <c r="Y25" s="80"/>
      <c r="Z25" s="80"/>
      <c r="AA25" s="80"/>
      <c r="AB25" s="80"/>
      <c r="AC25" s="80"/>
      <c r="AD25" s="80"/>
      <c r="AE25" s="80" t="s">
        <v>117</v>
      </c>
      <c r="AF25" s="80">
        <v>0</v>
      </c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</row>
    <row r="26" spans="1:60" outlineLevel="1" x14ac:dyDescent="0.2">
      <c r="A26" s="81"/>
      <c r="B26" s="81"/>
      <c r="C26" s="168" t="s">
        <v>304</v>
      </c>
      <c r="D26" s="255"/>
      <c r="E26" s="91">
        <v>16.34</v>
      </c>
      <c r="F26" s="94"/>
      <c r="G26" s="94"/>
      <c r="H26" s="94"/>
      <c r="I26" s="94"/>
      <c r="J26" s="94"/>
      <c r="K26" s="94"/>
      <c r="L26" s="94"/>
      <c r="M26" s="94"/>
      <c r="N26" s="85"/>
      <c r="O26" s="85"/>
      <c r="P26" s="85"/>
      <c r="Q26" s="85"/>
      <c r="R26" s="85"/>
      <c r="S26" s="85"/>
      <c r="T26" s="86"/>
      <c r="U26" s="85"/>
      <c r="V26" s="80"/>
      <c r="W26" s="80"/>
      <c r="X26" s="80"/>
      <c r="Y26" s="80"/>
      <c r="Z26" s="80"/>
      <c r="AA26" s="80"/>
      <c r="AB26" s="80"/>
      <c r="AC26" s="80"/>
      <c r="AD26" s="80"/>
      <c r="AE26" s="80" t="s">
        <v>117</v>
      </c>
      <c r="AF26" s="80">
        <v>0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</row>
    <row r="27" spans="1:60" outlineLevel="1" x14ac:dyDescent="0.2">
      <c r="A27" s="81"/>
      <c r="B27" s="81"/>
      <c r="C27" s="168" t="s">
        <v>305</v>
      </c>
      <c r="D27" s="255"/>
      <c r="E27" s="91">
        <v>1.28</v>
      </c>
      <c r="F27" s="94"/>
      <c r="G27" s="94"/>
      <c r="H27" s="94"/>
      <c r="I27" s="94"/>
      <c r="J27" s="94"/>
      <c r="K27" s="94"/>
      <c r="L27" s="94"/>
      <c r="M27" s="94"/>
      <c r="N27" s="85"/>
      <c r="O27" s="85"/>
      <c r="P27" s="85"/>
      <c r="Q27" s="85"/>
      <c r="R27" s="85"/>
      <c r="S27" s="85"/>
      <c r="T27" s="86"/>
      <c r="U27" s="85"/>
      <c r="V27" s="80"/>
      <c r="W27" s="80"/>
      <c r="X27" s="80"/>
      <c r="Y27" s="80"/>
      <c r="Z27" s="80"/>
      <c r="AA27" s="80"/>
      <c r="AB27" s="80"/>
      <c r="AC27" s="80"/>
      <c r="AD27" s="80"/>
      <c r="AE27" s="80" t="s">
        <v>117</v>
      </c>
      <c r="AF27" s="80">
        <v>0</v>
      </c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</row>
    <row r="28" spans="1:60" outlineLevel="1" x14ac:dyDescent="0.2">
      <c r="A28" s="81">
        <v>9</v>
      </c>
      <c r="B28" s="81" t="s">
        <v>127</v>
      </c>
      <c r="C28" s="165" t="s">
        <v>306</v>
      </c>
      <c r="D28" s="85" t="s">
        <v>115</v>
      </c>
      <c r="E28" s="90">
        <v>29.86</v>
      </c>
      <c r="F28" s="93">
        <f>H28+J28</f>
        <v>0</v>
      </c>
      <c r="G28" s="94">
        <f>ROUND(E28*F28,2)</f>
        <v>0</v>
      </c>
      <c r="H28" s="94"/>
      <c r="I28" s="94">
        <f>ROUND(E28*H28,2)</f>
        <v>0</v>
      </c>
      <c r="J28" s="94"/>
      <c r="K28" s="94">
        <f>ROUND(E28*J28,2)</f>
        <v>0</v>
      </c>
      <c r="L28" s="94">
        <v>21</v>
      </c>
      <c r="M28" s="94">
        <f>G28*(1+L28/100)</f>
        <v>0</v>
      </c>
      <c r="N28" s="85">
        <v>7.0000000000000001E-3</v>
      </c>
      <c r="O28" s="85">
        <f>ROUND(E28*N28,5)</f>
        <v>0.20902000000000001</v>
      </c>
      <c r="P28" s="85">
        <v>0</v>
      </c>
      <c r="Q28" s="85">
        <f>ROUND(E28*P28,5)</f>
        <v>0</v>
      </c>
      <c r="R28" s="85"/>
      <c r="S28" s="85"/>
      <c r="T28" s="86">
        <v>0.31</v>
      </c>
      <c r="U28" s="85">
        <f>ROUND(E28*T28,2)</f>
        <v>9.26</v>
      </c>
      <c r="V28" s="80"/>
      <c r="W28" s="80"/>
      <c r="X28" s="80"/>
      <c r="Y28" s="80"/>
      <c r="Z28" s="80"/>
      <c r="AA28" s="80"/>
      <c r="AB28" s="80"/>
      <c r="AC28" s="80"/>
      <c r="AD28" s="80"/>
      <c r="AE28" s="80" t="s">
        <v>116</v>
      </c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</row>
    <row r="29" spans="1:60" outlineLevel="1" x14ac:dyDescent="0.2">
      <c r="A29" s="81"/>
      <c r="B29" s="81"/>
      <c r="C29" s="168" t="s">
        <v>307</v>
      </c>
      <c r="D29" s="255"/>
      <c r="E29" s="91">
        <v>6.68</v>
      </c>
      <c r="F29" s="94"/>
      <c r="G29" s="94"/>
      <c r="H29" s="94"/>
      <c r="I29" s="94"/>
      <c r="J29" s="94"/>
      <c r="K29" s="94"/>
      <c r="L29" s="94"/>
      <c r="M29" s="94"/>
      <c r="N29" s="85"/>
      <c r="O29" s="85"/>
      <c r="P29" s="85"/>
      <c r="Q29" s="85"/>
      <c r="R29" s="85"/>
      <c r="S29" s="85"/>
      <c r="T29" s="86"/>
      <c r="U29" s="85"/>
      <c r="V29" s="80"/>
      <c r="W29" s="80"/>
      <c r="X29" s="80"/>
      <c r="Y29" s="80"/>
      <c r="Z29" s="80"/>
      <c r="AA29" s="80"/>
      <c r="AB29" s="80"/>
      <c r="AC29" s="80"/>
      <c r="AD29" s="80"/>
      <c r="AE29" s="80" t="s">
        <v>117</v>
      </c>
      <c r="AF29" s="80">
        <v>0</v>
      </c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</row>
    <row r="30" spans="1:60" outlineLevel="1" x14ac:dyDescent="0.2">
      <c r="A30" s="81"/>
      <c r="B30" s="81"/>
      <c r="C30" s="168" t="s">
        <v>308</v>
      </c>
      <c r="D30" s="255"/>
      <c r="E30" s="91">
        <v>5.56</v>
      </c>
      <c r="F30" s="94"/>
      <c r="G30" s="94"/>
      <c r="H30" s="94"/>
      <c r="I30" s="94"/>
      <c r="J30" s="94"/>
      <c r="K30" s="94"/>
      <c r="L30" s="94"/>
      <c r="M30" s="94"/>
      <c r="N30" s="85"/>
      <c r="O30" s="85"/>
      <c r="P30" s="85"/>
      <c r="Q30" s="85"/>
      <c r="R30" s="85"/>
      <c r="S30" s="85"/>
      <c r="T30" s="86"/>
      <c r="U30" s="85"/>
      <c r="V30" s="80"/>
      <c r="W30" s="80"/>
      <c r="X30" s="80"/>
      <c r="Y30" s="80"/>
      <c r="Z30" s="80"/>
      <c r="AA30" s="80"/>
      <c r="AB30" s="80"/>
      <c r="AC30" s="80"/>
      <c r="AD30" s="80"/>
      <c r="AE30" s="80" t="s">
        <v>117</v>
      </c>
      <c r="AF30" s="80">
        <v>0</v>
      </c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</row>
    <row r="31" spans="1:60" outlineLevel="1" x14ac:dyDescent="0.2">
      <c r="A31" s="81"/>
      <c r="B31" s="81"/>
      <c r="C31" s="168" t="s">
        <v>304</v>
      </c>
      <c r="D31" s="255"/>
      <c r="E31" s="91">
        <v>16.34</v>
      </c>
      <c r="F31" s="94"/>
      <c r="G31" s="94"/>
      <c r="H31" s="94"/>
      <c r="I31" s="94"/>
      <c r="J31" s="94"/>
      <c r="K31" s="94"/>
      <c r="L31" s="94"/>
      <c r="M31" s="94"/>
      <c r="N31" s="85"/>
      <c r="O31" s="85"/>
      <c r="P31" s="85"/>
      <c r="Q31" s="85"/>
      <c r="R31" s="85"/>
      <c r="S31" s="85"/>
      <c r="T31" s="86"/>
      <c r="U31" s="85"/>
      <c r="V31" s="80"/>
      <c r="W31" s="80"/>
      <c r="X31" s="80"/>
      <c r="Y31" s="80"/>
      <c r="Z31" s="80"/>
      <c r="AA31" s="80"/>
      <c r="AB31" s="80"/>
      <c r="AC31" s="80"/>
      <c r="AD31" s="80"/>
      <c r="AE31" s="80" t="s">
        <v>117</v>
      </c>
      <c r="AF31" s="80">
        <v>0</v>
      </c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</row>
    <row r="32" spans="1:60" outlineLevel="1" x14ac:dyDescent="0.2">
      <c r="A32" s="81"/>
      <c r="B32" s="81"/>
      <c r="C32" s="168" t="s">
        <v>305</v>
      </c>
      <c r="D32" s="255"/>
      <c r="E32" s="91">
        <v>1.28</v>
      </c>
      <c r="F32" s="94"/>
      <c r="G32" s="94"/>
      <c r="H32" s="94"/>
      <c r="I32" s="94"/>
      <c r="J32" s="94"/>
      <c r="K32" s="94"/>
      <c r="L32" s="94"/>
      <c r="M32" s="94"/>
      <c r="N32" s="85"/>
      <c r="O32" s="85"/>
      <c r="P32" s="85"/>
      <c r="Q32" s="85"/>
      <c r="R32" s="85"/>
      <c r="S32" s="85"/>
      <c r="T32" s="86"/>
      <c r="U32" s="85"/>
      <c r="V32" s="80"/>
      <c r="W32" s="80"/>
      <c r="X32" s="80"/>
      <c r="Y32" s="80"/>
      <c r="Z32" s="80"/>
      <c r="AA32" s="80"/>
      <c r="AB32" s="80"/>
      <c r="AC32" s="80"/>
      <c r="AD32" s="80"/>
      <c r="AE32" s="80" t="s">
        <v>117</v>
      </c>
      <c r="AF32" s="80">
        <v>0</v>
      </c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</row>
    <row r="33" spans="1:60" x14ac:dyDescent="0.2">
      <c r="A33" s="82" t="s">
        <v>112</v>
      </c>
      <c r="B33" s="82" t="s">
        <v>63</v>
      </c>
      <c r="C33" s="166" t="s">
        <v>64</v>
      </c>
      <c r="D33" s="88"/>
      <c r="E33" s="92"/>
      <c r="F33" s="95"/>
      <c r="G33" s="95">
        <f>SUMIF(AE34:AE35,"&lt;&gt;NOR",G34:G35)</f>
        <v>0</v>
      </c>
      <c r="H33" s="95"/>
      <c r="I33" s="95">
        <f>SUM(I34:I35)</f>
        <v>0</v>
      </c>
      <c r="J33" s="95"/>
      <c r="K33" s="95">
        <f>SUM(K34:K35)</f>
        <v>0</v>
      </c>
      <c r="L33" s="95"/>
      <c r="M33" s="95">
        <f>SUM(M34:M35)</f>
        <v>0</v>
      </c>
      <c r="N33" s="88"/>
      <c r="O33" s="88">
        <f>SUM(O34:O35)</f>
        <v>9.0100000000000006E-3</v>
      </c>
      <c r="P33" s="88"/>
      <c r="Q33" s="88">
        <f>SUM(Q34:Q35)</f>
        <v>0</v>
      </c>
      <c r="R33" s="88"/>
      <c r="S33" s="88"/>
      <c r="T33" s="89"/>
      <c r="U33" s="88">
        <f>SUM(U34:U35)</f>
        <v>1.22</v>
      </c>
      <c r="AE33" t="s">
        <v>113</v>
      </c>
    </row>
    <row r="34" spans="1:60" outlineLevel="1" x14ac:dyDescent="0.2">
      <c r="A34" s="81">
        <v>10</v>
      </c>
      <c r="B34" s="81" t="s">
        <v>135</v>
      </c>
      <c r="C34" s="165" t="s">
        <v>136</v>
      </c>
      <c r="D34" s="85" t="s">
        <v>115</v>
      </c>
      <c r="E34" s="90">
        <v>5.7</v>
      </c>
      <c r="F34" s="93">
        <f>H34+J34</f>
        <v>0</v>
      </c>
      <c r="G34" s="94">
        <f>ROUND(E34*F34,2)</f>
        <v>0</v>
      </c>
      <c r="H34" s="94"/>
      <c r="I34" s="94">
        <f>ROUND(E34*H34,2)</f>
        <v>0</v>
      </c>
      <c r="J34" s="94"/>
      <c r="K34" s="94">
        <f>ROUND(E34*J34,2)</f>
        <v>0</v>
      </c>
      <c r="L34" s="94">
        <v>21</v>
      </c>
      <c r="M34" s="94">
        <f>G34*(1+L34/100)</f>
        <v>0</v>
      </c>
      <c r="N34" s="85">
        <v>1.58E-3</v>
      </c>
      <c r="O34" s="85">
        <f>ROUND(E34*N34,5)</f>
        <v>9.0100000000000006E-3</v>
      </c>
      <c r="P34" s="85">
        <v>0</v>
      </c>
      <c r="Q34" s="85">
        <f>ROUND(E34*P34,5)</f>
        <v>0</v>
      </c>
      <c r="R34" s="85"/>
      <c r="S34" s="85"/>
      <c r="T34" s="86">
        <v>0.214</v>
      </c>
      <c r="U34" s="85">
        <f>ROUND(E34*T34,2)</f>
        <v>1.22</v>
      </c>
      <c r="V34" s="80"/>
      <c r="W34" s="80"/>
      <c r="X34" s="80"/>
      <c r="Y34" s="80"/>
      <c r="Z34" s="80"/>
      <c r="AA34" s="80"/>
      <c r="AB34" s="80"/>
      <c r="AC34" s="80"/>
      <c r="AD34" s="80"/>
      <c r="AE34" s="80" t="s">
        <v>116</v>
      </c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</row>
    <row r="35" spans="1:60" outlineLevel="1" x14ac:dyDescent="0.2">
      <c r="A35" s="81"/>
      <c r="B35" s="81"/>
      <c r="C35" s="168" t="s">
        <v>137</v>
      </c>
      <c r="D35" s="255"/>
      <c r="E35" s="91">
        <v>5.7</v>
      </c>
      <c r="F35" s="94"/>
      <c r="G35" s="94"/>
      <c r="H35" s="94"/>
      <c r="I35" s="94"/>
      <c r="J35" s="94"/>
      <c r="K35" s="94"/>
      <c r="L35" s="94"/>
      <c r="M35" s="94"/>
      <c r="N35" s="85"/>
      <c r="O35" s="85"/>
      <c r="P35" s="85"/>
      <c r="Q35" s="85"/>
      <c r="R35" s="85"/>
      <c r="S35" s="85"/>
      <c r="T35" s="86"/>
      <c r="U35" s="85"/>
      <c r="V35" s="80"/>
      <c r="W35" s="80"/>
      <c r="X35" s="80"/>
      <c r="Y35" s="80"/>
      <c r="Z35" s="80"/>
      <c r="AA35" s="80"/>
      <c r="AB35" s="80"/>
      <c r="AC35" s="80"/>
      <c r="AD35" s="80"/>
      <c r="AE35" s="80" t="s">
        <v>117</v>
      </c>
      <c r="AF35" s="80">
        <v>0</v>
      </c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</row>
    <row r="36" spans="1:60" x14ac:dyDescent="0.2">
      <c r="A36" s="82" t="s">
        <v>112</v>
      </c>
      <c r="B36" s="82" t="s">
        <v>65</v>
      </c>
      <c r="C36" s="166" t="s">
        <v>66</v>
      </c>
      <c r="D36" s="88"/>
      <c r="E36" s="92"/>
      <c r="F36" s="95"/>
      <c r="G36" s="95">
        <f>SUMIF(AE37:AE42,"&lt;&gt;NOR",G37:G42)</f>
        <v>0</v>
      </c>
      <c r="H36" s="95"/>
      <c r="I36" s="95">
        <f>SUM(I37:I42)</f>
        <v>0</v>
      </c>
      <c r="J36" s="95"/>
      <c r="K36" s="95">
        <f>SUM(K37:K42)</f>
        <v>0</v>
      </c>
      <c r="L36" s="95"/>
      <c r="M36" s="95">
        <f>SUM(M37:M42)</f>
        <v>0</v>
      </c>
      <c r="N36" s="88"/>
      <c r="O36" s="88">
        <f>SUM(O37:O42)</f>
        <v>2.98E-3</v>
      </c>
      <c r="P36" s="88"/>
      <c r="Q36" s="88">
        <f>SUM(Q37:Q42)</f>
        <v>0.26869999999999999</v>
      </c>
      <c r="R36" s="88"/>
      <c r="S36" s="88"/>
      <c r="T36" s="89"/>
      <c r="U36" s="88">
        <f>SUM(U37:U42)</f>
        <v>7.5600000000000005</v>
      </c>
      <c r="AE36" t="s">
        <v>113</v>
      </c>
    </row>
    <row r="37" spans="1:60" outlineLevel="1" x14ac:dyDescent="0.2">
      <c r="A37" s="81">
        <v>11</v>
      </c>
      <c r="B37" s="81" t="s">
        <v>138</v>
      </c>
      <c r="C37" s="165" t="s">
        <v>139</v>
      </c>
      <c r="D37" s="85" t="s">
        <v>115</v>
      </c>
      <c r="E37" s="90">
        <v>3.6</v>
      </c>
      <c r="F37" s="93">
        <f>H37+J37</f>
        <v>0</v>
      </c>
      <c r="G37" s="94">
        <f>ROUND(E37*F37,2)</f>
        <v>0</v>
      </c>
      <c r="H37" s="94"/>
      <c r="I37" s="94">
        <f>ROUND(E37*H37,2)</f>
        <v>0</v>
      </c>
      <c r="J37" s="94"/>
      <c r="K37" s="94">
        <f>ROUND(E37*J37,2)</f>
        <v>0</v>
      </c>
      <c r="L37" s="94">
        <v>21</v>
      </c>
      <c r="M37" s="94">
        <f>G37*(1+L37/100)</f>
        <v>0</v>
      </c>
      <c r="N37" s="85">
        <v>0</v>
      </c>
      <c r="O37" s="85">
        <f>ROUND(E37*N37,5)</f>
        <v>0</v>
      </c>
      <c r="P37" s="85">
        <v>6.8000000000000005E-2</v>
      </c>
      <c r="Q37" s="85">
        <f>ROUND(E37*P37,5)</f>
        <v>0.24479999999999999</v>
      </c>
      <c r="R37" s="85"/>
      <c r="S37" s="85"/>
      <c r="T37" s="86">
        <v>0.3</v>
      </c>
      <c r="U37" s="85">
        <f>ROUND(E37*T37,2)</f>
        <v>1.08</v>
      </c>
      <c r="V37" s="80"/>
      <c r="W37" s="80"/>
      <c r="X37" s="80"/>
      <c r="Y37" s="80"/>
      <c r="Z37" s="80"/>
      <c r="AA37" s="80"/>
      <c r="AB37" s="80"/>
      <c r="AC37" s="80"/>
      <c r="AD37" s="80"/>
      <c r="AE37" s="80" t="s">
        <v>116</v>
      </c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</row>
    <row r="38" spans="1:60" outlineLevel="1" x14ac:dyDescent="0.2">
      <c r="A38" s="81"/>
      <c r="B38" s="81"/>
      <c r="C38" s="168" t="s">
        <v>309</v>
      </c>
      <c r="D38" s="255"/>
      <c r="E38" s="91">
        <v>3.6</v>
      </c>
      <c r="F38" s="94"/>
      <c r="G38" s="94"/>
      <c r="H38" s="94"/>
      <c r="I38" s="94"/>
      <c r="J38" s="94"/>
      <c r="K38" s="94"/>
      <c r="L38" s="94"/>
      <c r="M38" s="94"/>
      <c r="N38" s="85"/>
      <c r="O38" s="85"/>
      <c r="P38" s="85"/>
      <c r="Q38" s="85"/>
      <c r="R38" s="85"/>
      <c r="S38" s="85"/>
      <c r="T38" s="86"/>
      <c r="U38" s="85"/>
      <c r="V38" s="80"/>
      <c r="W38" s="80"/>
      <c r="X38" s="80"/>
      <c r="Y38" s="80"/>
      <c r="Z38" s="80"/>
      <c r="AA38" s="80"/>
      <c r="AB38" s="80"/>
      <c r="AC38" s="80"/>
      <c r="AD38" s="80"/>
      <c r="AE38" s="80" t="s">
        <v>117</v>
      </c>
      <c r="AF38" s="80">
        <v>0</v>
      </c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</row>
    <row r="39" spans="1:60" outlineLevel="1" x14ac:dyDescent="0.2">
      <c r="A39" s="81">
        <v>12</v>
      </c>
      <c r="B39" s="81" t="s">
        <v>310</v>
      </c>
      <c r="C39" s="165" t="s">
        <v>311</v>
      </c>
      <c r="D39" s="85" t="s">
        <v>131</v>
      </c>
      <c r="E39" s="90">
        <v>1</v>
      </c>
      <c r="F39" s="93">
        <f>H39+J39</f>
        <v>0</v>
      </c>
      <c r="G39" s="94">
        <f>ROUND(E39*F39,2)</f>
        <v>0</v>
      </c>
      <c r="H39" s="94"/>
      <c r="I39" s="94">
        <f>ROUND(E39*H39,2)</f>
        <v>0</v>
      </c>
      <c r="J39" s="94"/>
      <c r="K39" s="94">
        <f>ROUND(E39*J39,2)</f>
        <v>0</v>
      </c>
      <c r="L39" s="94">
        <v>21</v>
      </c>
      <c r="M39" s="94">
        <f>G39*(1+L39/100)</f>
        <v>0</v>
      </c>
      <c r="N39" s="85">
        <v>1.6299999999999999E-3</v>
      </c>
      <c r="O39" s="85">
        <f>ROUND(E39*N39,5)</f>
        <v>1.6299999999999999E-3</v>
      </c>
      <c r="P39" s="85">
        <v>2.3900000000000001E-2</v>
      </c>
      <c r="Q39" s="85">
        <f>ROUND(E39*P39,5)</f>
        <v>2.3900000000000001E-2</v>
      </c>
      <c r="R39" s="85"/>
      <c r="S39" s="85"/>
      <c r="T39" s="86">
        <v>3.5</v>
      </c>
      <c r="U39" s="85">
        <f>ROUND(E39*T39,2)</f>
        <v>3.5</v>
      </c>
      <c r="V39" s="80"/>
      <c r="W39" s="80"/>
      <c r="X39" s="80"/>
      <c r="Y39" s="80"/>
      <c r="Z39" s="80"/>
      <c r="AA39" s="80"/>
      <c r="AB39" s="80"/>
      <c r="AC39" s="80"/>
      <c r="AD39" s="80"/>
      <c r="AE39" s="80" t="s">
        <v>116</v>
      </c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</row>
    <row r="40" spans="1:60" outlineLevel="1" x14ac:dyDescent="0.2">
      <c r="A40" s="81">
        <v>13</v>
      </c>
      <c r="B40" s="81" t="s">
        <v>312</v>
      </c>
      <c r="C40" s="165" t="s">
        <v>313</v>
      </c>
      <c r="D40" s="85" t="s">
        <v>131</v>
      </c>
      <c r="E40" s="90">
        <v>1</v>
      </c>
      <c r="F40" s="93">
        <f>H40+J40</f>
        <v>0</v>
      </c>
      <c r="G40" s="94">
        <f>ROUND(E40*F40,2)</f>
        <v>0</v>
      </c>
      <c r="H40" s="94"/>
      <c r="I40" s="94">
        <f>ROUND(E40*H40,2)</f>
        <v>0</v>
      </c>
      <c r="J40" s="94"/>
      <c r="K40" s="94">
        <f>ROUND(E40*J40,2)</f>
        <v>0</v>
      </c>
      <c r="L40" s="94">
        <v>21</v>
      </c>
      <c r="M40" s="94">
        <f>G40*(1+L40/100)</f>
        <v>0</v>
      </c>
      <c r="N40" s="85">
        <v>1.34E-3</v>
      </c>
      <c r="O40" s="85">
        <f>ROUND(E40*N40,5)</f>
        <v>1.34E-3</v>
      </c>
      <c r="P40" s="85">
        <v>0</v>
      </c>
      <c r="Q40" s="85">
        <f>ROUND(E40*P40,5)</f>
        <v>0</v>
      </c>
      <c r="R40" s="85"/>
      <c r="S40" s="85"/>
      <c r="T40" s="86">
        <v>0.63</v>
      </c>
      <c r="U40" s="85">
        <f>ROUND(E40*T40,2)</f>
        <v>0.63</v>
      </c>
      <c r="V40" s="80"/>
      <c r="W40" s="80"/>
      <c r="X40" s="80"/>
      <c r="Y40" s="80"/>
      <c r="Z40" s="80"/>
      <c r="AA40" s="80"/>
      <c r="AB40" s="80"/>
      <c r="AC40" s="80"/>
      <c r="AD40" s="80"/>
      <c r="AE40" s="80" t="s">
        <v>116</v>
      </c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</row>
    <row r="41" spans="1:60" outlineLevel="1" x14ac:dyDescent="0.2">
      <c r="A41" s="81">
        <v>14</v>
      </c>
      <c r="B41" s="81" t="s">
        <v>314</v>
      </c>
      <c r="C41" s="165" t="s">
        <v>315</v>
      </c>
      <c r="D41" s="85" t="s">
        <v>131</v>
      </c>
      <c r="E41" s="90">
        <v>1</v>
      </c>
      <c r="F41" s="93">
        <f>H41+J41</f>
        <v>0</v>
      </c>
      <c r="G41" s="94">
        <f>ROUND(E41*F41,2)</f>
        <v>0</v>
      </c>
      <c r="H41" s="94"/>
      <c r="I41" s="94">
        <f>ROUND(E41*H41,2)</f>
        <v>0</v>
      </c>
      <c r="J41" s="94"/>
      <c r="K41" s="94">
        <f>ROUND(E41*J41,2)</f>
        <v>0</v>
      </c>
      <c r="L41" s="94">
        <v>21</v>
      </c>
      <c r="M41" s="94">
        <f>G41*(1+L41/100)</f>
        <v>0</v>
      </c>
      <c r="N41" s="85">
        <v>1.0000000000000001E-5</v>
      </c>
      <c r="O41" s="85">
        <f>ROUND(E41*N41,5)</f>
        <v>1.0000000000000001E-5</v>
      </c>
      <c r="P41" s="85">
        <v>0</v>
      </c>
      <c r="Q41" s="85">
        <f>ROUND(E41*P41,5)</f>
        <v>0</v>
      </c>
      <c r="R41" s="85"/>
      <c r="S41" s="85"/>
      <c r="T41" s="86">
        <v>1.0289999999999999</v>
      </c>
      <c r="U41" s="85">
        <f>ROUND(E41*T41,2)</f>
        <v>1.03</v>
      </c>
      <c r="V41" s="80"/>
      <c r="W41" s="80"/>
      <c r="X41" s="80"/>
      <c r="Y41" s="80"/>
      <c r="Z41" s="80"/>
      <c r="AA41" s="80"/>
      <c r="AB41" s="80"/>
      <c r="AC41" s="80"/>
      <c r="AD41" s="80"/>
      <c r="AE41" s="80" t="s">
        <v>116</v>
      </c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</row>
    <row r="42" spans="1:60" ht="22.5" outlineLevel="1" x14ac:dyDescent="0.2">
      <c r="A42" s="81">
        <v>15</v>
      </c>
      <c r="B42" s="81" t="s">
        <v>316</v>
      </c>
      <c r="C42" s="165" t="s">
        <v>230</v>
      </c>
      <c r="D42" s="85" t="s">
        <v>207</v>
      </c>
      <c r="E42" s="90">
        <v>0.53339999999999999</v>
      </c>
      <c r="F42" s="93">
        <f>H42+J42</f>
        <v>0</v>
      </c>
      <c r="G42" s="94">
        <f>ROUND(E42*F42,2)</f>
        <v>0</v>
      </c>
      <c r="H42" s="94"/>
      <c r="I42" s="94">
        <f>ROUND(E42*H42,2)</f>
        <v>0</v>
      </c>
      <c r="J42" s="94"/>
      <c r="K42" s="94">
        <f>ROUND(E42*J42,2)</f>
        <v>0</v>
      </c>
      <c r="L42" s="94">
        <v>21</v>
      </c>
      <c r="M42" s="94">
        <f>G42*(1+L42/100)</f>
        <v>0</v>
      </c>
      <c r="N42" s="85">
        <v>0</v>
      </c>
      <c r="O42" s="85">
        <f>ROUND(E42*N42,5)</f>
        <v>0</v>
      </c>
      <c r="P42" s="85">
        <v>0</v>
      </c>
      <c r="Q42" s="85">
        <f>ROUND(E42*P42,5)</f>
        <v>0</v>
      </c>
      <c r="R42" s="85"/>
      <c r="S42" s="85"/>
      <c r="T42" s="86">
        <v>2.4700000000000002</v>
      </c>
      <c r="U42" s="85">
        <f>ROUND(E42*T42,2)</f>
        <v>1.32</v>
      </c>
      <c r="V42" s="80"/>
      <c r="W42" s="80"/>
      <c r="X42" s="80"/>
      <c r="Y42" s="80"/>
      <c r="Z42" s="80"/>
      <c r="AA42" s="80"/>
      <c r="AB42" s="80"/>
      <c r="AC42" s="80"/>
      <c r="AD42" s="80"/>
      <c r="AE42" s="80" t="s">
        <v>116</v>
      </c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</row>
    <row r="43" spans="1:60" x14ac:dyDescent="0.2">
      <c r="A43" s="82" t="s">
        <v>112</v>
      </c>
      <c r="B43" s="82" t="s">
        <v>278</v>
      </c>
      <c r="C43" s="166" t="s">
        <v>279</v>
      </c>
      <c r="D43" s="88"/>
      <c r="E43" s="92"/>
      <c r="F43" s="95"/>
      <c r="G43" s="95">
        <f>SUMIF(AE44:AE44,"&lt;&gt;NOR",G44:G44)</f>
        <v>0</v>
      </c>
      <c r="H43" s="95"/>
      <c r="I43" s="95">
        <f>SUM(I44:I44)</f>
        <v>0</v>
      </c>
      <c r="J43" s="95"/>
      <c r="K43" s="95">
        <f>SUM(K44:K44)</f>
        <v>0</v>
      </c>
      <c r="L43" s="95"/>
      <c r="M43" s="95">
        <f>SUM(M44:M44)</f>
        <v>0</v>
      </c>
      <c r="N43" s="88"/>
      <c r="O43" s="88">
        <f>SUM(O44:O44)</f>
        <v>0</v>
      </c>
      <c r="P43" s="88"/>
      <c r="Q43" s="88">
        <f>SUM(Q44:Q44)</f>
        <v>0</v>
      </c>
      <c r="R43" s="88"/>
      <c r="S43" s="88"/>
      <c r="T43" s="89"/>
      <c r="U43" s="88">
        <f>SUM(U44:U44)</f>
        <v>0.89</v>
      </c>
      <c r="AE43" t="s">
        <v>113</v>
      </c>
    </row>
    <row r="44" spans="1:60" outlineLevel="1" x14ac:dyDescent="0.2">
      <c r="A44" s="81">
        <v>16</v>
      </c>
      <c r="B44" s="81" t="s">
        <v>317</v>
      </c>
      <c r="C44" s="165" t="s">
        <v>318</v>
      </c>
      <c r="D44" s="85" t="s">
        <v>207</v>
      </c>
      <c r="E44" s="90">
        <v>1.0419</v>
      </c>
      <c r="F44" s="93">
        <f>H44+J44</f>
        <v>0</v>
      </c>
      <c r="G44" s="94">
        <f>ROUND(E44*F44,2)</f>
        <v>0</v>
      </c>
      <c r="H44" s="94"/>
      <c r="I44" s="94">
        <f>ROUND(E44*H44,2)</f>
        <v>0</v>
      </c>
      <c r="J44" s="94"/>
      <c r="K44" s="94">
        <f>ROUND(E44*J44,2)</f>
        <v>0</v>
      </c>
      <c r="L44" s="94">
        <v>21</v>
      </c>
      <c r="M44" s="94">
        <f>G44*(1+L44/100)</f>
        <v>0</v>
      </c>
      <c r="N44" s="85">
        <v>0</v>
      </c>
      <c r="O44" s="85">
        <f>ROUND(E44*N44,5)</f>
        <v>0</v>
      </c>
      <c r="P44" s="85">
        <v>0</v>
      </c>
      <c r="Q44" s="85">
        <f>ROUND(E44*P44,5)</f>
        <v>0</v>
      </c>
      <c r="R44" s="85"/>
      <c r="S44" s="85"/>
      <c r="T44" s="86">
        <v>0.85199999999999998</v>
      </c>
      <c r="U44" s="85">
        <f>ROUND(E44*T44,2)</f>
        <v>0.89</v>
      </c>
      <c r="V44" s="80"/>
      <c r="W44" s="80"/>
      <c r="X44" s="80"/>
      <c r="Y44" s="80"/>
      <c r="Z44" s="80"/>
      <c r="AA44" s="80"/>
      <c r="AB44" s="80"/>
      <c r="AC44" s="80"/>
      <c r="AD44" s="80"/>
      <c r="AE44" s="80" t="s">
        <v>208</v>
      </c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</row>
    <row r="45" spans="1:60" x14ac:dyDescent="0.2">
      <c r="A45" s="82" t="s">
        <v>112</v>
      </c>
      <c r="B45" s="82" t="s">
        <v>67</v>
      </c>
      <c r="C45" s="166" t="s">
        <v>68</v>
      </c>
      <c r="D45" s="88"/>
      <c r="E45" s="92"/>
      <c r="F45" s="95"/>
      <c r="G45" s="95">
        <f>SUMIF(AE46:AE51,"&lt;&gt;NOR",G46:G51)</f>
        <v>0</v>
      </c>
      <c r="H45" s="95"/>
      <c r="I45" s="95">
        <f>SUM(I46:I51)</f>
        <v>0</v>
      </c>
      <c r="J45" s="95"/>
      <c r="K45" s="95">
        <f>SUM(K46:K51)</f>
        <v>0</v>
      </c>
      <c r="L45" s="95"/>
      <c r="M45" s="95">
        <f>SUM(M46:M51)</f>
        <v>0</v>
      </c>
      <c r="N45" s="88"/>
      <c r="O45" s="88">
        <f>SUM(O46:O51)</f>
        <v>3.603E-2</v>
      </c>
      <c r="P45" s="88"/>
      <c r="Q45" s="88">
        <f>SUM(Q46:Q51)</f>
        <v>0</v>
      </c>
      <c r="R45" s="88"/>
      <c r="S45" s="88"/>
      <c r="T45" s="89"/>
      <c r="U45" s="88">
        <f>SUM(U46:U51)</f>
        <v>5.6</v>
      </c>
      <c r="AE45" t="s">
        <v>113</v>
      </c>
    </row>
    <row r="46" spans="1:60" outlineLevel="1" x14ac:dyDescent="0.2">
      <c r="A46" s="81">
        <v>17</v>
      </c>
      <c r="B46" s="81" t="s">
        <v>319</v>
      </c>
      <c r="C46" s="165" t="s">
        <v>320</v>
      </c>
      <c r="D46" s="85" t="s">
        <v>115</v>
      </c>
      <c r="E46" s="90">
        <v>8.18</v>
      </c>
      <c r="F46" s="93">
        <f>H46+J46</f>
        <v>0</v>
      </c>
      <c r="G46" s="94">
        <f>ROUND(E46*F46,2)</f>
        <v>0</v>
      </c>
      <c r="H46" s="94"/>
      <c r="I46" s="94">
        <f>ROUND(E46*H46,2)</f>
        <v>0</v>
      </c>
      <c r="J46" s="94"/>
      <c r="K46" s="94">
        <f>ROUND(E46*J46,2)</f>
        <v>0</v>
      </c>
      <c r="L46" s="94">
        <v>21</v>
      </c>
      <c r="M46" s="94">
        <f>G46*(1+L46/100)</f>
        <v>0</v>
      </c>
      <c r="N46" s="85">
        <v>2.1000000000000001E-4</v>
      </c>
      <c r="O46" s="85">
        <f>ROUND(E46*N46,5)</f>
        <v>1.72E-3</v>
      </c>
      <c r="P46" s="85">
        <v>0</v>
      </c>
      <c r="Q46" s="85">
        <f>ROUND(E46*P46,5)</f>
        <v>0</v>
      </c>
      <c r="R46" s="85"/>
      <c r="S46" s="85"/>
      <c r="T46" s="86">
        <v>9.5000000000000001E-2</v>
      </c>
      <c r="U46" s="85">
        <f>ROUND(E46*T46,2)</f>
        <v>0.78</v>
      </c>
      <c r="V46" s="80"/>
      <c r="W46" s="80"/>
      <c r="X46" s="80"/>
      <c r="Y46" s="80"/>
      <c r="Z46" s="80"/>
      <c r="AA46" s="80"/>
      <c r="AB46" s="80"/>
      <c r="AC46" s="80"/>
      <c r="AD46" s="80"/>
      <c r="AE46" s="80" t="s">
        <v>116</v>
      </c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</row>
    <row r="47" spans="1:60" outlineLevel="1" x14ac:dyDescent="0.2">
      <c r="A47" s="81"/>
      <c r="B47" s="81"/>
      <c r="C47" s="168" t="s">
        <v>321</v>
      </c>
      <c r="D47" s="255"/>
      <c r="E47" s="91">
        <v>8.18</v>
      </c>
      <c r="F47" s="94"/>
      <c r="G47" s="94"/>
      <c r="H47" s="94"/>
      <c r="I47" s="94"/>
      <c r="J47" s="94"/>
      <c r="K47" s="94"/>
      <c r="L47" s="94"/>
      <c r="M47" s="94"/>
      <c r="N47" s="85"/>
      <c r="O47" s="85"/>
      <c r="P47" s="85"/>
      <c r="Q47" s="85"/>
      <c r="R47" s="85"/>
      <c r="S47" s="85"/>
      <c r="T47" s="86"/>
      <c r="U47" s="85"/>
      <c r="V47" s="80"/>
      <c r="W47" s="80"/>
      <c r="X47" s="80"/>
      <c r="Y47" s="80"/>
      <c r="Z47" s="80"/>
      <c r="AA47" s="80"/>
      <c r="AB47" s="80"/>
      <c r="AC47" s="80"/>
      <c r="AD47" s="80"/>
      <c r="AE47" s="80" t="s">
        <v>117</v>
      </c>
      <c r="AF47" s="80">
        <v>0</v>
      </c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</row>
    <row r="48" spans="1:60" outlineLevel="1" x14ac:dyDescent="0.2">
      <c r="A48" s="81">
        <v>18</v>
      </c>
      <c r="B48" s="81" t="s">
        <v>147</v>
      </c>
      <c r="C48" s="165" t="s">
        <v>148</v>
      </c>
      <c r="D48" s="85" t="s">
        <v>115</v>
      </c>
      <c r="E48" s="90">
        <v>8.18</v>
      </c>
      <c r="F48" s="93">
        <f>H48+J48</f>
        <v>0</v>
      </c>
      <c r="G48" s="94">
        <f>ROUND(E48*F48,2)</f>
        <v>0</v>
      </c>
      <c r="H48" s="94"/>
      <c r="I48" s="94">
        <f>ROUND(E48*H48,2)</f>
        <v>0</v>
      </c>
      <c r="J48" s="94"/>
      <c r="K48" s="94">
        <f>ROUND(E48*J48,2)</f>
        <v>0</v>
      </c>
      <c r="L48" s="94">
        <v>21</v>
      </c>
      <c r="M48" s="94">
        <f>G48*(1+L48/100)</f>
        <v>0</v>
      </c>
      <c r="N48" s="85">
        <v>3.7799999999999999E-3</v>
      </c>
      <c r="O48" s="85">
        <f>ROUND(E48*N48,5)</f>
        <v>3.092E-2</v>
      </c>
      <c r="P48" s="85">
        <v>0</v>
      </c>
      <c r="Q48" s="85">
        <f>ROUND(E48*P48,5)</f>
        <v>0</v>
      </c>
      <c r="R48" s="85"/>
      <c r="S48" s="85"/>
      <c r="T48" s="86">
        <v>0.42403000000000002</v>
      </c>
      <c r="U48" s="85">
        <f>ROUND(E48*T48,2)</f>
        <v>3.47</v>
      </c>
      <c r="V48" s="80"/>
      <c r="W48" s="80"/>
      <c r="X48" s="80"/>
      <c r="Y48" s="80"/>
      <c r="Z48" s="80"/>
      <c r="AA48" s="80"/>
      <c r="AB48" s="80"/>
      <c r="AC48" s="80"/>
      <c r="AD48" s="80"/>
      <c r="AE48" s="80" t="s">
        <v>132</v>
      </c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</row>
    <row r="49" spans="1:60" ht="22.5" outlineLevel="1" x14ac:dyDescent="0.2">
      <c r="A49" s="81">
        <v>19</v>
      </c>
      <c r="B49" s="81" t="s">
        <v>322</v>
      </c>
      <c r="C49" s="165" t="s">
        <v>323</v>
      </c>
      <c r="D49" s="85" t="s">
        <v>131</v>
      </c>
      <c r="E49" s="90">
        <v>4.5999999999999996</v>
      </c>
      <c r="F49" s="93">
        <f>H49+J49</f>
        <v>0</v>
      </c>
      <c r="G49" s="94">
        <f>ROUND(E49*F49,2)</f>
        <v>0</v>
      </c>
      <c r="H49" s="94"/>
      <c r="I49" s="94">
        <f>ROUND(E49*H49,2)</f>
        <v>0</v>
      </c>
      <c r="J49" s="94"/>
      <c r="K49" s="94">
        <f>ROUND(E49*J49,2)</f>
        <v>0</v>
      </c>
      <c r="L49" s="94">
        <v>21</v>
      </c>
      <c r="M49" s="94">
        <f>G49*(1+L49/100)</f>
        <v>0</v>
      </c>
      <c r="N49" s="85">
        <v>3.2000000000000003E-4</v>
      </c>
      <c r="O49" s="85">
        <f>ROUND(E49*N49,5)</f>
        <v>1.47E-3</v>
      </c>
      <c r="P49" s="85">
        <v>0</v>
      </c>
      <c r="Q49" s="85">
        <f>ROUND(E49*P49,5)</f>
        <v>0</v>
      </c>
      <c r="R49" s="85"/>
      <c r="S49" s="85"/>
      <c r="T49" s="86">
        <v>0.11</v>
      </c>
      <c r="U49" s="85">
        <f>ROUND(E49*T49,2)</f>
        <v>0.51</v>
      </c>
      <c r="V49" s="80"/>
      <c r="W49" s="80"/>
      <c r="X49" s="80"/>
      <c r="Y49" s="80"/>
      <c r="Z49" s="80"/>
      <c r="AA49" s="80"/>
      <c r="AB49" s="80"/>
      <c r="AC49" s="80"/>
      <c r="AD49" s="80"/>
      <c r="AE49" s="80" t="s">
        <v>116</v>
      </c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</row>
    <row r="50" spans="1:60" outlineLevel="1" x14ac:dyDescent="0.2">
      <c r="A50" s="81"/>
      <c r="B50" s="81"/>
      <c r="C50" s="168" t="s">
        <v>324</v>
      </c>
      <c r="D50" s="255"/>
      <c r="E50" s="91">
        <v>4.5999999999999996</v>
      </c>
      <c r="F50" s="94"/>
      <c r="G50" s="94"/>
      <c r="H50" s="94"/>
      <c r="I50" s="94"/>
      <c r="J50" s="94"/>
      <c r="K50" s="94"/>
      <c r="L50" s="94"/>
      <c r="M50" s="94"/>
      <c r="N50" s="85"/>
      <c r="O50" s="85"/>
      <c r="P50" s="85"/>
      <c r="Q50" s="85"/>
      <c r="R50" s="85"/>
      <c r="S50" s="85"/>
      <c r="T50" s="86"/>
      <c r="U50" s="85"/>
      <c r="V50" s="80"/>
      <c r="W50" s="80"/>
      <c r="X50" s="80"/>
      <c r="Y50" s="80"/>
      <c r="Z50" s="80"/>
      <c r="AA50" s="80"/>
      <c r="AB50" s="80"/>
      <c r="AC50" s="80"/>
      <c r="AD50" s="80"/>
      <c r="AE50" s="80" t="s">
        <v>117</v>
      </c>
      <c r="AF50" s="80">
        <v>0</v>
      </c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</row>
    <row r="51" spans="1:60" ht="22.5" outlineLevel="1" x14ac:dyDescent="0.2">
      <c r="A51" s="81">
        <v>20</v>
      </c>
      <c r="B51" s="81" t="s">
        <v>153</v>
      </c>
      <c r="C51" s="165" t="s">
        <v>154</v>
      </c>
      <c r="D51" s="85" t="s">
        <v>131</v>
      </c>
      <c r="E51" s="90">
        <v>6</v>
      </c>
      <c r="F51" s="93">
        <f>H51+J51</f>
        <v>0</v>
      </c>
      <c r="G51" s="94">
        <f>ROUND(E51*F51,2)</f>
        <v>0</v>
      </c>
      <c r="H51" s="94"/>
      <c r="I51" s="94">
        <f>ROUND(E51*H51,2)</f>
        <v>0</v>
      </c>
      <c r="J51" s="94"/>
      <c r="K51" s="94">
        <f>ROUND(E51*J51,2)</f>
        <v>0</v>
      </c>
      <c r="L51" s="94">
        <v>21</v>
      </c>
      <c r="M51" s="94">
        <f>G51*(1+L51/100)</f>
        <v>0</v>
      </c>
      <c r="N51" s="85">
        <v>3.2000000000000003E-4</v>
      </c>
      <c r="O51" s="85">
        <f>ROUND(E51*N51,5)</f>
        <v>1.92E-3</v>
      </c>
      <c r="P51" s="85">
        <v>0</v>
      </c>
      <c r="Q51" s="85">
        <f>ROUND(E51*P51,5)</f>
        <v>0</v>
      </c>
      <c r="R51" s="85"/>
      <c r="S51" s="85"/>
      <c r="T51" s="86">
        <v>0.14000000000000001</v>
      </c>
      <c r="U51" s="85">
        <f>ROUND(E51*T51,2)</f>
        <v>0.84</v>
      </c>
      <c r="V51" s="80"/>
      <c r="W51" s="80"/>
      <c r="X51" s="80"/>
      <c r="Y51" s="80"/>
      <c r="Z51" s="80"/>
      <c r="AA51" s="80"/>
      <c r="AB51" s="80"/>
      <c r="AC51" s="80"/>
      <c r="AD51" s="80"/>
      <c r="AE51" s="80" t="s">
        <v>116</v>
      </c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</row>
    <row r="52" spans="1:60" x14ac:dyDescent="0.2">
      <c r="A52" s="82" t="s">
        <v>112</v>
      </c>
      <c r="B52" s="82" t="s">
        <v>69</v>
      </c>
      <c r="C52" s="166" t="s">
        <v>70</v>
      </c>
      <c r="D52" s="88"/>
      <c r="E52" s="92"/>
      <c r="F52" s="95"/>
      <c r="G52" s="95">
        <f>SUMIF(AE53:AE56,"&lt;&gt;NOR",G53:G56)</f>
        <v>0</v>
      </c>
      <c r="H52" s="95"/>
      <c r="I52" s="95">
        <f>SUM(I53:I56)</f>
        <v>0</v>
      </c>
      <c r="J52" s="95"/>
      <c r="K52" s="95">
        <f>SUM(K53:K56)</f>
        <v>0</v>
      </c>
      <c r="L52" s="95"/>
      <c r="M52" s="95">
        <f>SUM(M53:M56)</f>
        <v>0</v>
      </c>
      <c r="N52" s="88"/>
      <c r="O52" s="88">
        <f>SUM(O53:O56)</f>
        <v>0</v>
      </c>
      <c r="P52" s="88"/>
      <c r="Q52" s="88">
        <f>SUM(Q53:Q56)</f>
        <v>0</v>
      </c>
      <c r="R52" s="88"/>
      <c r="S52" s="88"/>
      <c r="T52" s="89"/>
      <c r="U52" s="88">
        <f>SUM(U53:U56)</f>
        <v>0</v>
      </c>
      <c r="AE52" t="s">
        <v>113</v>
      </c>
    </row>
    <row r="53" spans="1:60" outlineLevel="1" x14ac:dyDescent="0.2">
      <c r="A53" s="81">
        <v>21</v>
      </c>
      <c r="B53" s="81" t="s">
        <v>156</v>
      </c>
      <c r="C53" s="165" t="s">
        <v>157</v>
      </c>
      <c r="D53" s="85" t="s">
        <v>158</v>
      </c>
      <c r="E53" s="90">
        <v>1</v>
      </c>
      <c r="F53" s="93">
        <f>H53+J53</f>
        <v>0</v>
      </c>
      <c r="G53" s="94">
        <f>ROUND(E53*F53,2)</f>
        <v>0</v>
      </c>
      <c r="H53" s="94"/>
      <c r="I53" s="94">
        <f>ROUND(E53*H53,2)</f>
        <v>0</v>
      </c>
      <c r="J53" s="94"/>
      <c r="K53" s="94">
        <f>ROUND(E53*J53,2)</f>
        <v>0</v>
      </c>
      <c r="L53" s="94">
        <v>21</v>
      </c>
      <c r="M53" s="94">
        <f>G53*(1+L53/100)</f>
        <v>0</v>
      </c>
      <c r="N53" s="85">
        <v>0</v>
      </c>
      <c r="O53" s="85">
        <f>ROUND(E53*N53,5)</f>
        <v>0</v>
      </c>
      <c r="P53" s="85">
        <v>0</v>
      </c>
      <c r="Q53" s="85">
        <f>ROUND(E53*P53,5)</f>
        <v>0</v>
      </c>
      <c r="R53" s="85"/>
      <c r="S53" s="85"/>
      <c r="T53" s="86">
        <v>0</v>
      </c>
      <c r="U53" s="85">
        <f>ROUND(E53*T53,2)</f>
        <v>0</v>
      </c>
      <c r="V53" s="80"/>
      <c r="W53" s="80"/>
      <c r="X53" s="80"/>
      <c r="Y53" s="80"/>
      <c r="Z53" s="80"/>
      <c r="AA53" s="80"/>
      <c r="AB53" s="80"/>
      <c r="AC53" s="80"/>
      <c r="AD53" s="80"/>
      <c r="AE53" s="80" t="s">
        <v>116</v>
      </c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</row>
    <row r="54" spans="1:60" outlineLevel="1" x14ac:dyDescent="0.2">
      <c r="A54" s="81">
        <v>22</v>
      </c>
      <c r="B54" s="81" t="s">
        <v>159</v>
      </c>
      <c r="C54" s="165" t="s">
        <v>160</v>
      </c>
      <c r="D54" s="85" t="s">
        <v>158</v>
      </c>
      <c r="E54" s="90">
        <v>1</v>
      </c>
      <c r="F54" s="93">
        <f>H54+J54</f>
        <v>0</v>
      </c>
      <c r="G54" s="94">
        <f>ROUND(E54*F54,2)</f>
        <v>0</v>
      </c>
      <c r="H54" s="94"/>
      <c r="I54" s="94">
        <f>ROUND(E54*H54,2)</f>
        <v>0</v>
      </c>
      <c r="J54" s="94"/>
      <c r="K54" s="94">
        <f>ROUND(E54*J54,2)</f>
        <v>0</v>
      </c>
      <c r="L54" s="94">
        <v>21</v>
      </c>
      <c r="M54" s="94">
        <f>G54*(1+L54/100)</f>
        <v>0</v>
      </c>
      <c r="N54" s="85">
        <v>0</v>
      </c>
      <c r="O54" s="85">
        <f>ROUND(E54*N54,5)</f>
        <v>0</v>
      </c>
      <c r="P54" s="85">
        <v>0</v>
      </c>
      <c r="Q54" s="85">
        <f>ROUND(E54*P54,5)</f>
        <v>0</v>
      </c>
      <c r="R54" s="85"/>
      <c r="S54" s="85"/>
      <c r="T54" s="86">
        <v>0</v>
      </c>
      <c r="U54" s="85">
        <f>ROUND(E54*T54,2)</f>
        <v>0</v>
      </c>
      <c r="V54" s="80"/>
      <c r="W54" s="80"/>
      <c r="X54" s="80"/>
      <c r="Y54" s="80"/>
      <c r="Z54" s="80"/>
      <c r="AA54" s="80"/>
      <c r="AB54" s="80"/>
      <c r="AC54" s="80"/>
      <c r="AD54" s="80"/>
      <c r="AE54" s="80" t="s">
        <v>116</v>
      </c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</row>
    <row r="55" spans="1:60" outlineLevel="1" x14ac:dyDescent="0.2">
      <c r="A55" s="81">
        <v>23</v>
      </c>
      <c r="B55" s="81" t="s">
        <v>161</v>
      </c>
      <c r="C55" s="165" t="s">
        <v>162</v>
      </c>
      <c r="D55" s="85" t="s">
        <v>158</v>
      </c>
      <c r="E55" s="90">
        <v>1</v>
      </c>
      <c r="F55" s="93">
        <f>H55+J55</f>
        <v>0</v>
      </c>
      <c r="G55" s="94">
        <f>ROUND(E55*F55,2)</f>
        <v>0</v>
      </c>
      <c r="H55" s="94"/>
      <c r="I55" s="94">
        <f>ROUND(E55*H55,2)</f>
        <v>0</v>
      </c>
      <c r="J55" s="94"/>
      <c r="K55" s="94">
        <f>ROUND(E55*J55,2)</f>
        <v>0</v>
      </c>
      <c r="L55" s="94">
        <v>21</v>
      </c>
      <c r="M55" s="94">
        <f>G55*(1+L55/100)</f>
        <v>0</v>
      </c>
      <c r="N55" s="85">
        <v>0</v>
      </c>
      <c r="O55" s="85">
        <f>ROUND(E55*N55,5)</f>
        <v>0</v>
      </c>
      <c r="P55" s="85">
        <v>0</v>
      </c>
      <c r="Q55" s="85">
        <f>ROUND(E55*P55,5)</f>
        <v>0</v>
      </c>
      <c r="R55" s="85"/>
      <c r="S55" s="85"/>
      <c r="T55" s="86">
        <v>0</v>
      </c>
      <c r="U55" s="85">
        <f>ROUND(E55*T55,2)</f>
        <v>0</v>
      </c>
      <c r="V55" s="80"/>
      <c r="W55" s="80"/>
      <c r="X55" s="80"/>
      <c r="Y55" s="80"/>
      <c r="Z55" s="80"/>
      <c r="AA55" s="80"/>
      <c r="AB55" s="80"/>
      <c r="AC55" s="80"/>
      <c r="AD55" s="80"/>
      <c r="AE55" s="80" t="s">
        <v>116</v>
      </c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</row>
    <row r="56" spans="1:60" outlineLevel="1" x14ac:dyDescent="0.2">
      <c r="A56" s="81">
        <v>24</v>
      </c>
      <c r="B56" s="81" t="s">
        <v>163</v>
      </c>
      <c r="C56" s="165" t="s">
        <v>247</v>
      </c>
      <c r="D56" s="85" t="s">
        <v>158</v>
      </c>
      <c r="E56" s="90">
        <v>1</v>
      </c>
      <c r="F56" s="93">
        <f>H56+J56</f>
        <v>0</v>
      </c>
      <c r="G56" s="94">
        <f>ROUND(E56*F56,2)</f>
        <v>0</v>
      </c>
      <c r="H56" s="94"/>
      <c r="I56" s="94">
        <f>ROUND(E56*H56,2)</f>
        <v>0</v>
      </c>
      <c r="J56" s="94"/>
      <c r="K56" s="94">
        <f>ROUND(E56*J56,2)</f>
        <v>0</v>
      </c>
      <c r="L56" s="94">
        <v>21</v>
      </c>
      <c r="M56" s="94">
        <f>G56*(1+L56/100)</f>
        <v>0</v>
      </c>
      <c r="N56" s="85">
        <v>0</v>
      </c>
      <c r="O56" s="85">
        <f>ROUND(E56*N56,5)</f>
        <v>0</v>
      </c>
      <c r="P56" s="85">
        <v>0</v>
      </c>
      <c r="Q56" s="85">
        <f>ROUND(E56*P56,5)</f>
        <v>0</v>
      </c>
      <c r="R56" s="85"/>
      <c r="S56" s="85"/>
      <c r="T56" s="86">
        <v>0</v>
      </c>
      <c r="U56" s="85">
        <f>ROUND(E56*T56,2)</f>
        <v>0</v>
      </c>
      <c r="V56" s="80"/>
      <c r="W56" s="80"/>
      <c r="X56" s="80"/>
      <c r="Y56" s="80"/>
      <c r="Z56" s="80"/>
      <c r="AA56" s="80"/>
      <c r="AB56" s="80"/>
      <c r="AC56" s="80"/>
      <c r="AD56" s="80"/>
      <c r="AE56" s="80" t="s">
        <v>116</v>
      </c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</row>
    <row r="57" spans="1:60" x14ac:dyDescent="0.2">
      <c r="A57" s="82" t="s">
        <v>112</v>
      </c>
      <c r="B57" s="82" t="s">
        <v>71</v>
      </c>
      <c r="C57" s="166" t="s">
        <v>72</v>
      </c>
      <c r="D57" s="88"/>
      <c r="E57" s="92"/>
      <c r="F57" s="95"/>
      <c r="G57" s="95">
        <f>SUMIF(AE58:AE67,"&lt;&gt;NOR",G58:G67)</f>
        <v>0</v>
      </c>
      <c r="H57" s="95"/>
      <c r="I57" s="95">
        <f>SUM(I58:I67)</f>
        <v>0</v>
      </c>
      <c r="J57" s="95"/>
      <c r="K57" s="95">
        <f>SUM(K58:K67)</f>
        <v>0</v>
      </c>
      <c r="L57" s="95"/>
      <c r="M57" s="95">
        <f>SUM(M58:M67)</f>
        <v>0</v>
      </c>
      <c r="N57" s="88"/>
      <c r="O57" s="88">
        <f>SUM(O58:O67)</f>
        <v>4.9430000000000002E-2</v>
      </c>
      <c r="P57" s="88"/>
      <c r="Q57" s="88">
        <f>SUM(Q58:Q67)</f>
        <v>0</v>
      </c>
      <c r="R57" s="88"/>
      <c r="S57" s="88"/>
      <c r="T57" s="89"/>
      <c r="U57" s="88">
        <f>SUM(U58:U67)</f>
        <v>5.8800000000000008</v>
      </c>
      <c r="AE57" t="s">
        <v>113</v>
      </c>
    </row>
    <row r="58" spans="1:60" outlineLevel="1" x14ac:dyDescent="0.2">
      <c r="A58" s="81">
        <v>25</v>
      </c>
      <c r="B58" s="81" t="s">
        <v>172</v>
      </c>
      <c r="C58" s="165" t="s">
        <v>325</v>
      </c>
      <c r="D58" s="85" t="s">
        <v>119</v>
      </c>
      <c r="E58" s="90">
        <v>1</v>
      </c>
      <c r="F58" s="93">
        <f t="shared" ref="F58:F67" si="0">H58+J58</f>
        <v>0</v>
      </c>
      <c r="G58" s="94">
        <f t="shared" ref="G58:G67" si="1">ROUND(E58*F58,2)</f>
        <v>0</v>
      </c>
      <c r="H58" s="94"/>
      <c r="I58" s="94">
        <f t="shared" ref="I58:I67" si="2">ROUND(E58*H58,2)</f>
        <v>0</v>
      </c>
      <c r="J58" s="94"/>
      <c r="K58" s="94">
        <f t="shared" ref="K58:K67" si="3">ROUND(E58*J58,2)</f>
        <v>0</v>
      </c>
      <c r="L58" s="94">
        <v>21</v>
      </c>
      <c r="M58" s="94">
        <f t="shared" ref="M58:M67" si="4">G58*(1+L58/100)</f>
        <v>0</v>
      </c>
      <c r="N58" s="85">
        <v>0</v>
      </c>
      <c r="O58" s="85">
        <f t="shared" ref="O58:O67" si="5">ROUND(E58*N58,5)</f>
        <v>0</v>
      </c>
      <c r="P58" s="85">
        <v>0</v>
      </c>
      <c r="Q58" s="85">
        <f t="shared" ref="Q58:Q67" si="6">ROUND(E58*P58,5)</f>
        <v>0</v>
      </c>
      <c r="R58" s="85"/>
      <c r="S58" s="85"/>
      <c r="T58" s="86">
        <v>0</v>
      </c>
      <c r="U58" s="85">
        <f t="shared" ref="U58:U67" si="7">ROUND(E58*T58,2)</f>
        <v>0</v>
      </c>
      <c r="V58" s="80"/>
      <c r="W58" s="80"/>
      <c r="X58" s="80"/>
      <c r="Y58" s="80"/>
      <c r="Z58" s="80"/>
      <c r="AA58" s="80"/>
      <c r="AB58" s="80"/>
      <c r="AC58" s="80"/>
      <c r="AD58" s="80"/>
      <c r="AE58" s="80" t="s">
        <v>116</v>
      </c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</row>
    <row r="59" spans="1:60" outlineLevel="1" x14ac:dyDescent="0.2">
      <c r="A59" s="81">
        <v>26</v>
      </c>
      <c r="B59" s="81" t="s">
        <v>174</v>
      </c>
      <c r="C59" s="165" t="s">
        <v>175</v>
      </c>
      <c r="D59" s="85" t="s">
        <v>119</v>
      </c>
      <c r="E59" s="90">
        <v>1</v>
      </c>
      <c r="F59" s="93">
        <f t="shared" si="0"/>
        <v>0</v>
      </c>
      <c r="G59" s="94">
        <f t="shared" si="1"/>
        <v>0</v>
      </c>
      <c r="H59" s="94"/>
      <c r="I59" s="94">
        <f t="shared" si="2"/>
        <v>0</v>
      </c>
      <c r="J59" s="94"/>
      <c r="K59" s="94">
        <f t="shared" si="3"/>
        <v>0</v>
      </c>
      <c r="L59" s="94">
        <v>21</v>
      </c>
      <c r="M59" s="94">
        <f t="shared" si="4"/>
        <v>0</v>
      </c>
      <c r="N59" s="85">
        <v>6.9999999999999999E-4</v>
      </c>
      <c r="O59" s="85">
        <f t="shared" si="5"/>
        <v>6.9999999999999999E-4</v>
      </c>
      <c r="P59" s="85">
        <v>0</v>
      </c>
      <c r="Q59" s="85">
        <f t="shared" si="6"/>
        <v>0</v>
      </c>
      <c r="R59" s="85"/>
      <c r="S59" s="85"/>
      <c r="T59" s="86">
        <v>0</v>
      </c>
      <c r="U59" s="85">
        <f t="shared" si="7"/>
        <v>0</v>
      </c>
      <c r="V59" s="80"/>
      <c r="W59" s="80"/>
      <c r="X59" s="80"/>
      <c r="Y59" s="80"/>
      <c r="Z59" s="80"/>
      <c r="AA59" s="80"/>
      <c r="AB59" s="80"/>
      <c r="AC59" s="80"/>
      <c r="AD59" s="80"/>
      <c r="AE59" s="80" t="s">
        <v>151</v>
      </c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</row>
    <row r="60" spans="1:60" outlineLevel="1" x14ac:dyDescent="0.2">
      <c r="A60" s="81">
        <v>27</v>
      </c>
      <c r="B60" s="81" t="s">
        <v>176</v>
      </c>
      <c r="C60" s="165" t="s">
        <v>177</v>
      </c>
      <c r="D60" s="85" t="s">
        <v>119</v>
      </c>
      <c r="E60" s="90">
        <v>1</v>
      </c>
      <c r="F60" s="93">
        <f t="shared" si="0"/>
        <v>0</v>
      </c>
      <c r="G60" s="94">
        <f t="shared" si="1"/>
        <v>0</v>
      </c>
      <c r="H60" s="94"/>
      <c r="I60" s="94">
        <f t="shared" si="2"/>
        <v>0</v>
      </c>
      <c r="J60" s="94"/>
      <c r="K60" s="94">
        <f t="shared" si="3"/>
        <v>0</v>
      </c>
      <c r="L60" s="94">
        <v>21</v>
      </c>
      <c r="M60" s="94">
        <f t="shared" si="4"/>
        <v>0</v>
      </c>
      <c r="N60" s="85">
        <v>1.2999999999999999E-4</v>
      </c>
      <c r="O60" s="85">
        <f t="shared" si="5"/>
        <v>1.2999999999999999E-4</v>
      </c>
      <c r="P60" s="85">
        <v>0</v>
      </c>
      <c r="Q60" s="85">
        <f t="shared" si="6"/>
        <v>0</v>
      </c>
      <c r="R60" s="85"/>
      <c r="S60" s="85"/>
      <c r="T60" s="86">
        <v>0.624</v>
      </c>
      <c r="U60" s="85">
        <f t="shared" si="7"/>
        <v>0.62</v>
      </c>
      <c r="V60" s="80"/>
      <c r="W60" s="80"/>
      <c r="X60" s="80"/>
      <c r="Y60" s="80"/>
      <c r="Z60" s="80"/>
      <c r="AA60" s="80"/>
      <c r="AB60" s="80"/>
      <c r="AC60" s="80"/>
      <c r="AD60" s="80"/>
      <c r="AE60" s="80" t="s">
        <v>116</v>
      </c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</row>
    <row r="61" spans="1:60" ht="22.5" outlineLevel="1" x14ac:dyDescent="0.2">
      <c r="A61" s="81">
        <v>28</v>
      </c>
      <c r="B61" s="81" t="s">
        <v>178</v>
      </c>
      <c r="C61" s="165" t="s">
        <v>326</v>
      </c>
      <c r="D61" s="85" t="s">
        <v>119</v>
      </c>
      <c r="E61" s="90">
        <v>1</v>
      </c>
      <c r="F61" s="93">
        <f t="shared" si="0"/>
        <v>0</v>
      </c>
      <c r="G61" s="94">
        <f t="shared" si="1"/>
        <v>0</v>
      </c>
      <c r="H61" s="94"/>
      <c r="I61" s="94">
        <f t="shared" si="2"/>
        <v>0</v>
      </c>
      <c r="J61" s="94"/>
      <c r="K61" s="94">
        <f t="shared" si="3"/>
        <v>0</v>
      </c>
      <c r="L61" s="94">
        <v>21</v>
      </c>
      <c r="M61" s="94">
        <f t="shared" si="4"/>
        <v>0</v>
      </c>
      <c r="N61" s="85">
        <v>1.9E-2</v>
      </c>
      <c r="O61" s="85">
        <f t="shared" si="5"/>
        <v>1.9E-2</v>
      </c>
      <c r="P61" s="85">
        <v>0</v>
      </c>
      <c r="Q61" s="85">
        <f t="shared" si="6"/>
        <v>0</v>
      </c>
      <c r="R61" s="85"/>
      <c r="S61" s="85"/>
      <c r="T61" s="86">
        <v>0</v>
      </c>
      <c r="U61" s="85">
        <f t="shared" si="7"/>
        <v>0</v>
      </c>
      <c r="V61" s="80"/>
      <c r="W61" s="80"/>
      <c r="X61" s="80"/>
      <c r="Y61" s="80"/>
      <c r="Z61" s="80"/>
      <c r="AA61" s="80"/>
      <c r="AB61" s="80"/>
      <c r="AC61" s="80"/>
      <c r="AD61" s="80"/>
      <c r="AE61" s="80" t="s">
        <v>151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</row>
    <row r="62" spans="1:60" outlineLevel="1" x14ac:dyDescent="0.2">
      <c r="A62" s="81">
        <v>29</v>
      </c>
      <c r="B62" s="81" t="s">
        <v>179</v>
      </c>
      <c r="C62" s="165" t="s">
        <v>180</v>
      </c>
      <c r="D62" s="85" t="s">
        <v>167</v>
      </c>
      <c r="E62" s="90">
        <v>1</v>
      </c>
      <c r="F62" s="93">
        <f t="shared" si="0"/>
        <v>0</v>
      </c>
      <c r="G62" s="94">
        <f t="shared" si="1"/>
        <v>0</v>
      </c>
      <c r="H62" s="94"/>
      <c r="I62" s="94">
        <f t="shared" si="2"/>
        <v>0</v>
      </c>
      <c r="J62" s="94"/>
      <c r="K62" s="94">
        <f t="shared" si="3"/>
        <v>0</v>
      </c>
      <c r="L62" s="94">
        <v>21</v>
      </c>
      <c r="M62" s="94">
        <f t="shared" si="4"/>
        <v>0</v>
      </c>
      <c r="N62" s="85">
        <v>1.41E-3</v>
      </c>
      <c r="O62" s="85">
        <f t="shared" si="5"/>
        <v>1.41E-3</v>
      </c>
      <c r="P62" s="85">
        <v>0</v>
      </c>
      <c r="Q62" s="85">
        <f t="shared" si="6"/>
        <v>0</v>
      </c>
      <c r="R62" s="85"/>
      <c r="S62" s="85"/>
      <c r="T62" s="86">
        <v>1.575</v>
      </c>
      <c r="U62" s="85">
        <f t="shared" si="7"/>
        <v>1.58</v>
      </c>
      <c r="V62" s="80"/>
      <c r="W62" s="80"/>
      <c r="X62" s="80"/>
      <c r="Y62" s="80"/>
      <c r="Z62" s="80"/>
      <c r="AA62" s="80"/>
      <c r="AB62" s="80"/>
      <c r="AC62" s="80"/>
      <c r="AD62" s="80"/>
      <c r="AE62" s="80" t="s">
        <v>116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</row>
    <row r="63" spans="1:60" outlineLevel="1" x14ac:dyDescent="0.2">
      <c r="A63" s="81">
        <v>30</v>
      </c>
      <c r="B63" s="81" t="s">
        <v>181</v>
      </c>
      <c r="C63" s="165" t="s">
        <v>182</v>
      </c>
      <c r="D63" s="85" t="s">
        <v>119</v>
      </c>
      <c r="E63" s="90">
        <v>1</v>
      </c>
      <c r="F63" s="93">
        <f t="shared" si="0"/>
        <v>0</v>
      </c>
      <c r="G63" s="94">
        <f t="shared" si="1"/>
        <v>0</v>
      </c>
      <c r="H63" s="94"/>
      <c r="I63" s="94">
        <f t="shared" si="2"/>
        <v>0</v>
      </c>
      <c r="J63" s="94"/>
      <c r="K63" s="94">
        <f t="shared" si="3"/>
        <v>0</v>
      </c>
      <c r="L63" s="94">
        <v>21</v>
      </c>
      <c r="M63" s="94">
        <f t="shared" si="4"/>
        <v>0</v>
      </c>
      <c r="N63" s="85">
        <v>2.3E-3</v>
      </c>
      <c r="O63" s="85">
        <f t="shared" si="5"/>
        <v>2.3E-3</v>
      </c>
      <c r="P63" s="85">
        <v>0</v>
      </c>
      <c r="Q63" s="85">
        <f t="shared" si="6"/>
        <v>0</v>
      </c>
      <c r="R63" s="85"/>
      <c r="S63" s="85"/>
      <c r="T63" s="86">
        <v>0</v>
      </c>
      <c r="U63" s="85">
        <f t="shared" si="7"/>
        <v>0</v>
      </c>
      <c r="V63" s="80"/>
      <c r="W63" s="80"/>
      <c r="X63" s="80"/>
      <c r="Y63" s="80"/>
      <c r="Z63" s="80"/>
      <c r="AA63" s="80"/>
      <c r="AB63" s="80"/>
      <c r="AC63" s="80"/>
      <c r="AD63" s="80"/>
      <c r="AE63" s="80" t="s">
        <v>151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</row>
    <row r="64" spans="1:60" outlineLevel="1" x14ac:dyDescent="0.2">
      <c r="A64" s="81">
        <v>31</v>
      </c>
      <c r="B64" s="81" t="s">
        <v>183</v>
      </c>
      <c r="C64" s="165" t="s">
        <v>184</v>
      </c>
      <c r="D64" s="85" t="s">
        <v>119</v>
      </c>
      <c r="E64" s="90">
        <v>1</v>
      </c>
      <c r="F64" s="93">
        <f t="shared" si="0"/>
        <v>0</v>
      </c>
      <c r="G64" s="94">
        <f t="shared" si="1"/>
        <v>0</v>
      </c>
      <c r="H64" s="94"/>
      <c r="I64" s="94">
        <f t="shared" si="2"/>
        <v>0</v>
      </c>
      <c r="J64" s="94"/>
      <c r="K64" s="94">
        <f t="shared" si="3"/>
        <v>0</v>
      </c>
      <c r="L64" s="94">
        <v>21</v>
      </c>
      <c r="M64" s="94">
        <f t="shared" si="4"/>
        <v>0</v>
      </c>
      <c r="N64" s="85">
        <v>4.0000000000000003E-5</v>
      </c>
      <c r="O64" s="85">
        <f t="shared" si="5"/>
        <v>4.0000000000000003E-5</v>
      </c>
      <c r="P64" s="85">
        <v>0</v>
      </c>
      <c r="Q64" s="85">
        <f t="shared" si="6"/>
        <v>0</v>
      </c>
      <c r="R64" s="85"/>
      <c r="S64" s="85"/>
      <c r="T64" s="86">
        <v>0.44500000000000001</v>
      </c>
      <c r="U64" s="85">
        <f t="shared" si="7"/>
        <v>0.45</v>
      </c>
      <c r="V64" s="80"/>
      <c r="W64" s="80"/>
      <c r="X64" s="80"/>
      <c r="Y64" s="80"/>
      <c r="Z64" s="80"/>
      <c r="AA64" s="80"/>
      <c r="AB64" s="80"/>
      <c r="AC64" s="80"/>
      <c r="AD64" s="80"/>
      <c r="AE64" s="80" t="s">
        <v>116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</row>
    <row r="65" spans="1:60" outlineLevel="1" x14ac:dyDescent="0.2">
      <c r="A65" s="81">
        <v>32</v>
      </c>
      <c r="B65" s="81" t="s">
        <v>185</v>
      </c>
      <c r="C65" s="165" t="s">
        <v>186</v>
      </c>
      <c r="D65" s="85" t="s">
        <v>119</v>
      </c>
      <c r="E65" s="90">
        <v>1</v>
      </c>
      <c r="F65" s="93">
        <f t="shared" si="0"/>
        <v>0</v>
      </c>
      <c r="G65" s="94">
        <f t="shared" si="1"/>
        <v>0</v>
      </c>
      <c r="H65" s="94"/>
      <c r="I65" s="94">
        <f t="shared" si="2"/>
        <v>0</v>
      </c>
      <c r="J65" s="94"/>
      <c r="K65" s="94">
        <f t="shared" si="3"/>
        <v>0</v>
      </c>
      <c r="L65" s="94">
        <v>21</v>
      </c>
      <c r="M65" s="94">
        <f t="shared" si="4"/>
        <v>0</v>
      </c>
      <c r="N65" s="85">
        <v>3.1E-4</v>
      </c>
      <c r="O65" s="85">
        <f t="shared" si="5"/>
        <v>3.1E-4</v>
      </c>
      <c r="P65" s="85">
        <v>0</v>
      </c>
      <c r="Q65" s="85">
        <f t="shared" si="6"/>
        <v>0</v>
      </c>
      <c r="R65" s="85"/>
      <c r="S65" s="85"/>
      <c r="T65" s="86">
        <v>0</v>
      </c>
      <c r="U65" s="85">
        <f t="shared" si="7"/>
        <v>0</v>
      </c>
      <c r="V65" s="80"/>
      <c r="W65" s="80"/>
      <c r="X65" s="80"/>
      <c r="Y65" s="80"/>
      <c r="Z65" s="80"/>
      <c r="AA65" s="80"/>
      <c r="AB65" s="80"/>
      <c r="AC65" s="80"/>
      <c r="AD65" s="80"/>
      <c r="AE65" s="80" t="s">
        <v>151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</row>
    <row r="66" spans="1:60" outlineLevel="1" x14ac:dyDescent="0.2">
      <c r="A66" s="81">
        <v>33</v>
      </c>
      <c r="B66" s="81" t="s">
        <v>189</v>
      </c>
      <c r="C66" s="165" t="s">
        <v>327</v>
      </c>
      <c r="D66" s="85" t="s">
        <v>119</v>
      </c>
      <c r="E66" s="90">
        <v>1</v>
      </c>
      <c r="F66" s="93">
        <f t="shared" si="0"/>
        <v>0</v>
      </c>
      <c r="G66" s="94">
        <f t="shared" si="1"/>
        <v>0</v>
      </c>
      <c r="H66" s="94"/>
      <c r="I66" s="94">
        <f t="shared" si="2"/>
        <v>0</v>
      </c>
      <c r="J66" s="94"/>
      <c r="K66" s="94">
        <f t="shared" si="3"/>
        <v>0</v>
      </c>
      <c r="L66" s="94">
        <v>21</v>
      </c>
      <c r="M66" s="94">
        <f t="shared" si="4"/>
        <v>0</v>
      </c>
      <c r="N66" s="85">
        <v>1.25E-3</v>
      </c>
      <c r="O66" s="85">
        <f t="shared" si="5"/>
        <v>1.25E-3</v>
      </c>
      <c r="P66" s="85">
        <v>0</v>
      </c>
      <c r="Q66" s="85">
        <f t="shared" si="6"/>
        <v>0</v>
      </c>
      <c r="R66" s="85"/>
      <c r="S66" s="85"/>
      <c r="T66" s="86">
        <v>0.3</v>
      </c>
      <c r="U66" s="85">
        <f t="shared" si="7"/>
        <v>0.3</v>
      </c>
      <c r="V66" s="80"/>
      <c r="W66" s="80"/>
      <c r="X66" s="80"/>
      <c r="Y66" s="80"/>
      <c r="Z66" s="80"/>
      <c r="AA66" s="80"/>
      <c r="AB66" s="80"/>
      <c r="AC66" s="80"/>
      <c r="AD66" s="80"/>
      <c r="AE66" s="80" t="s">
        <v>116</v>
      </c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</row>
    <row r="67" spans="1:60" outlineLevel="1" x14ac:dyDescent="0.2">
      <c r="A67" s="81">
        <v>34</v>
      </c>
      <c r="B67" s="81" t="s">
        <v>328</v>
      </c>
      <c r="C67" s="165" t="s">
        <v>329</v>
      </c>
      <c r="D67" s="85" t="s">
        <v>119</v>
      </c>
      <c r="E67" s="90">
        <v>1</v>
      </c>
      <c r="F67" s="93">
        <f t="shared" si="0"/>
        <v>0</v>
      </c>
      <c r="G67" s="94">
        <f t="shared" si="1"/>
        <v>0</v>
      </c>
      <c r="H67" s="94"/>
      <c r="I67" s="94">
        <f t="shared" si="2"/>
        <v>0</v>
      </c>
      <c r="J67" s="94"/>
      <c r="K67" s="94">
        <f t="shared" si="3"/>
        <v>0</v>
      </c>
      <c r="L67" s="94">
        <v>21</v>
      </c>
      <c r="M67" s="94">
        <f t="shared" si="4"/>
        <v>0</v>
      </c>
      <c r="N67" s="85">
        <v>2.4289999999999999E-2</v>
      </c>
      <c r="O67" s="85">
        <f t="shared" si="5"/>
        <v>2.4289999999999999E-2</v>
      </c>
      <c r="P67" s="85">
        <v>0</v>
      </c>
      <c r="Q67" s="85">
        <f t="shared" si="6"/>
        <v>0</v>
      </c>
      <c r="R67" s="85"/>
      <c r="S67" s="85"/>
      <c r="T67" s="86">
        <v>2.92821</v>
      </c>
      <c r="U67" s="85">
        <f t="shared" si="7"/>
        <v>2.93</v>
      </c>
      <c r="V67" s="80"/>
      <c r="W67" s="80"/>
      <c r="X67" s="80"/>
      <c r="Y67" s="80"/>
      <c r="Z67" s="80"/>
      <c r="AA67" s="80"/>
      <c r="AB67" s="80"/>
      <c r="AC67" s="80"/>
      <c r="AD67" s="80"/>
      <c r="AE67" s="80" t="s">
        <v>132</v>
      </c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60" x14ac:dyDescent="0.2">
      <c r="A68" s="82" t="s">
        <v>112</v>
      </c>
      <c r="B68" s="82" t="s">
        <v>280</v>
      </c>
      <c r="C68" s="166" t="s">
        <v>281</v>
      </c>
      <c r="D68" s="88"/>
      <c r="E68" s="92"/>
      <c r="F68" s="95"/>
      <c r="G68" s="95">
        <f>SUMIF(AE69:AE73,"&lt;&gt;NOR",G69:G73)</f>
        <v>0</v>
      </c>
      <c r="H68" s="95"/>
      <c r="I68" s="95">
        <f>SUM(I69:I73)</f>
        <v>0</v>
      </c>
      <c r="J68" s="95"/>
      <c r="K68" s="95">
        <f>SUM(K69:K73)</f>
        <v>0</v>
      </c>
      <c r="L68" s="95"/>
      <c r="M68" s="95">
        <f>SUM(M69:M73)</f>
        <v>0</v>
      </c>
      <c r="N68" s="88"/>
      <c r="O68" s="88">
        <f>SUM(O69:O73)</f>
        <v>1.9479999999999997E-2</v>
      </c>
      <c r="P68" s="88"/>
      <c r="Q68" s="88">
        <f>SUM(Q69:Q73)</f>
        <v>0</v>
      </c>
      <c r="R68" s="88"/>
      <c r="S68" s="88"/>
      <c r="T68" s="89"/>
      <c r="U68" s="88">
        <f>SUM(U69:U73)</f>
        <v>9.7099999999999991</v>
      </c>
      <c r="AE68" t="s">
        <v>113</v>
      </c>
    </row>
    <row r="69" spans="1:60" ht="22.5" outlineLevel="1" x14ac:dyDescent="0.2">
      <c r="A69" s="81">
        <v>35</v>
      </c>
      <c r="B69" s="81" t="s">
        <v>330</v>
      </c>
      <c r="C69" s="165" t="s">
        <v>331</v>
      </c>
      <c r="D69" s="85" t="s">
        <v>131</v>
      </c>
      <c r="E69" s="90">
        <v>9.3000000000000007</v>
      </c>
      <c r="F69" s="93">
        <f>H69+J69</f>
        <v>0</v>
      </c>
      <c r="G69" s="94">
        <f>ROUND(E69*F69,2)</f>
        <v>0</v>
      </c>
      <c r="H69" s="94"/>
      <c r="I69" s="94">
        <f>ROUND(E69*H69,2)</f>
        <v>0</v>
      </c>
      <c r="J69" s="94"/>
      <c r="K69" s="94">
        <f>ROUND(E69*J69,2)</f>
        <v>0</v>
      </c>
      <c r="L69" s="94">
        <v>21</v>
      </c>
      <c r="M69" s="94">
        <f>G69*(1+L69/100)</f>
        <v>0</v>
      </c>
      <c r="N69" s="85">
        <v>1.74E-3</v>
      </c>
      <c r="O69" s="85">
        <f>ROUND(E69*N69,5)</f>
        <v>1.618E-2</v>
      </c>
      <c r="P69" s="85">
        <v>0</v>
      </c>
      <c r="Q69" s="85">
        <f>ROUND(E69*P69,5)</f>
        <v>0</v>
      </c>
      <c r="R69" s="85"/>
      <c r="S69" s="85"/>
      <c r="T69" s="86">
        <v>0.91800000000000004</v>
      </c>
      <c r="U69" s="85">
        <f>ROUND(E69*T69,2)</f>
        <v>8.5399999999999991</v>
      </c>
      <c r="V69" s="80"/>
      <c r="W69" s="80"/>
      <c r="X69" s="80"/>
      <c r="Y69" s="80"/>
      <c r="Z69" s="80"/>
      <c r="AA69" s="80"/>
      <c r="AB69" s="80"/>
      <c r="AC69" s="80"/>
      <c r="AD69" s="80"/>
      <c r="AE69" s="80" t="s">
        <v>116</v>
      </c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</row>
    <row r="70" spans="1:60" ht="22.5" outlineLevel="1" x14ac:dyDescent="0.2">
      <c r="A70" s="81">
        <v>36</v>
      </c>
      <c r="B70" s="81" t="s">
        <v>332</v>
      </c>
      <c r="C70" s="165" t="s">
        <v>333</v>
      </c>
      <c r="D70" s="85" t="s">
        <v>119</v>
      </c>
      <c r="E70" s="90">
        <v>2</v>
      </c>
      <c r="F70" s="93">
        <f>H70+J70</f>
        <v>0</v>
      </c>
      <c r="G70" s="94">
        <f>ROUND(E70*F70,2)</f>
        <v>0</v>
      </c>
      <c r="H70" s="94"/>
      <c r="I70" s="94">
        <f>ROUND(E70*H70,2)</f>
        <v>0</v>
      </c>
      <c r="J70" s="94"/>
      <c r="K70" s="94">
        <f>ROUND(E70*J70,2)</f>
        <v>0</v>
      </c>
      <c r="L70" s="94">
        <v>21</v>
      </c>
      <c r="M70" s="94">
        <f>G70*(1+L70/100)</f>
        <v>0</v>
      </c>
      <c r="N70" s="85">
        <v>0</v>
      </c>
      <c r="O70" s="85">
        <f>ROUND(E70*N70,5)</f>
        <v>0</v>
      </c>
      <c r="P70" s="85">
        <v>0</v>
      </c>
      <c r="Q70" s="85">
        <f>ROUND(E70*P70,5)</f>
        <v>0</v>
      </c>
      <c r="R70" s="85"/>
      <c r="S70" s="85"/>
      <c r="T70" s="86">
        <v>0.54</v>
      </c>
      <c r="U70" s="85">
        <f>ROUND(E70*T70,2)</f>
        <v>1.08</v>
      </c>
      <c r="V70" s="80"/>
      <c r="W70" s="80"/>
      <c r="X70" s="80"/>
      <c r="Y70" s="80"/>
      <c r="Z70" s="80"/>
      <c r="AA70" s="80"/>
      <c r="AB70" s="80"/>
      <c r="AC70" s="80"/>
      <c r="AD70" s="80"/>
      <c r="AE70" s="80" t="s">
        <v>116</v>
      </c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</row>
    <row r="71" spans="1:60" ht="22.5" outlineLevel="1" x14ac:dyDescent="0.2">
      <c r="A71" s="81">
        <v>37</v>
      </c>
      <c r="B71" s="81" t="s">
        <v>334</v>
      </c>
      <c r="C71" s="165" t="s">
        <v>335</v>
      </c>
      <c r="D71" s="85" t="s">
        <v>119</v>
      </c>
      <c r="E71" s="90">
        <v>2</v>
      </c>
      <c r="F71" s="93">
        <f>H71+J71</f>
        <v>0</v>
      </c>
      <c r="G71" s="94">
        <f>ROUND(E71*F71,2)</f>
        <v>0</v>
      </c>
      <c r="H71" s="94"/>
      <c r="I71" s="94">
        <f>ROUND(E71*H71,2)</f>
        <v>0</v>
      </c>
      <c r="J71" s="94"/>
      <c r="K71" s="94">
        <f>ROUND(E71*J71,2)</f>
        <v>0</v>
      </c>
      <c r="L71" s="94">
        <v>21</v>
      </c>
      <c r="M71" s="94">
        <f>G71*(1+L71/100)</f>
        <v>0</v>
      </c>
      <c r="N71" s="85">
        <v>4.0000000000000002E-4</v>
      </c>
      <c r="O71" s="85">
        <f>ROUND(E71*N71,5)</f>
        <v>8.0000000000000004E-4</v>
      </c>
      <c r="P71" s="85">
        <v>0</v>
      </c>
      <c r="Q71" s="85">
        <f>ROUND(E71*P71,5)</f>
        <v>0</v>
      </c>
      <c r="R71" s="85"/>
      <c r="S71" s="85"/>
      <c r="T71" s="86">
        <v>0</v>
      </c>
      <c r="U71" s="85">
        <f>ROUND(E71*T71,2)</f>
        <v>0</v>
      </c>
      <c r="V71" s="80"/>
      <c r="W71" s="80"/>
      <c r="X71" s="80"/>
      <c r="Y71" s="80"/>
      <c r="Z71" s="80"/>
      <c r="AA71" s="80"/>
      <c r="AB71" s="80"/>
      <c r="AC71" s="80"/>
      <c r="AD71" s="80"/>
      <c r="AE71" s="80" t="s">
        <v>151</v>
      </c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</row>
    <row r="72" spans="1:60" outlineLevel="1" x14ac:dyDescent="0.2">
      <c r="A72" s="81">
        <v>38</v>
      </c>
      <c r="B72" s="81" t="s">
        <v>336</v>
      </c>
      <c r="C72" s="165" t="s">
        <v>337</v>
      </c>
      <c r="D72" s="85" t="s">
        <v>207</v>
      </c>
      <c r="E72" s="90">
        <v>1.6979999999999999E-2</v>
      </c>
      <c r="F72" s="93">
        <f>H72+J72</f>
        <v>0</v>
      </c>
      <c r="G72" s="94">
        <f>ROUND(E72*F72,2)</f>
        <v>0</v>
      </c>
      <c r="H72" s="94"/>
      <c r="I72" s="94">
        <f>ROUND(E72*H72,2)</f>
        <v>0</v>
      </c>
      <c r="J72" s="94"/>
      <c r="K72" s="94">
        <f>ROUND(E72*J72,2)</f>
        <v>0</v>
      </c>
      <c r="L72" s="94">
        <v>21</v>
      </c>
      <c r="M72" s="94">
        <f>G72*(1+L72/100)</f>
        <v>0</v>
      </c>
      <c r="N72" s="85">
        <v>0</v>
      </c>
      <c r="O72" s="85">
        <f>ROUND(E72*N72,5)</f>
        <v>0</v>
      </c>
      <c r="P72" s="85">
        <v>0</v>
      </c>
      <c r="Q72" s="85">
        <f>ROUND(E72*P72,5)</f>
        <v>0</v>
      </c>
      <c r="R72" s="85"/>
      <c r="S72" s="85"/>
      <c r="T72" s="86">
        <v>5.0640000000000001</v>
      </c>
      <c r="U72" s="85">
        <f>ROUND(E72*T72,2)</f>
        <v>0.09</v>
      </c>
      <c r="V72" s="80"/>
      <c r="W72" s="80"/>
      <c r="X72" s="80"/>
      <c r="Y72" s="80"/>
      <c r="Z72" s="80"/>
      <c r="AA72" s="80"/>
      <c r="AB72" s="80"/>
      <c r="AC72" s="80"/>
      <c r="AD72" s="80"/>
      <c r="AE72" s="80" t="s">
        <v>208</v>
      </c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</row>
    <row r="73" spans="1:60" outlineLevel="1" x14ac:dyDescent="0.2">
      <c r="A73" s="81">
        <v>39</v>
      </c>
      <c r="B73" s="81" t="s">
        <v>338</v>
      </c>
      <c r="C73" s="165" t="s">
        <v>339</v>
      </c>
      <c r="D73" s="85" t="s">
        <v>119</v>
      </c>
      <c r="E73" s="90">
        <v>1</v>
      </c>
      <c r="F73" s="93">
        <f>H73+J73</f>
        <v>0</v>
      </c>
      <c r="G73" s="94">
        <f>ROUND(E73*F73,2)</f>
        <v>0</v>
      </c>
      <c r="H73" s="94"/>
      <c r="I73" s="94">
        <f>ROUND(E73*H73,2)</f>
        <v>0</v>
      </c>
      <c r="J73" s="94"/>
      <c r="K73" s="94">
        <f>ROUND(E73*J73,2)</f>
        <v>0</v>
      </c>
      <c r="L73" s="94">
        <v>21</v>
      </c>
      <c r="M73" s="94">
        <f>G73*(1+L73/100)</f>
        <v>0</v>
      </c>
      <c r="N73" s="85">
        <v>2.5000000000000001E-3</v>
      </c>
      <c r="O73" s="85">
        <f>ROUND(E73*N73,5)</f>
        <v>2.5000000000000001E-3</v>
      </c>
      <c r="P73" s="85">
        <v>0</v>
      </c>
      <c r="Q73" s="85">
        <f>ROUND(E73*P73,5)</f>
        <v>0</v>
      </c>
      <c r="R73" s="85"/>
      <c r="S73" s="85"/>
      <c r="T73" s="86">
        <v>0</v>
      </c>
      <c r="U73" s="85">
        <f>ROUND(E73*T73,2)</f>
        <v>0</v>
      </c>
      <c r="V73" s="80"/>
      <c r="W73" s="80"/>
      <c r="X73" s="80"/>
      <c r="Y73" s="80"/>
      <c r="Z73" s="80"/>
      <c r="AA73" s="80"/>
      <c r="AB73" s="80"/>
      <c r="AC73" s="80"/>
      <c r="AD73" s="80"/>
      <c r="AE73" s="80" t="s">
        <v>151</v>
      </c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</row>
    <row r="74" spans="1:60" x14ac:dyDescent="0.2">
      <c r="A74" s="82" t="s">
        <v>112</v>
      </c>
      <c r="B74" s="82" t="s">
        <v>73</v>
      </c>
      <c r="C74" s="166" t="s">
        <v>74</v>
      </c>
      <c r="D74" s="88"/>
      <c r="E74" s="92"/>
      <c r="F74" s="95"/>
      <c r="G74" s="95">
        <f>SUMIF(AE75:AE75,"&lt;&gt;NOR",G75:G75)</f>
        <v>0</v>
      </c>
      <c r="H74" s="95"/>
      <c r="I74" s="95">
        <f>SUM(I75:I75)</f>
        <v>0</v>
      </c>
      <c r="J74" s="95"/>
      <c r="K74" s="95">
        <f>SUM(K75:K75)</f>
        <v>0</v>
      </c>
      <c r="L74" s="95"/>
      <c r="M74" s="95">
        <f>SUM(M75:M75)</f>
        <v>0</v>
      </c>
      <c r="N74" s="88"/>
      <c r="O74" s="88">
        <f>SUM(O75:O75)</f>
        <v>8.3999999999999995E-3</v>
      </c>
      <c r="P74" s="88"/>
      <c r="Q74" s="88">
        <f>SUM(Q75:Q75)</f>
        <v>0</v>
      </c>
      <c r="R74" s="88"/>
      <c r="S74" s="88"/>
      <c r="T74" s="89"/>
      <c r="U74" s="88">
        <f>SUM(U75:U75)</f>
        <v>1.76</v>
      </c>
      <c r="AE74" t="s">
        <v>113</v>
      </c>
    </row>
    <row r="75" spans="1:60" outlineLevel="1" x14ac:dyDescent="0.2">
      <c r="A75" s="81">
        <v>40</v>
      </c>
      <c r="B75" s="81" t="s">
        <v>340</v>
      </c>
      <c r="C75" s="165" t="s">
        <v>341</v>
      </c>
      <c r="D75" s="85" t="s">
        <v>119</v>
      </c>
      <c r="E75" s="90">
        <v>2</v>
      </c>
      <c r="F75" s="93">
        <f>H75+J75</f>
        <v>0</v>
      </c>
      <c r="G75" s="94">
        <f>ROUND(E75*F75,2)</f>
        <v>0</v>
      </c>
      <c r="H75" s="94"/>
      <c r="I75" s="94">
        <f>ROUND(E75*H75,2)</f>
        <v>0</v>
      </c>
      <c r="J75" s="94"/>
      <c r="K75" s="94">
        <f>ROUND(E75*J75,2)</f>
        <v>0</v>
      </c>
      <c r="L75" s="94">
        <v>21</v>
      </c>
      <c r="M75" s="94">
        <f>G75*(1+L75/100)</f>
        <v>0</v>
      </c>
      <c r="N75" s="85">
        <v>4.1999999999999997E-3</v>
      </c>
      <c r="O75" s="85">
        <f>ROUND(E75*N75,5)</f>
        <v>8.3999999999999995E-3</v>
      </c>
      <c r="P75" s="85">
        <v>0</v>
      </c>
      <c r="Q75" s="85">
        <f>ROUND(E75*P75,5)</f>
        <v>0</v>
      </c>
      <c r="R75" s="85"/>
      <c r="S75" s="85"/>
      <c r="T75" s="86">
        <v>0.878</v>
      </c>
      <c r="U75" s="85">
        <f>ROUND(E75*T75,2)</f>
        <v>1.76</v>
      </c>
      <c r="V75" s="80"/>
      <c r="W75" s="80"/>
      <c r="X75" s="80"/>
      <c r="Y75" s="80"/>
      <c r="Z75" s="80"/>
      <c r="AA75" s="80"/>
      <c r="AB75" s="80"/>
      <c r="AC75" s="80"/>
      <c r="AD75" s="80"/>
      <c r="AE75" s="80" t="s">
        <v>116</v>
      </c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</row>
    <row r="76" spans="1:60" x14ac:dyDescent="0.2">
      <c r="A76" s="82" t="s">
        <v>112</v>
      </c>
      <c r="B76" s="82" t="s">
        <v>75</v>
      </c>
      <c r="C76" s="166" t="s">
        <v>76</v>
      </c>
      <c r="D76" s="88"/>
      <c r="E76" s="92"/>
      <c r="F76" s="95"/>
      <c r="G76" s="95">
        <f>SUMIF(AE77:AE77,"&lt;&gt;NOR",G77:G77)</f>
        <v>0</v>
      </c>
      <c r="H76" s="95"/>
      <c r="I76" s="95">
        <f>SUM(I77:I77)</f>
        <v>0</v>
      </c>
      <c r="J76" s="95"/>
      <c r="K76" s="95">
        <f>SUM(K77:K77)</f>
        <v>0</v>
      </c>
      <c r="L76" s="95"/>
      <c r="M76" s="95">
        <f>SUM(M77:M77)</f>
        <v>0</v>
      </c>
      <c r="N76" s="88"/>
      <c r="O76" s="88">
        <f>SUM(O77:O77)</f>
        <v>0.10224</v>
      </c>
      <c r="P76" s="88"/>
      <c r="Q76" s="88">
        <f>SUM(Q77:Q77)</f>
        <v>0</v>
      </c>
      <c r="R76" s="88"/>
      <c r="S76" s="88"/>
      <c r="T76" s="89"/>
      <c r="U76" s="88">
        <f>SUM(U77:U77)</f>
        <v>8.8699999999999992</v>
      </c>
      <c r="AE76" t="s">
        <v>113</v>
      </c>
    </row>
    <row r="77" spans="1:60" ht="22.5" outlineLevel="1" x14ac:dyDescent="0.2">
      <c r="A77" s="81">
        <v>41</v>
      </c>
      <c r="B77" s="81" t="s">
        <v>195</v>
      </c>
      <c r="C77" s="165" t="s">
        <v>196</v>
      </c>
      <c r="D77" s="85" t="s">
        <v>119</v>
      </c>
      <c r="E77" s="90">
        <v>2</v>
      </c>
      <c r="F77" s="93">
        <f>H77+J77</f>
        <v>0</v>
      </c>
      <c r="G77" s="94">
        <f>ROUND(E77*F77,2)</f>
        <v>0</v>
      </c>
      <c r="H77" s="94"/>
      <c r="I77" s="94">
        <f>ROUND(E77*H77,2)</f>
        <v>0</v>
      </c>
      <c r="J77" s="94"/>
      <c r="K77" s="94">
        <f>ROUND(E77*J77,2)</f>
        <v>0</v>
      </c>
      <c r="L77" s="94">
        <v>21</v>
      </c>
      <c r="M77" s="94">
        <f>G77*(1+L77/100)</f>
        <v>0</v>
      </c>
      <c r="N77" s="85">
        <v>5.1119999999999999E-2</v>
      </c>
      <c r="O77" s="85">
        <f>ROUND(E77*N77,5)</f>
        <v>0.10224</v>
      </c>
      <c r="P77" s="85">
        <v>0</v>
      </c>
      <c r="Q77" s="85">
        <f>ROUND(E77*P77,5)</f>
        <v>0</v>
      </c>
      <c r="R77" s="85"/>
      <c r="S77" s="85"/>
      <c r="T77" s="86">
        <v>4.43276</v>
      </c>
      <c r="U77" s="85">
        <f>ROUND(E77*T77,2)</f>
        <v>8.8699999999999992</v>
      </c>
      <c r="V77" s="80"/>
      <c r="W77" s="80"/>
      <c r="X77" s="80"/>
      <c r="Y77" s="80"/>
      <c r="Z77" s="80"/>
      <c r="AA77" s="80"/>
      <c r="AB77" s="80"/>
      <c r="AC77" s="80"/>
      <c r="AD77" s="80"/>
      <c r="AE77" s="80" t="s">
        <v>132</v>
      </c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</row>
    <row r="78" spans="1:60" x14ac:dyDescent="0.2">
      <c r="A78" s="82" t="s">
        <v>112</v>
      </c>
      <c r="B78" s="82" t="s">
        <v>77</v>
      </c>
      <c r="C78" s="166" t="s">
        <v>78</v>
      </c>
      <c r="D78" s="88"/>
      <c r="E78" s="92"/>
      <c r="F78" s="95"/>
      <c r="G78" s="95">
        <f>SUMIF(AE79:AE85,"&lt;&gt;NOR",G79:G85)</f>
        <v>0</v>
      </c>
      <c r="H78" s="95"/>
      <c r="I78" s="95">
        <f>SUM(I79:I85)</f>
        <v>0</v>
      </c>
      <c r="J78" s="95"/>
      <c r="K78" s="95">
        <f>SUM(K79:K85)</f>
        <v>0</v>
      </c>
      <c r="L78" s="95"/>
      <c r="M78" s="95">
        <f>SUM(M79:M85)</f>
        <v>0</v>
      </c>
      <c r="N78" s="88"/>
      <c r="O78" s="88">
        <f>SUM(O79:O85)</f>
        <v>0.16611999999999999</v>
      </c>
      <c r="P78" s="88"/>
      <c r="Q78" s="88">
        <f>SUM(Q79:Q85)</f>
        <v>0</v>
      </c>
      <c r="R78" s="88"/>
      <c r="S78" s="88"/>
      <c r="T78" s="89"/>
      <c r="U78" s="88">
        <f>SUM(U79:U85)</f>
        <v>5.71</v>
      </c>
      <c r="AE78" t="s">
        <v>113</v>
      </c>
    </row>
    <row r="79" spans="1:60" outlineLevel="1" x14ac:dyDescent="0.2">
      <c r="A79" s="81">
        <v>42</v>
      </c>
      <c r="B79" s="81" t="s">
        <v>123</v>
      </c>
      <c r="C79" s="165" t="s">
        <v>124</v>
      </c>
      <c r="D79" s="85" t="s">
        <v>115</v>
      </c>
      <c r="E79" s="90">
        <v>3.8</v>
      </c>
      <c r="F79" s="93">
        <f>H79+J79</f>
        <v>0</v>
      </c>
      <c r="G79" s="94">
        <f>ROUND(E79*F79,2)</f>
        <v>0</v>
      </c>
      <c r="H79" s="94"/>
      <c r="I79" s="94">
        <f>ROUND(E79*H79,2)</f>
        <v>0</v>
      </c>
      <c r="J79" s="94"/>
      <c r="K79" s="94">
        <f>ROUND(E79*J79,2)</f>
        <v>0</v>
      </c>
      <c r="L79" s="94">
        <v>21</v>
      </c>
      <c r="M79" s="94">
        <f>G79*(1+L79/100)</f>
        <v>0</v>
      </c>
      <c r="N79" s="85">
        <v>2.1000000000000001E-4</v>
      </c>
      <c r="O79" s="85">
        <f>ROUND(E79*N79,5)</f>
        <v>8.0000000000000004E-4</v>
      </c>
      <c r="P79" s="85">
        <v>0</v>
      </c>
      <c r="Q79" s="85">
        <f>ROUND(E79*P79,5)</f>
        <v>0</v>
      </c>
      <c r="R79" s="85"/>
      <c r="S79" s="85"/>
      <c r="T79" s="86">
        <v>0.05</v>
      </c>
      <c r="U79" s="85">
        <f>ROUND(E79*T79,2)</f>
        <v>0.19</v>
      </c>
      <c r="V79" s="80"/>
      <c r="W79" s="80"/>
      <c r="X79" s="80"/>
      <c r="Y79" s="80"/>
      <c r="Z79" s="80"/>
      <c r="AA79" s="80"/>
      <c r="AB79" s="80"/>
      <c r="AC79" s="80"/>
      <c r="AD79" s="80"/>
      <c r="AE79" s="80" t="s">
        <v>116</v>
      </c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</row>
    <row r="80" spans="1:60" outlineLevel="1" x14ac:dyDescent="0.2">
      <c r="A80" s="81"/>
      <c r="B80" s="81"/>
      <c r="C80" s="168" t="s">
        <v>342</v>
      </c>
      <c r="D80" s="255"/>
      <c r="E80" s="91">
        <v>3.8</v>
      </c>
      <c r="F80" s="94"/>
      <c r="G80" s="94"/>
      <c r="H80" s="94"/>
      <c r="I80" s="94"/>
      <c r="J80" s="94"/>
      <c r="K80" s="94"/>
      <c r="L80" s="94"/>
      <c r="M80" s="94"/>
      <c r="N80" s="85"/>
      <c r="O80" s="85"/>
      <c r="P80" s="85"/>
      <c r="Q80" s="85"/>
      <c r="R80" s="85"/>
      <c r="S80" s="85"/>
      <c r="T80" s="86"/>
      <c r="U80" s="85"/>
      <c r="V80" s="80"/>
      <c r="W80" s="80"/>
      <c r="X80" s="80"/>
      <c r="Y80" s="80"/>
      <c r="Z80" s="80"/>
      <c r="AA80" s="80"/>
      <c r="AB80" s="80"/>
      <c r="AC80" s="80"/>
      <c r="AD80" s="80"/>
      <c r="AE80" s="80" t="s">
        <v>117</v>
      </c>
      <c r="AF80" s="80">
        <v>0</v>
      </c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</row>
    <row r="81" spans="1:60" ht="22.5" outlineLevel="1" x14ac:dyDescent="0.2">
      <c r="A81" s="81">
        <v>43</v>
      </c>
      <c r="B81" s="81" t="s">
        <v>197</v>
      </c>
      <c r="C81" s="165" t="s">
        <v>198</v>
      </c>
      <c r="D81" s="85" t="s">
        <v>115</v>
      </c>
      <c r="E81" s="90">
        <v>3.8</v>
      </c>
      <c r="F81" s="93">
        <f>H81+J81</f>
        <v>0</v>
      </c>
      <c r="G81" s="94">
        <f>ROUND(E81*F81,2)</f>
        <v>0</v>
      </c>
      <c r="H81" s="94"/>
      <c r="I81" s="94">
        <f>ROUND(E81*H81,2)</f>
        <v>0</v>
      </c>
      <c r="J81" s="94"/>
      <c r="K81" s="94">
        <f>ROUND(E81*J81,2)</f>
        <v>0</v>
      </c>
      <c r="L81" s="94">
        <v>21</v>
      </c>
      <c r="M81" s="94">
        <f>G81*(1+L81/100)</f>
        <v>0</v>
      </c>
      <c r="N81" s="85">
        <v>0</v>
      </c>
      <c r="O81" s="85">
        <f>ROUND(E81*N81,5)</f>
        <v>0</v>
      </c>
      <c r="P81" s="85">
        <v>0</v>
      </c>
      <c r="Q81" s="85">
        <f>ROUND(E81*P81,5)</f>
        <v>0</v>
      </c>
      <c r="R81" s="85"/>
      <c r="S81" s="85"/>
      <c r="T81" s="86">
        <v>1.6E-2</v>
      </c>
      <c r="U81" s="85">
        <f>ROUND(E81*T81,2)</f>
        <v>0.06</v>
      </c>
      <c r="V81" s="80"/>
      <c r="W81" s="80"/>
      <c r="X81" s="80"/>
      <c r="Y81" s="80"/>
      <c r="Z81" s="80"/>
      <c r="AA81" s="80"/>
      <c r="AB81" s="80"/>
      <c r="AC81" s="80"/>
      <c r="AD81" s="80"/>
      <c r="AE81" s="80" t="s">
        <v>116</v>
      </c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</row>
    <row r="82" spans="1:60" ht="22.5" outlineLevel="1" x14ac:dyDescent="0.2">
      <c r="A82" s="81">
        <v>44</v>
      </c>
      <c r="B82" s="81" t="s">
        <v>199</v>
      </c>
      <c r="C82" s="165" t="s">
        <v>200</v>
      </c>
      <c r="D82" s="85" t="s">
        <v>115</v>
      </c>
      <c r="E82" s="90">
        <v>3.8</v>
      </c>
      <c r="F82" s="93">
        <f>H82+J82</f>
        <v>0</v>
      </c>
      <c r="G82" s="94">
        <f>ROUND(E82*F82,2)</f>
        <v>0</v>
      </c>
      <c r="H82" s="94"/>
      <c r="I82" s="94">
        <f>ROUND(E82*H82,2)</f>
        <v>0</v>
      </c>
      <c r="J82" s="94"/>
      <c r="K82" s="94">
        <f>ROUND(E82*J82,2)</f>
        <v>0</v>
      </c>
      <c r="L82" s="94">
        <v>21</v>
      </c>
      <c r="M82" s="94">
        <f>G82*(1+L82/100)</f>
        <v>0</v>
      </c>
      <c r="N82" s="85">
        <v>5.0400000000000002E-3</v>
      </c>
      <c r="O82" s="85">
        <f>ROUND(E82*N82,5)</f>
        <v>1.915E-2</v>
      </c>
      <c r="P82" s="85">
        <v>0</v>
      </c>
      <c r="Q82" s="85">
        <f>ROUND(E82*P82,5)</f>
        <v>0</v>
      </c>
      <c r="R82" s="85"/>
      <c r="S82" s="85"/>
      <c r="T82" s="86">
        <v>0.97799999999999998</v>
      </c>
      <c r="U82" s="85">
        <f>ROUND(E82*T82,2)</f>
        <v>3.72</v>
      </c>
      <c r="V82" s="80"/>
      <c r="W82" s="80"/>
      <c r="X82" s="80"/>
      <c r="Y82" s="80"/>
      <c r="Z82" s="80"/>
      <c r="AA82" s="80"/>
      <c r="AB82" s="80"/>
      <c r="AC82" s="80"/>
      <c r="AD82" s="80"/>
      <c r="AE82" s="80" t="s">
        <v>116</v>
      </c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</row>
    <row r="83" spans="1:60" ht="22.5" outlineLevel="1" x14ac:dyDescent="0.2">
      <c r="A83" s="81">
        <v>45</v>
      </c>
      <c r="B83" s="81" t="s">
        <v>201</v>
      </c>
      <c r="C83" s="165" t="s">
        <v>202</v>
      </c>
      <c r="D83" s="85" t="s">
        <v>115</v>
      </c>
      <c r="E83" s="90">
        <v>3.8</v>
      </c>
      <c r="F83" s="93">
        <f>H83+J83</f>
        <v>0</v>
      </c>
      <c r="G83" s="94">
        <f>ROUND(E83*F83,2)</f>
        <v>0</v>
      </c>
      <c r="H83" s="94"/>
      <c r="I83" s="94">
        <f>ROUND(E83*H83,2)</f>
        <v>0</v>
      </c>
      <c r="J83" s="94"/>
      <c r="K83" s="94">
        <f>ROUND(E83*J83,2)</f>
        <v>0</v>
      </c>
      <c r="L83" s="94">
        <v>21</v>
      </c>
      <c r="M83" s="94">
        <f>G83*(1+L83/100)</f>
        <v>0</v>
      </c>
      <c r="N83" s="85">
        <v>9.1900000000000003E-3</v>
      </c>
      <c r="O83" s="85">
        <f>ROUND(E83*N83,5)</f>
        <v>3.492E-2</v>
      </c>
      <c r="P83" s="85">
        <v>0</v>
      </c>
      <c r="Q83" s="85">
        <f>ROUND(E83*P83,5)</f>
        <v>0</v>
      </c>
      <c r="R83" s="85"/>
      <c r="S83" s="85"/>
      <c r="T83" s="86">
        <v>0.40161999999999998</v>
      </c>
      <c r="U83" s="85">
        <f>ROUND(E83*T83,2)</f>
        <v>1.53</v>
      </c>
      <c r="V83" s="80"/>
      <c r="W83" s="80"/>
      <c r="X83" s="80"/>
      <c r="Y83" s="80"/>
      <c r="Z83" s="80"/>
      <c r="AA83" s="80"/>
      <c r="AB83" s="80"/>
      <c r="AC83" s="80"/>
      <c r="AD83" s="80"/>
      <c r="AE83" s="80" t="s">
        <v>132</v>
      </c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</row>
    <row r="84" spans="1:60" ht="22.5" outlineLevel="1" x14ac:dyDescent="0.2">
      <c r="A84" s="81">
        <v>46</v>
      </c>
      <c r="B84" s="81" t="s">
        <v>204</v>
      </c>
      <c r="C84" s="165" t="s">
        <v>343</v>
      </c>
      <c r="D84" s="85" t="s">
        <v>115</v>
      </c>
      <c r="E84" s="90">
        <v>5.08</v>
      </c>
      <c r="F84" s="93">
        <f>H84+J84</f>
        <v>0</v>
      </c>
      <c r="G84" s="94">
        <f>ROUND(E84*F84,2)</f>
        <v>0</v>
      </c>
      <c r="H84" s="94"/>
      <c r="I84" s="94">
        <f>ROUND(E84*H84,2)</f>
        <v>0</v>
      </c>
      <c r="J84" s="94"/>
      <c r="K84" s="94">
        <f>ROUND(E84*J84,2)</f>
        <v>0</v>
      </c>
      <c r="L84" s="94">
        <v>21</v>
      </c>
      <c r="M84" s="94">
        <f>G84*(1+L84/100)</f>
        <v>0</v>
      </c>
      <c r="N84" s="85">
        <v>2.1899999999999999E-2</v>
      </c>
      <c r="O84" s="85">
        <f>ROUND(E84*N84,5)</f>
        <v>0.11125</v>
      </c>
      <c r="P84" s="85">
        <v>0</v>
      </c>
      <c r="Q84" s="85">
        <f>ROUND(E84*P84,5)</f>
        <v>0</v>
      </c>
      <c r="R84" s="85"/>
      <c r="S84" s="85"/>
      <c r="T84" s="86">
        <v>0</v>
      </c>
      <c r="U84" s="85">
        <f>ROUND(E84*T84,2)</f>
        <v>0</v>
      </c>
      <c r="V84" s="80"/>
      <c r="W84" s="80"/>
      <c r="X84" s="80"/>
      <c r="Y84" s="80"/>
      <c r="Z84" s="80"/>
      <c r="AA84" s="80"/>
      <c r="AB84" s="80"/>
      <c r="AC84" s="80"/>
      <c r="AD84" s="80"/>
      <c r="AE84" s="80" t="s">
        <v>151</v>
      </c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</row>
    <row r="85" spans="1:60" outlineLevel="1" x14ac:dyDescent="0.2">
      <c r="A85" s="81">
        <v>47</v>
      </c>
      <c r="B85" s="81" t="s">
        <v>205</v>
      </c>
      <c r="C85" s="165" t="s">
        <v>206</v>
      </c>
      <c r="D85" s="85" t="s">
        <v>207</v>
      </c>
      <c r="E85" s="90">
        <v>0.13120000000000001</v>
      </c>
      <c r="F85" s="93">
        <f>H85+J85</f>
        <v>0</v>
      </c>
      <c r="G85" s="94">
        <f>ROUND(E85*F85,2)</f>
        <v>0</v>
      </c>
      <c r="H85" s="94"/>
      <c r="I85" s="94">
        <f>ROUND(E85*H85,2)</f>
        <v>0</v>
      </c>
      <c r="J85" s="94"/>
      <c r="K85" s="94">
        <f>ROUND(E85*J85,2)</f>
        <v>0</v>
      </c>
      <c r="L85" s="94">
        <v>21</v>
      </c>
      <c r="M85" s="94">
        <f>G85*(1+L85/100)</f>
        <v>0</v>
      </c>
      <c r="N85" s="85">
        <v>0</v>
      </c>
      <c r="O85" s="85">
        <f>ROUND(E85*N85,5)</f>
        <v>0</v>
      </c>
      <c r="P85" s="85">
        <v>0</v>
      </c>
      <c r="Q85" s="85">
        <f>ROUND(E85*P85,5)</f>
        <v>0</v>
      </c>
      <c r="R85" s="85"/>
      <c r="S85" s="85"/>
      <c r="T85" s="86">
        <v>1.5980000000000001</v>
      </c>
      <c r="U85" s="85">
        <f>ROUND(E85*T85,2)</f>
        <v>0.21</v>
      </c>
      <c r="V85" s="80"/>
      <c r="W85" s="80"/>
      <c r="X85" s="80"/>
      <c r="Y85" s="80"/>
      <c r="Z85" s="80"/>
      <c r="AA85" s="80"/>
      <c r="AB85" s="80"/>
      <c r="AC85" s="80"/>
      <c r="AD85" s="80"/>
      <c r="AE85" s="80" t="s">
        <v>208</v>
      </c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</row>
    <row r="86" spans="1:60" x14ac:dyDescent="0.2">
      <c r="A86" s="82" t="s">
        <v>112</v>
      </c>
      <c r="B86" s="82" t="s">
        <v>282</v>
      </c>
      <c r="C86" s="166" t="s">
        <v>283</v>
      </c>
      <c r="D86" s="88"/>
      <c r="E86" s="92"/>
      <c r="F86" s="95"/>
      <c r="G86" s="95">
        <f>SUMIF(AE87:AE88,"&lt;&gt;NOR",G87:G88)</f>
        <v>0</v>
      </c>
      <c r="H86" s="95"/>
      <c r="I86" s="95">
        <f>SUM(I87:I88)</f>
        <v>0</v>
      </c>
      <c r="J86" s="95"/>
      <c r="K86" s="95">
        <f>SUM(K87:K88)</f>
        <v>0</v>
      </c>
      <c r="L86" s="95"/>
      <c r="M86" s="95">
        <f>SUM(M87:M88)</f>
        <v>0</v>
      </c>
      <c r="N86" s="88"/>
      <c r="O86" s="88">
        <f>SUM(O87:O88)</f>
        <v>0</v>
      </c>
      <c r="P86" s="88"/>
      <c r="Q86" s="88">
        <f>SUM(Q87:Q88)</f>
        <v>1.5469999999999999E-2</v>
      </c>
      <c r="R86" s="88"/>
      <c r="S86" s="88"/>
      <c r="T86" s="89"/>
      <c r="U86" s="88">
        <f>SUM(U87:U88)</f>
        <v>0.56999999999999995</v>
      </c>
      <c r="AE86" t="s">
        <v>113</v>
      </c>
    </row>
    <row r="87" spans="1:60" ht="22.5" outlineLevel="1" x14ac:dyDescent="0.2">
      <c r="A87" s="81">
        <v>48</v>
      </c>
      <c r="B87" s="81" t="s">
        <v>344</v>
      </c>
      <c r="C87" s="165" t="s">
        <v>345</v>
      </c>
      <c r="D87" s="85" t="s">
        <v>115</v>
      </c>
      <c r="E87" s="90">
        <v>4.42</v>
      </c>
      <c r="F87" s="93">
        <f>H87+J87</f>
        <v>0</v>
      </c>
      <c r="G87" s="94">
        <f>ROUND(E87*F87,2)</f>
        <v>0</v>
      </c>
      <c r="H87" s="94"/>
      <c r="I87" s="94">
        <f>ROUND(E87*H87,2)</f>
        <v>0</v>
      </c>
      <c r="J87" s="94"/>
      <c r="K87" s="94">
        <f>ROUND(E87*J87,2)</f>
        <v>0</v>
      </c>
      <c r="L87" s="94">
        <v>21</v>
      </c>
      <c r="M87" s="94">
        <f>G87*(1+L87/100)</f>
        <v>0</v>
      </c>
      <c r="N87" s="85">
        <v>0</v>
      </c>
      <c r="O87" s="85">
        <f>ROUND(E87*N87,5)</f>
        <v>0</v>
      </c>
      <c r="P87" s="85">
        <v>3.5000000000000001E-3</v>
      </c>
      <c r="Q87" s="85">
        <f>ROUND(E87*P87,5)</f>
        <v>1.5469999999999999E-2</v>
      </c>
      <c r="R87" s="85"/>
      <c r="S87" s="85"/>
      <c r="T87" s="86">
        <v>0.128</v>
      </c>
      <c r="U87" s="85">
        <f>ROUND(E87*T87,2)</f>
        <v>0.56999999999999995</v>
      </c>
      <c r="V87" s="80"/>
      <c r="W87" s="80"/>
      <c r="X87" s="80"/>
      <c r="Y87" s="80"/>
      <c r="Z87" s="80"/>
      <c r="AA87" s="80"/>
      <c r="AB87" s="80"/>
      <c r="AC87" s="80"/>
      <c r="AD87" s="80"/>
      <c r="AE87" s="80" t="s">
        <v>116</v>
      </c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</row>
    <row r="88" spans="1:60" outlineLevel="1" x14ac:dyDescent="0.2">
      <c r="A88" s="81"/>
      <c r="B88" s="81"/>
      <c r="C88" s="168" t="s">
        <v>346</v>
      </c>
      <c r="D88" s="255"/>
      <c r="E88" s="91">
        <v>4.42</v>
      </c>
      <c r="F88" s="94"/>
      <c r="G88" s="94"/>
      <c r="H88" s="94"/>
      <c r="I88" s="94"/>
      <c r="J88" s="94"/>
      <c r="K88" s="94"/>
      <c r="L88" s="94"/>
      <c r="M88" s="94"/>
      <c r="N88" s="85"/>
      <c r="O88" s="85"/>
      <c r="P88" s="85"/>
      <c r="Q88" s="85"/>
      <c r="R88" s="85"/>
      <c r="S88" s="85"/>
      <c r="T88" s="86"/>
      <c r="U88" s="85"/>
      <c r="V88" s="80"/>
      <c r="W88" s="80"/>
      <c r="X88" s="80"/>
      <c r="Y88" s="80"/>
      <c r="Z88" s="80"/>
      <c r="AA88" s="80"/>
      <c r="AB88" s="80"/>
      <c r="AC88" s="80"/>
      <c r="AD88" s="80"/>
      <c r="AE88" s="80" t="s">
        <v>117</v>
      </c>
      <c r="AF88" s="80">
        <v>0</v>
      </c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</row>
    <row r="89" spans="1:60" x14ac:dyDescent="0.2">
      <c r="A89" s="82" t="s">
        <v>112</v>
      </c>
      <c r="B89" s="82" t="s">
        <v>79</v>
      </c>
      <c r="C89" s="166" t="s">
        <v>80</v>
      </c>
      <c r="D89" s="88"/>
      <c r="E89" s="92"/>
      <c r="F89" s="95"/>
      <c r="G89" s="95">
        <f>SUMIF(AE90:AE97,"&lt;&gt;NOR",G90:G97)</f>
        <v>0</v>
      </c>
      <c r="H89" s="95"/>
      <c r="I89" s="95">
        <f>SUM(I90:I97)</f>
        <v>0</v>
      </c>
      <c r="J89" s="95"/>
      <c r="K89" s="95">
        <f>SUM(K90:K97)</f>
        <v>0</v>
      </c>
      <c r="L89" s="95"/>
      <c r="M89" s="95">
        <f>SUM(M90:M97)</f>
        <v>0</v>
      </c>
      <c r="N89" s="88"/>
      <c r="O89" s="88">
        <f>SUM(O90:O97)</f>
        <v>0.53108</v>
      </c>
      <c r="P89" s="88"/>
      <c r="Q89" s="88">
        <f>SUM(Q90:Q97)</f>
        <v>0</v>
      </c>
      <c r="R89" s="88"/>
      <c r="S89" s="88"/>
      <c r="T89" s="89"/>
      <c r="U89" s="88">
        <f>SUM(U90:U97)</f>
        <v>34.51</v>
      </c>
      <c r="AE89" t="s">
        <v>113</v>
      </c>
    </row>
    <row r="90" spans="1:60" outlineLevel="1" x14ac:dyDescent="0.2">
      <c r="A90" s="81">
        <v>49</v>
      </c>
      <c r="B90" s="81" t="s">
        <v>209</v>
      </c>
      <c r="C90" s="165" t="s">
        <v>210</v>
      </c>
      <c r="D90" s="85" t="s">
        <v>115</v>
      </c>
      <c r="E90" s="90">
        <v>24.8</v>
      </c>
      <c r="F90" s="93">
        <f>H90+J90</f>
        <v>0</v>
      </c>
      <c r="G90" s="94">
        <f>ROUND(E90*F90,2)</f>
        <v>0</v>
      </c>
      <c r="H90" s="94"/>
      <c r="I90" s="94">
        <f>ROUND(E90*H90,2)</f>
        <v>0</v>
      </c>
      <c r="J90" s="94"/>
      <c r="K90" s="94">
        <f>ROUND(E90*J90,2)</f>
        <v>0</v>
      </c>
      <c r="L90" s="94">
        <v>21</v>
      </c>
      <c r="M90" s="94">
        <f>G90*(1+L90/100)</f>
        <v>0</v>
      </c>
      <c r="N90" s="85">
        <v>2.1000000000000001E-4</v>
      </c>
      <c r="O90" s="85">
        <f>ROUND(E90*N90,5)</f>
        <v>5.2100000000000002E-3</v>
      </c>
      <c r="P90" s="85">
        <v>0</v>
      </c>
      <c r="Q90" s="85">
        <f>ROUND(E90*P90,5)</f>
        <v>0</v>
      </c>
      <c r="R90" s="85"/>
      <c r="S90" s="85"/>
      <c r="T90" s="86">
        <v>0.05</v>
      </c>
      <c r="U90" s="85">
        <f>ROUND(E90*T90,2)</f>
        <v>1.24</v>
      </c>
      <c r="V90" s="80"/>
      <c r="W90" s="80"/>
      <c r="X90" s="80"/>
      <c r="Y90" s="80"/>
      <c r="Z90" s="80"/>
      <c r="AA90" s="80"/>
      <c r="AB90" s="80"/>
      <c r="AC90" s="80"/>
      <c r="AD90" s="80"/>
      <c r="AE90" s="80" t="s">
        <v>116</v>
      </c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60" outlineLevel="1" x14ac:dyDescent="0.2">
      <c r="A91" s="81"/>
      <c r="B91" s="81"/>
      <c r="C91" s="168" t="s">
        <v>347</v>
      </c>
      <c r="D91" s="255"/>
      <c r="E91" s="91">
        <v>10.84</v>
      </c>
      <c r="F91" s="94"/>
      <c r="G91" s="94"/>
      <c r="H91" s="94"/>
      <c r="I91" s="94"/>
      <c r="J91" s="94"/>
      <c r="K91" s="94"/>
      <c r="L91" s="94"/>
      <c r="M91" s="94"/>
      <c r="N91" s="85"/>
      <c r="O91" s="85"/>
      <c r="P91" s="85"/>
      <c r="Q91" s="85"/>
      <c r="R91" s="85"/>
      <c r="S91" s="85"/>
      <c r="T91" s="86"/>
      <c r="U91" s="85"/>
      <c r="V91" s="80"/>
      <c r="W91" s="80"/>
      <c r="X91" s="80"/>
      <c r="Y91" s="80"/>
      <c r="Z91" s="80"/>
      <c r="AA91" s="80"/>
      <c r="AB91" s="80"/>
      <c r="AC91" s="80"/>
      <c r="AD91" s="80"/>
      <c r="AE91" s="80" t="s">
        <v>117</v>
      </c>
      <c r="AF91" s="80">
        <v>0</v>
      </c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</row>
    <row r="92" spans="1:60" outlineLevel="1" x14ac:dyDescent="0.2">
      <c r="A92" s="81"/>
      <c r="B92" s="81"/>
      <c r="C92" s="168" t="s">
        <v>348</v>
      </c>
      <c r="D92" s="255"/>
      <c r="E92" s="91">
        <v>13.96</v>
      </c>
      <c r="F92" s="94"/>
      <c r="G92" s="94"/>
      <c r="H92" s="94"/>
      <c r="I92" s="94"/>
      <c r="J92" s="94"/>
      <c r="K92" s="94"/>
      <c r="L92" s="94"/>
      <c r="M92" s="94"/>
      <c r="N92" s="85"/>
      <c r="O92" s="85"/>
      <c r="P92" s="85"/>
      <c r="Q92" s="85"/>
      <c r="R92" s="85"/>
      <c r="S92" s="85"/>
      <c r="T92" s="86"/>
      <c r="U92" s="85"/>
      <c r="V92" s="80"/>
      <c r="W92" s="80"/>
      <c r="X92" s="80"/>
      <c r="Y92" s="80"/>
      <c r="Z92" s="80"/>
      <c r="AA92" s="80"/>
      <c r="AB92" s="80"/>
      <c r="AC92" s="80"/>
      <c r="AD92" s="80"/>
      <c r="AE92" s="80" t="s">
        <v>117</v>
      </c>
      <c r="AF92" s="80">
        <v>0</v>
      </c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</row>
    <row r="93" spans="1:60" ht="22.5" outlineLevel="1" x14ac:dyDescent="0.2">
      <c r="A93" s="81">
        <v>50</v>
      </c>
      <c r="B93" s="81" t="s">
        <v>211</v>
      </c>
      <c r="C93" s="165" t="s">
        <v>212</v>
      </c>
      <c r="D93" s="85" t="s">
        <v>115</v>
      </c>
      <c r="E93" s="90">
        <v>24.8</v>
      </c>
      <c r="F93" s="93">
        <f>H93+J93</f>
        <v>0</v>
      </c>
      <c r="G93" s="94">
        <f>ROUND(E93*F93,2)</f>
        <v>0</v>
      </c>
      <c r="H93" s="94"/>
      <c r="I93" s="94">
        <f>ROUND(E93*H93,2)</f>
        <v>0</v>
      </c>
      <c r="J93" s="94"/>
      <c r="K93" s="94">
        <f>ROUND(E93*J93,2)</f>
        <v>0</v>
      </c>
      <c r="L93" s="94">
        <v>21</v>
      </c>
      <c r="M93" s="94">
        <f>G93*(1+L93/100)</f>
        <v>0</v>
      </c>
      <c r="N93" s="85">
        <v>5.3499999999999997E-3</v>
      </c>
      <c r="O93" s="85">
        <f>ROUND(E93*N93,5)</f>
        <v>0.13267999999999999</v>
      </c>
      <c r="P93" s="85">
        <v>0</v>
      </c>
      <c r="Q93" s="85">
        <f>ROUND(E93*P93,5)</f>
        <v>0</v>
      </c>
      <c r="R93" s="85"/>
      <c r="S93" s="85"/>
      <c r="T93" s="86">
        <v>1.288</v>
      </c>
      <c r="U93" s="85">
        <f>ROUND(E93*T93,2)</f>
        <v>31.94</v>
      </c>
      <c r="V93" s="80"/>
      <c r="W93" s="80"/>
      <c r="X93" s="80"/>
      <c r="Y93" s="80"/>
      <c r="Z93" s="80"/>
      <c r="AA93" s="80"/>
      <c r="AB93" s="80"/>
      <c r="AC93" s="80"/>
      <c r="AD93" s="80"/>
      <c r="AE93" s="80" t="s">
        <v>116</v>
      </c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</row>
    <row r="94" spans="1:60" ht="22.5" outlineLevel="1" x14ac:dyDescent="0.2">
      <c r="A94" s="81">
        <v>51</v>
      </c>
      <c r="B94" s="81" t="s">
        <v>213</v>
      </c>
      <c r="C94" s="165" t="s">
        <v>214</v>
      </c>
      <c r="D94" s="85" t="s">
        <v>131</v>
      </c>
      <c r="E94" s="90">
        <v>4</v>
      </c>
      <c r="F94" s="93">
        <f>H94+J94</f>
        <v>0</v>
      </c>
      <c r="G94" s="94">
        <f>ROUND(E94*F94,2)</f>
        <v>0</v>
      </c>
      <c r="H94" s="94"/>
      <c r="I94" s="94">
        <f>ROUND(E94*H94,2)</f>
        <v>0</v>
      </c>
      <c r="J94" s="94"/>
      <c r="K94" s="94">
        <f>ROUND(E94*J94,2)</f>
        <v>0</v>
      </c>
      <c r="L94" s="94">
        <v>21</v>
      </c>
      <c r="M94" s="94">
        <f>G94*(1+L94/100)</f>
        <v>0</v>
      </c>
      <c r="N94" s="85">
        <v>1.7000000000000001E-4</v>
      </c>
      <c r="O94" s="85">
        <f>ROUND(E94*N94,5)</f>
        <v>6.8000000000000005E-4</v>
      </c>
      <c r="P94" s="85">
        <v>0</v>
      </c>
      <c r="Q94" s="85">
        <f>ROUND(E94*P94,5)</f>
        <v>0</v>
      </c>
      <c r="R94" s="85"/>
      <c r="S94" s="85"/>
      <c r="T94" s="86">
        <v>0.12</v>
      </c>
      <c r="U94" s="85">
        <f>ROUND(E94*T94,2)</f>
        <v>0.48</v>
      </c>
      <c r="V94" s="80"/>
      <c r="W94" s="80"/>
      <c r="X94" s="80"/>
      <c r="Y94" s="80"/>
      <c r="Z94" s="80"/>
      <c r="AA94" s="80"/>
      <c r="AB94" s="80"/>
      <c r="AC94" s="80"/>
      <c r="AD94" s="80"/>
      <c r="AE94" s="80" t="s">
        <v>116</v>
      </c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</row>
    <row r="95" spans="1:60" ht="22.5" outlineLevel="1" x14ac:dyDescent="0.2">
      <c r="A95" s="81">
        <v>52</v>
      </c>
      <c r="B95" s="81" t="s">
        <v>216</v>
      </c>
      <c r="C95" s="165" t="s">
        <v>349</v>
      </c>
      <c r="D95" s="85" t="s">
        <v>115</v>
      </c>
      <c r="E95" s="90">
        <v>26.46</v>
      </c>
      <c r="F95" s="93">
        <f>H95+J95</f>
        <v>0</v>
      </c>
      <c r="G95" s="94">
        <f>ROUND(E95*F95,2)</f>
        <v>0</v>
      </c>
      <c r="H95" s="94"/>
      <c r="I95" s="94">
        <f>ROUND(E95*H95,2)</f>
        <v>0</v>
      </c>
      <c r="J95" s="94"/>
      <c r="K95" s="94">
        <f>ROUND(E95*J95,2)</f>
        <v>0</v>
      </c>
      <c r="L95" s="94">
        <v>21</v>
      </c>
      <c r="M95" s="94">
        <f>G95*(1+L95/100)</f>
        <v>0</v>
      </c>
      <c r="N95" s="85">
        <v>1.4800000000000001E-2</v>
      </c>
      <c r="O95" s="85">
        <f>ROUND(E95*N95,5)</f>
        <v>0.39161000000000001</v>
      </c>
      <c r="P95" s="85">
        <v>0</v>
      </c>
      <c r="Q95" s="85">
        <f>ROUND(E95*P95,5)</f>
        <v>0</v>
      </c>
      <c r="R95" s="85"/>
      <c r="S95" s="85"/>
      <c r="T95" s="86">
        <v>0</v>
      </c>
      <c r="U95" s="85">
        <f>ROUND(E95*T95,2)</f>
        <v>0</v>
      </c>
      <c r="V95" s="80"/>
      <c r="W95" s="80"/>
      <c r="X95" s="80"/>
      <c r="Y95" s="80"/>
      <c r="Z95" s="80"/>
      <c r="AA95" s="80"/>
      <c r="AB95" s="80"/>
      <c r="AC95" s="80"/>
      <c r="AD95" s="80"/>
      <c r="AE95" s="80" t="s">
        <v>151</v>
      </c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</row>
    <row r="96" spans="1:60" outlineLevel="1" x14ac:dyDescent="0.2">
      <c r="A96" s="81">
        <v>53</v>
      </c>
      <c r="B96" s="81" t="s">
        <v>217</v>
      </c>
      <c r="C96" s="165" t="s">
        <v>218</v>
      </c>
      <c r="D96" s="85" t="s">
        <v>207</v>
      </c>
      <c r="E96" s="90">
        <v>0.53017999999999998</v>
      </c>
      <c r="F96" s="93">
        <f>H96+J96</f>
        <v>0</v>
      </c>
      <c r="G96" s="94">
        <f>ROUND(E96*F96,2)</f>
        <v>0</v>
      </c>
      <c r="H96" s="94"/>
      <c r="I96" s="94">
        <f>ROUND(E96*H96,2)</f>
        <v>0</v>
      </c>
      <c r="J96" s="94"/>
      <c r="K96" s="94">
        <f>ROUND(E96*J96,2)</f>
        <v>0</v>
      </c>
      <c r="L96" s="94">
        <v>21</v>
      </c>
      <c r="M96" s="94">
        <f>G96*(1+L96/100)</f>
        <v>0</v>
      </c>
      <c r="N96" s="85">
        <v>0</v>
      </c>
      <c r="O96" s="85">
        <f>ROUND(E96*N96,5)</f>
        <v>0</v>
      </c>
      <c r="P96" s="85">
        <v>0</v>
      </c>
      <c r="Q96" s="85">
        <f>ROUND(E96*P96,5)</f>
        <v>0</v>
      </c>
      <c r="R96" s="85"/>
      <c r="S96" s="85"/>
      <c r="T96" s="86">
        <v>1.5980000000000001</v>
      </c>
      <c r="U96" s="85">
        <f>ROUND(E96*T96,2)</f>
        <v>0.85</v>
      </c>
      <c r="V96" s="80"/>
      <c r="W96" s="80"/>
      <c r="X96" s="80"/>
      <c r="Y96" s="80"/>
      <c r="Z96" s="80"/>
      <c r="AA96" s="80"/>
      <c r="AB96" s="80"/>
      <c r="AC96" s="80"/>
      <c r="AD96" s="80"/>
      <c r="AE96" s="80" t="s">
        <v>208</v>
      </c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</row>
    <row r="97" spans="1:60" outlineLevel="1" x14ac:dyDescent="0.2">
      <c r="A97" s="81">
        <v>54</v>
      </c>
      <c r="B97" s="81" t="s">
        <v>219</v>
      </c>
      <c r="C97" s="165" t="s">
        <v>220</v>
      </c>
      <c r="D97" s="85" t="s">
        <v>119</v>
      </c>
      <c r="E97" s="90">
        <v>6</v>
      </c>
      <c r="F97" s="93">
        <f>H97+J97</f>
        <v>0</v>
      </c>
      <c r="G97" s="94">
        <f>ROUND(E97*F97,2)</f>
        <v>0</v>
      </c>
      <c r="H97" s="94"/>
      <c r="I97" s="94">
        <f>ROUND(E97*H97,2)</f>
        <v>0</v>
      </c>
      <c r="J97" s="94"/>
      <c r="K97" s="94">
        <f>ROUND(E97*J97,2)</f>
        <v>0</v>
      </c>
      <c r="L97" s="94">
        <v>21</v>
      </c>
      <c r="M97" s="94">
        <f>G97*(1+L97/100)</f>
        <v>0</v>
      </c>
      <c r="N97" s="85">
        <v>1.4999999999999999E-4</v>
      </c>
      <c r="O97" s="85">
        <f>ROUND(E97*N97,5)</f>
        <v>8.9999999999999998E-4</v>
      </c>
      <c r="P97" s="85">
        <v>0</v>
      </c>
      <c r="Q97" s="85">
        <f>ROUND(E97*P97,5)</f>
        <v>0</v>
      </c>
      <c r="R97" s="85"/>
      <c r="S97" s="85"/>
      <c r="T97" s="86">
        <v>0</v>
      </c>
      <c r="U97" s="85">
        <f>ROUND(E97*T97,2)</f>
        <v>0</v>
      </c>
      <c r="V97" s="80"/>
      <c r="W97" s="80"/>
      <c r="X97" s="80"/>
      <c r="Y97" s="80"/>
      <c r="Z97" s="80"/>
      <c r="AA97" s="80"/>
      <c r="AB97" s="80"/>
      <c r="AC97" s="80"/>
      <c r="AD97" s="80"/>
      <c r="AE97" s="80" t="s">
        <v>151</v>
      </c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</row>
    <row r="98" spans="1:60" x14ac:dyDescent="0.2">
      <c r="A98" s="82" t="s">
        <v>112</v>
      </c>
      <c r="B98" s="82" t="s">
        <v>81</v>
      </c>
      <c r="C98" s="166" t="s">
        <v>82</v>
      </c>
      <c r="D98" s="88"/>
      <c r="E98" s="92"/>
      <c r="F98" s="95"/>
      <c r="G98" s="95">
        <f>SUMIF(AE99:AE109,"&lt;&gt;NOR",G99:G109)</f>
        <v>0</v>
      </c>
      <c r="H98" s="95"/>
      <c r="I98" s="95">
        <f>SUM(I99:I109)</f>
        <v>0</v>
      </c>
      <c r="J98" s="95"/>
      <c r="K98" s="95">
        <f>SUM(K99:K109)</f>
        <v>0</v>
      </c>
      <c r="L98" s="95"/>
      <c r="M98" s="95">
        <f>SUM(M99:M109)</f>
        <v>0</v>
      </c>
      <c r="N98" s="88"/>
      <c r="O98" s="88">
        <f>SUM(O99:O109)</f>
        <v>6.3699999999999989E-3</v>
      </c>
      <c r="P98" s="88"/>
      <c r="Q98" s="88">
        <f>SUM(Q99:Q109)</f>
        <v>0</v>
      </c>
      <c r="R98" s="88"/>
      <c r="S98" s="88"/>
      <c r="T98" s="89"/>
      <c r="U98" s="88">
        <f>SUM(U99:U109)</f>
        <v>4.3</v>
      </c>
      <c r="AE98" t="s">
        <v>113</v>
      </c>
    </row>
    <row r="99" spans="1:60" ht="22.5" outlineLevel="1" x14ac:dyDescent="0.2">
      <c r="A99" s="81">
        <v>55</v>
      </c>
      <c r="B99" s="81" t="s">
        <v>221</v>
      </c>
      <c r="C99" s="165" t="s">
        <v>222</v>
      </c>
      <c r="D99" s="85" t="s">
        <v>115</v>
      </c>
      <c r="E99" s="90">
        <v>10</v>
      </c>
      <c r="F99" s="93">
        <f>H99+J99</f>
        <v>0</v>
      </c>
      <c r="G99" s="94">
        <f>ROUND(E99*F99,2)</f>
        <v>0</v>
      </c>
      <c r="H99" s="94"/>
      <c r="I99" s="94">
        <f>ROUND(E99*H99,2)</f>
        <v>0</v>
      </c>
      <c r="J99" s="94"/>
      <c r="K99" s="94">
        <f>ROUND(E99*J99,2)</f>
        <v>0</v>
      </c>
      <c r="L99" s="94">
        <v>21</v>
      </c>
      <c r="M99" s="94">
        <f>G99*(1+L99/100)</f>
        <v>0</v>
      </c>
      <c r="N99" s="85">
        <v>1.0000000000000001E-5</v>
      </c>
      <c r="O99" s="85">
        <f>ROUND(E99*N99,5)</f>
        <v>1E-4</v>
      </c>
      <c r="P99" s="85">
        <v>0</v>
      </c>
      <c r="Q99" s="85">
        <f>ROUND(E99*P99,5)</f>
        <v>0</v>
      </c>
      <c r="R99" s="85"/>
      <c r="S99" s="85"/>
      <c r="T99" s="86">
        <v>2.9000000000000001E-2</v>
      </c>
      <c r="U99" s="85">
        <f>ROUND(E99*T99,2)</f>
        <v>0.28999999999999998</v>
      </c>
      <c r="V99" s="80"/>
      <c r="W99" s="80"/>
      <c r="X99" s="80"/>
      <c r="Y99" s="80"/>
      <c r="Z99" s="80"/>
      <c r="AA99" s="80"/>
      <c r="AB99" s="80"/>
      <c r="AC99" s="80"/>
      <c r="AD99" s="80"/>
      <c r="AE99" s="80" t="s">
        <v>116</v>
      </c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</row>
    <row r="100" spans="1:60" outlineLevel="1" x14ac:dyDescent="0.2">
      <c r="A100" s="81">
        <v>56</v>
      </c>
      <c r="B100" s="81" t="s">
        <v>223</v>
      </c>
      <c r="C100" s="165" t="s">
        <v>350</v>
      </c>
      <c r="D100" s="85" t="s">
        <v>115</v>
      </c>
      <c r="E100" s="90">
        <v>29.86</v>
      </c>
      <c r="F100" s="93">
        <f>H100+J100</f>
        <v>0</v>
      </c>
      <c r="G100" s="94">
        <f>ROUND(E100*F100,2)</f>
        <v>0</v>
      </c>
      <c r="H100" s="94"/>
      <c r="I100" s="94">
        <f>ROUND(E100*H100,2)</f>
        <v>0</v>
      </c>
      <c r="J100" s="94"/>
      <c r="K100" s="94">
        <f>ROUND(E100*J100,2)</f>
        <v>0</v>
      </c>
      <c r="L100" s="94">
        <v>21</v>
      </c>
      <c r="M100" s="94">
        <f>G100*(1+L100/100)</f>
        <v>0</v>
      </c>
      <c r="N100" s="85">
        <v>6.9999999999999994E-5</v>
      </c>
      <c r="O100" s="85">
        <f>ROUND(E100*N100,5)</f>
        <v>2.0899999999999998E-3</v>
      </c>
      <c r="P100" s="85">
        <v>0</v>
      </c>
      <c r="Q100" s="85">
        <f>ROUND(E100*P100,5)</f>
        <v>0</v>
      </c>
      <c r="R100" s="85"/>
      <c r="S100" s="85"/>
      <c r="T100" s="86">
        <v>3.2480000000000002E-2</v>
      </c>
      <c r="U100" s="85">
        <f>ROUND(E100*T100,2)</f>
        <v>0.97</v>
      </c>
      <c r="V100" s="80"/>
      <c r="W100" s="80"/>
      <c r="X100" s="80"/>
      <c r="Y100" s="80"/>
      <c r="Z100" s="80"/>
      <c r="AA100" s="80"/>
      <c r="AB100" s="80"/>
      <c r="AC100" s="80"/>
      <c r="AD100" s="80"/>
      <c r="AE100" s="80" t="s">
        <v>116</v>
      </c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</row>
    <row r="101" spans="1:60" outlineLevel="1" x14ac:dyDescent="0.2">
      <c r="A101" s="81"/>
      <c r="B101" s="81"/>
      <c r="C101" s="168" t="s">
        <v>307</v>
      </c>
      <c r="D101" s="255"/>
      <c r="E101" s="91">
        <v>6.68</v>
      </c>
      <c r="F101" s="94"/>
      <c r="G101" s="94"/>
      <c r="H101" s="94"/>
      <c r="I101" s="94"/>
      <c r="J101" s="94"/>
      <c r="K101" s="94"/>
      <c r="L101" s="94"/>
      <c r="M101" s="94"/>
      <c r="N101" s="85"/>
      <c r="O101" s="85"/>
      <c r="P101" s="85"/>
      <c r="Q101" s="85"/>
      <c r="R101" s="85"/>
      <c r="S101" s="85"/>
      <c r="T101" s="86"/>
      <c r="U101" s="85"/>
      <c r="V101" s="80"/>
      <c r="W101" s="80"/>
      <c r="X101" s="80"/>
      <c r="Y101" s="80"/>
      <c r="Z101" s="80"/>
      <c r="AA101" s="80"/>
      <c r="AB101" s="80"/>
      <c r="AC101" s="80"/>
      <c r="AD101" s="80"/>
      <c r="AE101" s="80" t="s">
        <v>117</v>
      </c>
      <c r="AF101" s="80">
        <v>0</v>
      </c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</row>
    <row r="102" spans="1:60" outlineLevel="1" x14ac:dyDescent="0.2">
      <c r="A102" s="81"/>
      <c r="B102" s="81"/>
      <c r="C102" s="168" t="s">
        <v>308</v>
      </c>
      <c r="D102" s="255"/>
      <c r="E102" s="91">
        <v>5.56</v>
      </c>
      <c r="F102" s="94"/>
      <c r="G102" s="94"/>
      <c r="H102" s="94"/>
      <c r="I102" s="94"/>
      <c r="J102" s="94"/>
      <c r="K102" s="94"/>
      <c r="L102" s="94"/>
      <c r="M102" s="94"/>
      <c r="N102" s="85"/>
      <c r="O102" s="85"/>
      <c r="P102" s="85"/>
      <c r="Q102" s="85"/>
      <c r="R102" s="85"/>
      <c r="S102" s="85"/>
      <c r="T102" s="86"/>
      <c r="U102" s="85"/>
      <c r="V102" s="80"/>
      <c r="W102" s="80"/>
      <c r="X102" s="80"/>
      <c r="Y102" s="80"/>
      <c r="Z102" s="80"/>
      <c r="AA102" s="80"/>
      <c r="AB102" s="80"/>
      <c r="AC102" s="80"/>
      <c r="AD102" s="80"/>
      <c r="AE102" s="80" t="s">
        <v>117</v>
      </c>
      <c r="AF102" s="80">
        <v>0</v>
      </c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</row>
    <row r="103" spans="1:60" outlineLevel="1" x14ac:dyDescent="0.2">
      <c r="A103" s="81"/>
      <c r="B103" s="81"/>
      <c r="C103" s="168" t="s">
        <v>304</v>
      </c>
      <c r="D103" s="255"/>
      <c r="E103" s="91">
        <v>16.34</v>
      </c>
      <c r="F103" s="94"/>
      <c r="G103" s="94"/>
      <c r="H103" s="94"/>
      <c r="I103" s="94"/>
      <c r="J103" s="94"/>
      <c r="K103" s="94"/>
      <c r="L103" s="94"/>
      <c r="M103" s="94"/>
      <c r="N103" s="85"/>
      <c r="O103" s="85"/>
      <c r="P103" s="85"/>
      <c r="Q103" s="85"/>
      <c r="R103" s="85"/>
      <c r="S103" s="85"/>
      <c r="T103" s="86"/>
      <c r="U103" s="85"/>
      <c r="V103" s="80"/>
      <c r="W103" s="80"/>
      <c r="X103" s="80"/>
      <c r="Y103" s="80"/>
      <c r="Z103" s="80"/>
      <c r="AA103" s="80"/>
      <c r="AB103" s="80"/>
      <c r="AC103" s="80"/>
      <c r="AD103" s="80"/>
      <c r="AE103" s="80" t="s">
        <v>117</v>
      </c>
      <c r="AF103" s="80">
        <v>0</v>
      </c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</row>
    <row r="104" spans="1:60" outlineLevel="1" x14ac:dyDescent="0.2">
      <c r="A104" s="81"/>
      <c r="B104" s="81"/>
      <c r="C104" s="168" t="s">
        <v>305</v>
      </c>
      <c r="D104" s="255"/>
      <c r="E104" s="91">
        <v>1.28</v>
      </c>
      <c r="F104" s="94"/>
      <c r="G104" s="94"/>
      <c r="H104" s="94"/>
      <c r="I104" s="94"/>
      <c r="J104" s="94"/>
      <c r="K104" s="94"/>
      <c r="L104" s="94"/>
      <c r="M104" s="94"/>
      <c r="N104" s="85"/>
      <c r="O104" s="85"/>
      <c r="P104" s="85"/>
      <c r="Q104" s="85"/>
      <c r="R104" s="85"/>
      <c r="S104" s="85"/>
      <c r="T104" s="86"/>
      <c r="U104" s="85"/>
      <c r="V104" s="80"/>
      <c r="W104" s="80"/>
      <c r="X104" s="80"/>
      <c r="Y104" s="80"/>
      <c r="Z104" s="80"/>
      <c r="AA104" s="80"/>
      <c r="AB104" s="80"/>
      <c r="AC104" s="80"/>
      <c r="AD104" s="80"/>
      <c r="AE104" s="80" t="s">
        <v>117</v>
      </c>
      <c r="AF104" s="80">
        <v>0</v>
      </c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</row>
    <row r="105" spans="1:60" outlineLevel="1" x14ac:dyDescent="0.2">
      <c r="A105" s="81">
        <v>57</v>
      </c>
      <c r="B105" s="81" t="s">
        <v>225</v>
      </c>
      <c r="C105" s="165" t="s">
        <v>274</v>
      </c>
      <c r="D105" s="85" t="s">
        <v>115</v>
      </c>
      <c r="E105" s="90">
        <v>29.86</v>
      </c>
      <c r="F105" s="93">
        <f>H105+J105</f>
        <v>0</v>
      </c>
      <c r="G105" s="94">
        <f>ROUND(E105*F105,2)</f>
        <v>0</v>
      </c>
      <c r="H105" s="94"/>
      <c r="I105" s="94">
        <f>ROUND(E105*H105,2)</f>
        <v>0</v>
      </c>
      <c r="J105" s="94"/>
      <c r="K105" s="94">
        <f>ROUND(E105*J105,2)</f>
        <v>0</v>
      </c>
      <c r="L105" s="94">
        <v>21</v>
      </c>
      <c r="M105" s="94">
        <f>G105*(1+L105/100)</f>
        <v>0</v>
      </c>
      <c r="N105" s="85">
        <v>1.3999999999999999E-4</v>
      </c>
      <c r="O105" s="85">
        <f>ROUND(E105*N105,5)</f>
        <v>4.1799999999999997E-3</v>
      </c>
      <c r="P105" s="85">
        <v>0</v>
      </c>
      <c r="Q105" s="85">
        <f>ROUND(E105*P105,5)</f>
        <v>0</v>
      </c>
      <c r="R105" s="85"/>
      <c r="S105" s="85"/>
      <c r="T105" s="86">
        <v>0.10191</v>
      </c>
      <c r="U105" s="85">
        <f>ROUND(E105*T105,2)</f>
        <v>3.04</v>
      </c>
      <c r="V105" s="80"/>
      <c r="W105" s="80"/>
      <c r="X105" s="80"/>
      <c r="Y105" s="80"/>
      <c r="Z105" s="80"/>
      <c r="AA105" s="80"/>
      <c r="AB105" s="80"/>
      <c r="AC105" s="80"/>
      <c r="AD105" s="80"/>
      <c r="AE105" s="80" t="s">
        <v>116</v>
      </c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</row>
    <row r="106" spans="1:60" outlineLevel="1" x14ac:dyDescent="0.2">
      <c r="A106" s="81"/>
      <c r="B106" s="81"/>
      <c r="C106" s="168" t="s">
        <v>307</v>
      </c>
      <c r="D106" s="255"/>
      <c r="E106" s="91">
        <v>6.68</v>
      </c>
      <c r="F106" s="94"/>
      <c r="G106" s="94"/>
      <c r="H106" s="94"/>
      <c r="I106" s="94"/>
      <c r="J106" s="94"/>
      <c r="K106" s="94"/>
      <c r="L106" s="94"/>
      <c r="M106" s="94"/>
      <c r="N106" s="85"/>
      <c r="O106" s="85"/>
      <c r="P106" s="85"/>
      <c r="Q106" s="85"/>
      <c r="R106" s="85"/>
      <c r="S106" s="85"/>
      <c r="T106" s="86"/>
      <c r="U106" s="85"/>
      <c r="V106" s="80"/>
      <c r="W106" s="80"/>
      <c r="X106" s="80"/>
      <c r="Y106" s="80"/>
      <c r="Z106" s="80"/>
      <c r="AA106" s="80"/>
      <c r="AB106" s="80"/>
      <c r="AC106" s="80"/>
      <c r="AD106" s="80"/>
      <c r="AE106" s="80" t="s">
        <v>117</v>
      </c>
      <c r="AF106" s="80">
        <v>0</v>
      </c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</row>
    <row r="107" spans="1:60" outlineLevel="1" x14ac:dyDescent="0.2">
      <c r="A107" s="81"/>
      <c r="B107" s="81"/>
      <c r="C107" s="168" t="s">
        <v>308</v>
      </c>
      <c r="D107" s="255"/>
      <c r="E107" s="91">
        <v>5.56</v>
      </c>
      <c r="F107" s="94"/>
      <c r="G107" s="94"/>
      <c r="H107" s="94"/>
      <c r="I107" s="94"/>
      <c r="J107" s="94"/>
      <c r="K107" s="94"/>
      <c r="L107" s="94"/>
      <c r="M107" s="94"/>
      <c r="N107" s="85"/>
      <c r="O107" s="85"/>
      <c r="P107" s="85"/>
      <c r="Q107" s="85"/>
      <c r="R107" s="85"/>
      <c r="S107" s="85"/>
      <c r="T107" s="86"/>
      <c r="U107" s="85"/>
      <c r="V107" s="80"/>
      <c r="W107" s="80"/>
      <c r="X107" s="80"/>
      <c r="Y107" s="80"/>
      <c r="Z107" s="80"/>
      <c r="AA107" s="80"/>
      <c r="AB107" s="80"/>
      <c r="AC107" s="80"/>
      <c r="AD107" s="80"/>
      <c r="AE107" s="80" t="s">
        <v>117</v>
      </c>
      <c r="AF107" s="80">
        <v>0</v>
      </c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</row>
    <row r="108" spans="1:60" outlineLevel="1" x14ac:dyDescent="0.2">
      <c r="A108" s="81"/>
      <c r="B108" s="81"/>
      <c r="C108" s="168" t="s">
        <v>304</v>
      </c>
      <c r="D108" s="255"/>
      <c r="E108" s="91">
        <v>16.34</v>
      </c>
      <c r="F108" s="94"/>
      <c r="G108" s="94"/>
      <c r="H108" s="94"/>
      <c r="I108" s="94"/>
      <c r="J108" s="94"/>
      <c r="K108" s="94"/>
      <c r="L108" s="94"/>
      <c r="M108" s="94"/>
      <c r="N108" s="85"/>
      <c r="O108" s="85"/>
      <c r="P108" s="85"/>
      <c r="Q108" s="85"/>
      <c r="R108" s="85"/>
      <c r="S108" s="85"/>
      <c r="T108" s="86"/>
      <c r="U108" s="85"/>
      <c r="V108" s="80"/>
      <c r="W108" s="80"/>
      <c r="X108" s="80"/>
      <c r="Y108" s="80"/>
      <c r="Z108" s="80"/>
      <c r="AA108" s="80"/>
      <c r="AB108" s="80"/>
      <c r="AC108" s="80"/>
      <c r="AD108" s="80"/>
      <c r="AE108" s="80" t="s">
        <v>117</v>
      </c>
      <c r="AF108" s="80">
        <v>0</v>
      </c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</row>
    <row r="109" spans="1:60" outlineLevel="1" x14ac:dyDescent="0.2">
      <c r="A109" s="81"/>
      <c r="B109" s="81"/>
      <c r="C109" s="168" t="s">
        <v>305</v>
      </c>
      <c r="D109" s="255"/>
      <c r="E109" s="91">
        <v>1.28</v>
      </c>
      <c r="F109" s="94"/>
      <c r="G109" s="94"/>
      <c r="H109" s="94"/>
      <c r="I109" s="94"/>
      <c r="J109" s="94"/>
      <c r="K109" s="94"/>
      <c r="L109" s="94"/>
      <c r="M109" s="94"/>
      <c r="N109" s="85"/>
      <c r="O109" s="85"/>
      <c r="P109" s="85"/>
      <c r="Q109" s="85"/>
      <c r="R109" s="85"/>
      <c r="S109" s="85"/>
      <c r="T109" s="86"/>
      <c r="U109" s="85"/>
      <c r="V109" s="80"/>
      <c r="W109" s="80"/>
      <c r="X109" s="80"/>
      <c r="Y109" s="80"/>
      <c r="Z109" s="80"/>
      <c r="AA109" s="80"/>
      <c r="AB109" s="80"/>
      <c r="AC109" s="80"/>
      <c r="AD109" s="80"/>
      <c r="AE109" s="80" t="s">
        <v>117</v>
      </c>
      <c r="AF109" s="80">
        <v>0</v>
      </c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</row>
    <row r="110" spans="1:60" x14ac:dyDescent="0.2">
      <c r="A110" s="82" t="s">
        <v>112</v>
      </c>
      <c r="B110" s="82" t="s">
        <v>284</v>
      </c>
      <c r="C110" s="166" t="s">
        <v>285</v>
      </c>
      <c r="D110" s="88"/>
      <c r="E110" s="92"/>
      <c r="F110" s="95"/>
      <c r="G110" s="95">
        <f>SUMIF(AE111:AE112,"&lt;&gt;NOR",G111:G112)</f>
        <v>0</v>
      </c>
      <c r="H110" s="95"/>
      <c r="I110" s="95">
        <f>SUM(I111:I112)</f>
        <v>0</v>
      </c>
      <c r="J110" s="95"/>
      <c r="K110" s="95">
        <f>SUM(K111:K112)</f>
        <v>0</v>
      </c>
      <c r="L110" s="95"/>
      <c r="M110" s="95">
        <f>SUM(M111:M112)</f>
        <v>0</v>
      </c>
      <c r="N110" s="88"/>
      <c r="O110" s="88">
        <f>SUM(O111:O112)</f>
        <v>0</v>
      </c>
      <c r="P110" s="88"/>
      <c r="Q110" s="88">
        <f>SUM(Q111:Q112)</f>
        <v>0</v>
      </c>
      <c r="R110" s="88"/>
      <c r="S110" s="88"/>
      <c r="T110" s="89"/>
      <c r="U110" s="88">
        <f>SUM(U111:U112)</f>
        <v>0.17</v>
      </c>
      <c r="AE110" t="s">
        <v>113</v>
      </c>
    </row>
    <row r="111" spans="1:60" outlineLevel="1" x14ac:dyDescent="0.2">
      <c r="A111" s="81">
        <v>58</v>
      </c>
      <c r="B111" s="81" t="s">
        <v>351</v>
      </c>
      <c r="C111" s="165" t="s">
        <v>285</v>
      </c>
      <c r="D111" s="85" t="s">
        <v>158</v>
      </c>
      <c r="E111" s="90">
        <v>1</v>
      </c>
      <c r="F111" s="93">
        <f>H111+J111</f>
        <v>0</v>
      </c>
      <c r="G111" s="94">
        <f>ROUND(E111*F111,2)</f>
        <v>0</v>
      </c>
      <c r="H111" s="94"/>
      <c r="I111" s="94">
        <f>ROUND(E111*H111,2)</f>
        <v>0</v>
      </c>
      <c r="J111" s="94"/>
      <c r="K111" s="94">
        <f>ROUND(E111*J111,2)</f>
        <v>0</v>
      </c>
      <c r="L111" s="94">
        <v>21</v>
      </c>
      <c r="M111" s="94">
        <f>G111*(1+L111/100)</f>
        <v>0</v>
      </c>
      <c r="N111" s="85">
        <v>0</v>
      </c>
      <c r="O111" s="85">
        <f>ROUND(E111*N111,5)</f>
        <v>0</v>
      </c>
      <c r="P111" s="85">
        <v>0</v>
      </c>
      <c r="Q111" s="85">
        <f>ROUND(E111*P111,5)</f>
        <v>0</v>
      </c>
      <c r="R111" s="85"/>
      <c r="S111" s="85"/>
      <c r="T111" s="86">
        <v>0.17</v>
      </c>
      <c r="U111" s="85">
        <f>ROUND(E111*T111,2)</f>
        <v>0.17</v>
      </c>
      <c r="V111" s="80"/>
      <c r="W111" s="80"/>
      <c r="X111" s="80"/>
      <c r="Y111" s="80"/>
      <c r="Z111" s="80"/>
      <c r="AA111" s="80"/>
      <c r="AB111" s="80"/>
      <c r="AC111" s="80"/>
      <c r="AD111" s="80"/>
      <c r="AE111" s="80" t="s">
        <v>116</v>
      </c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</row>
    <row r="112" spans="1:60" outlineLevel="1" x14ac:dyDescent="0.2">
      <c r="A112" s="81"/>
      <c r="B112" s="81"/>
      <c r="C112" s="256" t="s">
        <v>352</v>
      </c>
      <c r="D112" s="257"/>
      <c r="E112" s="258"/>
      <c r="F112" s="259"/>
      <c r="G112" s="260"/>
      <c r="H112" s="94"/>
      <c r="I112" s="94"/>
      <c r="J112" s="94"/>
      <c r="K112" s="94"/>
      <c r="L112" s="94"/>
      <c r="M112" s="94"/>
      <c r="N112" s="85"/>
      <c r="O112" s="85"/>
      <c r="P112" s="85"/>
      <c r="Q112" s="85"/>
      <c r="R112" s="85"/>
      <c r="S112" s="85"/>
      <c r="T112" s="86"/>
      <c r="U112" s="85"/>
      <c r="V112" s="80"/>
      <c r="W112" s="80"/>
      <c r="X112" s="80"/>
      <c r="Y112" s="80"/>
      <c r="Z112" s="80"/>
      <c r="AA112" s="80"/>
      <c r="AB112" s="80"/>
      <c r="AC112" s="80"/>
      <c r="AD112" s="80"/>
      <c r="AE112" s="80" t="s">
        <v>353</v>
      </c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261" t="str">
        <f>C112</f>
        <v>2x centrální světlo, 2x ventilátor, 1x zásuvka</v>
      </c>
      <c r="BB112" s="80"/>
      <c r="BC112" s="80"/>
      <c r="BD112" s="80"/>
      <c r="BE112" s="80"/>
      <c r="BF112" s="80"/>
      <c r="BG112" s="80"/>
      <c r="BH112" s="80"/>
    </row>
    <row r="113" spans="1:60" x14ac:dyDescent="0.2">
      <c r="A113" s="82" t="s">
        <v>112</v>
      </c>
      <c r="B113" s="82" t="s">
        <v>83</v>
      </c>
      <c r="C113" s="166" t="s">
        <v>84</v>
      </c>
      <c r="D113" s="88"/>
      <c r="E113" s="92"/>
      <c r="F113" s="95"/>
      <c r="G113" s="95">
        <f>SUMIF(AE114:AE114,"&lt;&gt;NOR",G114:G114)</f>
        <v>0</v>
      </c>
      <c r="H113" s="95"/>
      <c r="I113" s="95">
        <f>SUM(I114:I114)</f>
        <v>0</v>
      </c>
      <c r="J113" s="95"/>
      <c r="K113" s="95">
        <f>SUM(K114:K114)</f>
        <v>0</v>
      </c>
      <c r="L113" s="95"/>
      <c r="M113" s="95">
        <f>SUM(M114:M114)</f>
        <v>0</v>
      </c>
      <c r="N113" s="88"/>
      <c r="O113" s="88">
        <f>SUM(O114:O114)</f>
        <v>0</v>
      </c>
      <c r="P113" s="88"/>
      <c r="Q113" s="88">
        <f>SUM(Q114:Q114)</f>
        <v>0</v>
      </c>
      <c r="R113" s="88"/>
      <c r="S113" s="88"/>
      <c r="T113" s="89"/>
      <c r="U113" s="88">
        <f>SUM(U114:U114)</f>
        <v>0</v>
      </c>
      <c r="AE113" t="s">
        <v>113</v>
      </c>
    </row>
    <row r="114" spans="1:60" outlineLevel="1" x14ac:dyDescent="0.2">
      <c r="A114" s="103">
        <v>59</v>
      </c>
      <c r="B114" s="103" t="s">
        <v>226</v>
      </c>
      <c r="C114" s="164" t="s">
        <v>354</v>
      </c>
      <c r="D114" s="108" t="s">
        <v>207</v>
      </c>
      <c r="E114" s="105">
        <v>0.53339999999999999</v>
      </c>
      <c r="F114" s="106">
        <f>H114+J114</f>
        <v>0</v>
      </c>
      <c r="G114" s="107">
        <f>ROUND(E114*F114,2)</f>
        <v>0</v>
      </c>
      <c r="H114" s="107"/>
      <c r="I114" s="107">
        <f>ROUND(E114*H114,2)</f>
        <v>0</v>
      </c>
      <c r="J114" s="107"/>
      <c r="K114" s="107">
        <f>ROUND(E114*J114,2)</f>
        <v>0</v>
      </c>
      <c r="L114" s="107">
        <v>21</v>
      </c>
      <c r="M114" s="107">
        <f>G114*(1+L114/100)</f>
        <v>0</v>
      </c>
      <c r="N114" s="108">
        <v>0</v>
      </c>
      <c r="O114" s="108">
        <f>ROUND(E114*N114,5)</f>
        <v>0</v>
      </c>
      <c r="P114" s="108">
        <v>0</v>
      </c>
      <c r="Q114" s="108">
        <f>ROUND(E114*P114,5)</f>
        <v>0</v>
      </c>
      <c r="R114" s="108"/>
      <c r="S114" s="108"/>
      <c r="T114" s="109">
        <v>0</v>
      </c>
      <c r="U114" s="108">
        <f>ROUND(E114*T114,2)</f>
        <v>0</v>
      </c>
      <c r="V114" s="80"/>
      <c r="W114" s="80"/>
      <c r="X114" s="80"/>
      <c r="Y114" s="80"/>
      <c r="Z114" s="80"/>
      <c r="AA114" s="80"/>
      <c r="AB114" s="80"/>
      <c r="AC114" s="80"/>
      <c r="AD114" s="80"/>
      <c r="AE114" s="80" t="s">
        <v>151</v>
      </c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</row>
    <row r="115" spans="1:60" x14ac:dyDescent="0.2">
      <c r="A115" s="177"/>
      <c r="B115" s="5" t="s">
        <v>231</v>
      </c>
      <c r="C115" s="110" t="s">
        <v>231</v>
      </c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AC115">
        <v>12</v>
      </c>
      <c r="AD115">
        <v>21</v>
      </c>
    </row>
    <row r="116" spans="1:60" x14ac:dyDescent="0.2">
      <c r="A116" s="163"/>
      <c r="B116" s="162" t="s">
        <v>28</v>
      </c>
      <c r="C116" s="161" t="s">
        <v>231</v>
      </c>
      <c r="D116" s="160"/>
      <c r="E116" s="160"/>
      <c r="F116" s="160"/>
      <c r="G116" s="159">
        <f>G8+G15+G21+G33+G36+G43+G45+G52+G57+G68+G74+G76+G78+G86+G89+G98+G110+G113</f>
        <v>0</v>
      </c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AC116">
        <f>SUMIF(L7:L114,AC115,G7:G114)</f>
        <v>0</v>
      </c>
      <c r="AD116">
        <f>SUMIF(L7:L114,AD115,G7:G114)</f>
        <v>0</v>
      </c>
      <c r="AE116" t="s">
        <v>232</v>
      </c>
    </row>
    <row r="117" spans="1:60" x14ac:dyDescent="0.2">
      <c r="A117" s="177"/>
      <c r="B117" s="5" t="s">
        <v>231</v>
      </c>
      <c r="C117" s="110" t="s">
        <v>231</v>
      </c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</row>
    <row r="118" spans="1:60" x14ac:dyDescent="0.2">
      <c r="A118" s="177"/>
      <c r="B118" s="5" t="s">
        <v>231</v>
      </c>
      <c r="C118" s="110" t="s">
        <v>231</v>
      </c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</row>
    <row r="119" spans="1:60" x14ac:dyDescent="0.2">
      <c r="A119" s="225" t="s">
        <v>233</v>
      </c>
      <c r="B119" s="225"/>
      <c r="C119" s="226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</row>
    <row r="120" spans="1:60" x14ac:dyDescent="0.2">
      <c r="A120" s="214"/>
      <c r="B120" s="215"/>
      <c r="C120" s="216"/>
      <c r="D120" s="215"/>
      <c r="E120" s="215"/>
      <c r="F120" s="215"/>
      <c r="G120" s="21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AE120" t="s">
        <v>234</v>
      </c>
    </row>
    <row r="121" spans="1:60" x14ac:dyDescent="0.2">
      <c r="A121" s="218"/>
      <c r="B121" s="250"/>
      <c r="C121" s="251"/>
      <c r="D121" s="250"/>
      <c r="E121" s="250"/>
      <c r="F121" s="250"/>
      <c r="G121" s="219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</row>
    <row r="122" spans="1:60" x14ac:dyDescent="0.2">
      <c r="A122" s="218"/>
      <c r="B122" s="250"/>
      <c r="C122" s="251"/>
      <c r="D122" s="250"/>
      <c r="E122" s="250"/>
      <c r="F122" s="250"/>
      <c r="G122" s="219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</row>
    <row r="123" spans="1:60" x14ac:dyDescent="0.2">
      <c r="A123" s="218"/>
      <c r="B123" s="250"/>
      <c r="C123" s="251"/>
      <c r="D123" s="250"/>
      <c r="E123" s="250"/>
      <c r="F123" s="250"/>
      <c r="G123" s="219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</row>
    <row r="124" spans="1:60" x14ac:dyDescent="0.2">
      <c r="A124" s="220"/>
      <c r="B124" s="221"/>
      <c r="C124" s="222"/>
      <c r="D124" s="221"/>
      <c r="E124" s="221"/>
      <c r="F124" s="221"/>
      <c r="G124" s="223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</row>
    <row r="125" spans="1:60" x14ac:dyDescent="0.2">
      <c r="A125" s="177"/>
      <c r="B125" s="5" t="s">
        <v>231</v>
      </c>
      <c r="C125" s="110" t="s">
        <v>231</v>
      </c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</row>
    <row r="126" spans="1:60" x14ac:dyDescent="0.2">
      <c r="C126" s="111"/>
      <c r="AE126" t="s">
        <v>235</v>
      </c>
    </row>
  </sheetData>
  <mergeCells count="7">
    <mergeCell ref="A120:G124"/>
    <mergeCell ref="A1:G1"/>
    <mergeCell ref="C2:G2"/>
    <mergeCell ref="C3:G3"/>
    <mergeCell ref="C4:G4"/>
    <mergeCell ref="C112:G112"/>
    <mergeCell ref="A119:C119"/>
  </mergeCells>
  <pageMargins left="0.39370078740157499" right="0.19685039370078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D9E6-BB19-47E4-B9B2-5AA66D787C6B}">
  <sheetPr>
    <tabColor rgb="FFFFC000"/>
  </sheetPr>
  <dimension ref="A51"/>
  <sheetViews>
    <sheetView topLeftCell="A7" workbookViewId="0">
      <selection activeCell="X15" sqref="X15"/>
    </sheetView>
  </sheetViews>
  <sheetFormatPr defaultRowHeight="12.75" x14ac:dyDescent="0.2"/>
  <sheetData>
    <row r="51" spans="1:1" ht="15.75" x14ac:dyDescent="0.25">
      <c r="A51" s="174" t="s">
        <v>259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1EDC-7F3D-4476-98E8-2E3D90BE10EA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10" t="s">
        <v>6</v>
      </c>
      <c r="B1" s="210"/>
      <c r="C1" s="211"/>
      <c r="D1" s="210"/>
      <c r="E1" s="210"/>
      <c r="F1" s="210"/>
      <c r="G1" s="210"/>
    </row>
    <row r="2" spans="1:7" ht="24.95" customHeight="1" x14ac:dyDescent="0.2">
      <c r="A2" s="41" t="s">
        <v>41</v>
      </c>
      <c r="B2" s="40"/>
      <c r="C2" s="212"/>
      <c r="D2" s="212"/>
      <c r="E2" s="212"/>
      <c r="F2" s="212"/>
      <c r="G2" s="213"/>
    </row>
    <row r="3" spans="1:7" ht="24.95" hidden="1" customHeight="1" x14ac:dyDescent="0.2">
      <c r="A3" s="41" t="s">
        <v>7</v>
      </c>
      <c r="B3" s="40"/>
      <c r="C3" s="212"/>
      <c r="D3" s="212"/>
      <c r="E3" s="212"/>
      <c r="F3" s="212"/>
      <c r="G3" s="213"/>
    </row>
    <row r="4" spans="1:7" ht="24.95" hidden="1" customHeight="1" x14ac:dyDescent="0.2">
      <c r="A4" s="41" t="s">
        <v>8</v>
      </c>
      <c r="B4" s="40"/>
      <c r="C4" s="212"/>
      <c r="D4" s="212"/>
      <c r="E4" s="212"/>
      <c r="F4" s="212"/>
      <c r="G4" s="213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4755-2B2A-47ED-B5AA-05ED8D37CB9B}">
  <sheetPr>
    <tabColor rgb="FF66FF66"/>
  </sheetPr>
  <dimension ref="A1:O64"/>
  <sheetViews>
    <sheetView showGridLines="0" topLeftCell="B15" zoomScaleNormal="100" zoomScaleSheetLayoutView="75" workbookViewId="0">
      <selection activeCell="J23" sqref="J2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8.7109375" customWidth="1"/>
    <col min="11" max="11" width="4.28515625" customWidth="1"/>
    <col min="12" max="15" width="10.7109375" customWidth="1"/>
  </cols>
  <sheetData>
    <row r="1" spans="1:15" ht="33.75" customHeight="1" x14ac:dyDescent="0.2">
      <c r="A1" s="37" t="s">
        <v>36</v>
      </c>
      <c r="B1" s="195" t="s">
        <v>42</v>
      </c>
      <c r="C1" s="196"/>
      <c r="D1" s="196"/>
      <c r="E1" s="196"/>
      <c r="F1" s="196"/>
      <c r="G1" s="196"/>
      <c r="H1" s="196"/>
      <c r="I1" s="196"/>
      <c r="J1" s="197"/>
    </row>
    <row r="2" spans="1:15" ht="23.25" customHeight="1" x14ac:dyDescent="0.2">
      <c r="A2" s="3"/>
      <c r="B2" s="43" t="s">
        <v>40</v>
      </c>
      <c r="C2" s="158"/>
      <c r="D2" s="205" t="s">
        <v>46</v>
      </c>
      <c r="E2" s="206"/>
      <c r="F2" s="206"/>
      <c r="G2" s="206"/>
      <c r="H2" s="206"/>
      <c r="I2" s="206"/>
      <c r="J2" s="207"/>
      <c r="O2" s="1"/>
    </row>
    <row r="3" spans="1:15" ht="23.25" customHeight="1" x14ac:dyDescent="0.2">
      <c r="A3" s="3"/>
      <c r="B3" s="157" t="s">
        <v>45</v>
      </c>
      <c r="C3" s="156"/>
      <c r="D3" s="233" t="s">
        <v>43</v>
      </c>
      <c r="E3" s="234"/>
      <c r="F3" s="234"/>
      <c r="G3" s="234"/>
      <c r="H3" s="234"/>
      <c r="I3" s="234"/>
      <c r="J3" s="208"/>
    </row>
    <row r="4" spans="1:15" ht="23.25" hidden="1" customHeight="1" x14ac:dyDescent="0.2">
      <c r="A4" s="3"/>
      <c r="B4" s="155" t="s">
        <v>44</v>
      </c>
      <c r="C4" s="154"/>
      <c r="D4" s="44"/>
      <c r="E4" s="44"/>
      <c r="F4" s="45"/>
      <c r="G4" s="45"/>
      <c r="H4" s="45"/>
      <c r="I4" s="45"/>
      <c r="J4" s="153"/>
    </row>
    <row r="5" spans="1:15" ht="24" customHeight="1" x14ac:dyDescent="0.2">
      <c r="A5" s="3"/>
      <c r="B5" s="27" t="s">
        <v>21</v>
      </c>
      <c r="D5" s="152" t="s">
        <v>47</v>
      </c>
      <c r="E5" s="149"/>
      <c r="F5" s="149"/>
      <c r="G5" s="149"/>
      <c r="H5" s="148" t="s">
        <v>33</v>
      </c>
      <c r="I5" s="152" t="s">
        <v>50</v>
      </c>
      <c r="J5" s="147"/>
    </row>
    <row r="6" spans="1:15" ht="15.75" customHeight="1" x14ac:dyDescent="0.2">
      <c r="A6" s="3"/>
      <c r="B6" s="23"/>
      <c r="C6" s="149"/>
      <c r="D6" s="152" t="s">
        <v>48</v>
      </c>
      <c r="E6" s="149"/>
      <c r="F6" s="149"/>
      <c r="G6" s="149"/>
      <c r="H6" s="148" t="s">
        <v>34</v>
      </c>
      <c r="I6" s="152" t="s">
        <v>51</v>
      </c>
      <c r="J6" s="147"/>
    </row>
    <row r="7" spans="1:15" ht="15.75" customHeight="1" x14ac:dyDescent="0.2">
      <c r="A7" s="3"/>
      <c r="B7" s="24"/>
      <c r="C7" s="46" t="s">
        <v>49</v>
      </c>
      <c r="D7" s="42" t="s">
        <v>43</v>
      </c>
      <c r="E7" s="18"/>
      <c r="F7" s="18"/>
      <c r="G7" s="18"/>
      <c r="H7" s="31"/>
      <c r="I7" s="18"/>
      <c r="J7" s="145"/>
    </row>
    <row r="8" spans="1:15" ht="24" hidden="1" customHeight="1" x14ac:dyDescent="0.2">
      <c r="A8" s="3"/>
      <c r="B8" s="27" t="s">
        <v>19</v>
      </c>
      <c r="D8" s="151"/>
      <c r="H8" s="148" t="s">
        <v>33</v>
      </c>
      <c r="I8" s="151"/>
      <c r="J8" s="147"/>
    </row>
    <row r="9" spans="1:15" ht="15.75" hidden="1" customHeight="1" x14ac:dyDescent="0.2">
      <c r="A9" s="3"/>
      <c r="B9" s="3"/>
      <c r="D9" s="151"/>
      <c r="H9" s="148" t="s">
        <v>34</v>
      </c>
      <c r="I9" s="151"/>
      <c r="J9" s="147"/>
    </row>
    <row r="10" spans="1:15" ht="15.75" hidden="1" customHeight="1" x14ac:dyDescent="0.2">
      <c r="A10" s="3"/>
      <c r="B10" s="29"/>
      <c r="C10" s="16"/>
      <c r="D10" s="150"/>
      <c r="E10" s="31"/>
      <c r="F10" s="31"/>
      <c r="G10" s="13"/>
      <c r="H10" s="13"/>
      <c r="I10" s="30"/>
      <c r="J10" s="145"/>
    </row>
    <row r="11" spans="1:15" ht="24" customHeight="1" x14ac:dyDescent="0.2">
      <c r="A11" s="3"/>
      <c r="B11" s="27" t="s">
        <v>18</v>
      </c>
      <c r="D11" s="203"/>
      <c r="E11" s="203"/>
      <c r="F11" s="203"/>
      <c r="G11" s="203"/>
      <c r="H11" s="148" t="s">
        <v>33</v>
      </c>
      <c r="I11" s="180"/>
      <c r="J11" s="147"/>
    </row>
    <row r="12" spans="1:15" ht="15.75" customHeight="1" x14ac:dyDescent="0.2">
      <c r="A12" s="3"/>
      <c r="B12" s="23"/>
      <c r="C12" s="149"/>
      <c r="D12" s="229"/>
      <c r="E12" s="229"/>
      <c r="F12" s="229"/>
      <c r="G12" s="229"/>
      <c r="H12" s="148" t="s">
        <v>34</v>
      </c>
      <c r="I12" s="180"/>
      <c r="J12" s="147"/>
    </row>
    <row r="13" spans="1:15" ht="15.75" customHeight="1" x14ac:dyDescent="0.2">
      <c r="A13" s="3"/>
      <c r="B13" s="24"/>
      <c r="C13" s="47"/>
      <c r="D13" s="209"/>
      <c r="E13" s="209"/>
      <c r="F13" s="209"/>
      <c r="G13" s="209"/>
      <c r="H13" s="146"/>
      <c r="I13" s="18"/>
      <c r="J13" s="145"/>
    </row>
    <row r="14" spans="1:15" ht="24" hidden="1" customHeight="1" x14ac:dyDescent="0.2">
      <c r="A14" s="3"/>
      <c r="B14" s="144" t="s">
        <v>20</v>
      </c>
      <c r="C14" s="34"/>
      <c r="D14" s="143"/>
      <c r="E14" s="35"/>
      <c r="F14" s="35"/>
      <c r="G14" s="35"/>
      <c r="H14" s="142"/>
      <c r="I14" s="35"/>
      <c r="J14" s="141"/>
    </row>
    <row r="15" spans="1:15" ht="32.25" customHeight="1" x14ac:dyDescent="0.2">
      <c r="A15" s="3"/>
      <c r="B15" s="29" t="s">
        <v>31</v>
      </c>
      <c r="C15" s="36"/>
      <c r="D15" s="13"/>
      <c r="E15" s="232"/>
      <c r="F15" s="232"/>
      <c r="G15" s="242"/>
      <c r="H15" s="242"/>
      <c r="I15" s="242" t="s">
        <v>28</v>
      </c>
      <c r="J15" s="243"/>
    </row>
    <row r="16" spans="1:15" ht="23.25" customHeight="1" x14ac:dyDescent="0.2">
      <c r="A16" s="75" t="s">
        <v>23</v>
      </c>
      <c r="B16" s="76" t="s">
        <v>23</v>
      </c>
      <c r="C16" s="136"/>
      <c r="D16" s="135"/>
      <c r="E16" s="230"/>
      <c r="F16" s="231"/>
      <c r="G16" s="230"/>
      <c r="H16" s="231"/>
      <c r="I16" s="230">
        <f>SUMIF(F47:F60,A16,I47:I60)+SUMIF(F47:F60,"PSU",I47:I60)</f>
        <v>0</v>
      </c>
      <c r="J16" s="202"/>
    </row>
    <row r="17" spans="1:10" ht="23.25" customHeight="1" x14ac:dyDescent="0.2">
      <c r="A17" s="75" t="s">
        <v>24</v>
      </c>
      <c r="B17" s="76" t="s">
        <v>24</v>
      </c>
      <c r="C17" s="136"/>
      <c r="D17" s="135"/>
      <c r="E17" s="230"/>
      <c r="F17" s="231"/>
      <c r="G17" s="230"/>
      <c r="H17" s="231"/>
      <c r="I17" s="230">
        <f>SUMIF(F47:F60,A17,I47:I60)</f>
        <v>0</v>
      </c>
      <c r="J17" s="202"/>
    </row>
    <row r="18" spans="1:10" ht="23.25" customHeight="1" x14ac:dyDescent="0.2">
      <c r="A18" s="75" t="s">
        <v>25</v>
      </c>
      <c r="B18" s="76" t="s">
        <v>25</v>
      </c>
      <c r="C18" s="136"/>
      <c r="D18" s="135"/>
      <c r="E18" s="230"/>
      <c r="F18" s="231"/>
      <c r="G18" s="230"/>
      <c r="H18" s="231"/>
      <c r="I18" s="230">
        <f>SUMIF(F47:F60,A18,I47:I60)</f>
        <v>0</v>
      </c>
      <c r="J18" s="202"/>
    </row>
    <row r="19" spans="1:10" ht="23.25" customHeight="1" x14ac:dyDescent="0.2">
      <c r="A19" s="75" t="s">
        <v>85</v>
      </c>
      <c r="B19" s="76" t="s">
        <v>26</v>
      </c>
      <c r="C19" s="136"/>
      <c r="D19" s="135"/>
      <c r="E19" s="230"/>
      <c r="F19" s="231"/>
      <c r="G19" s="230"/>
      <c r="H19" s="231"/>
      <c r="I19" s="230">
        <f>SUMIF(F47:F60,A19,I47:I60)</f>
        <v>0</v>
      </c>
      <c r="J19" s="202"/>
    </row>
    <row r="20" spans="1:10" ht="23.25" customHeight="1" x14ac:dyDescent="0.2">
      <c r="A20" s="75" t="s">
        <v>86</v>
      </c>
      <c r="B20" s="76" t="s">
        <v>27</v>
      </c>
      <c r="C20" s="136"/>
      <c r="D20" s="135"/>
      <c r="E20" s="230"/>
      <c r="F20" s="231"/>
      <c r="G20" s="230"/>
      <c r="H20" s="231"/>
      <c r="I20" s="230">
        <f>SUMIF(F47:F60,A20,I47:I60)</f>
        <v>0</v>
      </c>
      <c r="J20" s="202"/>
    </row>
    <row r="21" spans="1:10" ht="23.25" customHeight="1" x14ac:dyDescent="0.2">
      <c r="A21" s="3"/>
      <c r="B21" s="38" t="s">
        <v>28</v>
      </c>
      <c r="C21" s="140"/>
      <c r="D21" s="139"/>
      <c r="E21" s="248"/>
      <c r="F21" s="249"/>
      <c r="G21" s="248"/>
      <c r="H21" s="249"/>
      <c r="I21" s="248">
        <f>SUM(I16:J20)</f>
        <v>0</v>
      </c>
      <c r="J21" s="204"/>
    </row>
    <row r="22" spans="1:10" ht="33" customHeight="1" x14ac:dyDescent="0.2">
      <c r="A22" s="3"/>
      <c r="B22" s="33" t="s">
        <v>32</v>
      </c>
      <c r="C22" s="136"/>
      <c r="D22" s="135"/>
      <c r="E22" s="138"/>
      <c r="F22" s="133"/>
      <c r="G22" s="137"/>
      <c r="H22" s="137"/>
      <c r="I22" s="137"/>
      <c r="J22" s="132"/>
    </row>
    <row r="23" spans="1:10" ht="23.25" customHeight="1" x14ac:dyDescent="0.2">
      <c r="A23" s="3"/>
      <c r="B23" s="32" t="s">
        <v>11</v>
      </c>
      <c r="C23" s="136"/>
      <c r="D23" s="135"/>
      <c r="E23" s="134">
        <v>12</v>
      </c>
      <c r="F23" s="133" t="s">
        <v>0</v>
      </c>
      <c r="G23" s="246">
        <f>ZakladDPHSniVypocet</f>
        <v>0</v>
      </c>
      <c r="H23" s="247"/>
      <c r="I23" s="247"/>
      <c r="J23" s="132" t="e">
        <f t="shared" ref="J23:J28" si="0">Mena</f>
        <v>#REF!</v>
      </c>
    </row>
    <row r="24" spans="1:10" ht="23.25" customHeight="1" x14ac:dyDescent="0.2">
      <c r="A24" s="3"/>
      <c r="B24" s="32" t="s">
        <v>12</v>
      </c>
      <c r="C24" s="136"/>
      <c r="D24" s="135"/>
      <c r="E24" s="134">
        <f>SazbaDPH1</f>
        <v>12</v>
      </c>
      <c r="F24" s="133" t="s">
        <v>0</v>
      </c>
      <c r="G24" s="244" t="e">
        <f>ZakladDPHSni*SazbaDPH1/100</f>
        <v>#REF!</v>
      </c>
      <c r="H24" s="245"/>
      <c r="I24" s="245"/>
      <c r="J24" s="132" t="e">
        <f t="shared" si="0"/>
        <v>#REF!</v>
      </c>
    </row>
    <row r="25" spans="1:10" ht="23.25" customHeight="1" x14ac:dyDescent="0.2">
      <c r="A25" s="3"/>
      <c r="B25" s="32" t="s">
        <v>13</v>
      </c>
      <c r="C25" s="136"/>
      <c r="D25" s="135"/>
      <c r="E25" s="134">
        <v>21</v>
      </c>
      <c r="F25" s="133" t="s">
        <v>0</v>
      </c>
      <c r="G25" s="246">
        <f>ZakladDPHZaklVypocet</f>
        <v>0</v>
      </c>
      <c r="H25" s="247"/>
      <c r="I25" s="247"/>
      <c r="J25" s="132" t="e">
        <f t="shared" si="0"/>
        <v>#REF!</v>
      </c>
    </row>
    <row r="26" spans="1:10" ht="23.25" customHeight="1" x14ac:dyDescent="0.2">
      <c r="A26" s="3"/>
      <c r="B26" s="28" t="s">
        <v>14</v>
      </c>
      <c r="C26" s="14"/>
      <c r="D26" s="13"/>
      <c r="E26" s="25">
        <f>SazbaDPH2</f>
        <v>21</v>
      </c>
      <c r="F26" s="26" t="s">
        <v>0</v>
      </c>
      <c r="G26" s="198" t="e">
        <f>ZakladDPHZakl*SazbaDPH2/100</f>
        <v>#REF!</v>
      </c>
      <c r="H26" s="199"/>
      <c r="I26" s="199"/>
      <c r="J26" s="131" t="e">
        <f t="shared" si="0"/>
        <v>#REF!</v>
      </c>
    </row>
    <row r="27" spans="1:10" ht="23.25" customHeight="1" thickBot="1" x14ac:dyDescent="0.25">
      <c r="A27" s="3"/>
      <c r="B27" s="27" t="s">
        <v>4</v>
      </c>
      <c r="C27" s="129"/>
      <c r="D27" s="130"/>
      <c r="E27" s="129"/>
      <c r="F27" s="128"/>
      <c r="G27" s="200">
        <f>0</f>
        <v>0</v>
      </c>
      <c r="H27" s="200"/>
      <c r="I27" s="200"/>
      <c r="J27" s="127" t="e">
        <f t="shared" si="0"/>
        <v>#REF!</v>
      </c>
    </row>
    <row r="28" spans="1:10" ht="27.75" hidden="1" customHeight="1" thickBot="1" x14ac:dyDescent="0.25">
      <c r="A28" s="3"/>
      <c r="B28" s="53" t="s">
        <v>22</v>
      </c>
      <c r="C28" s="54"/>
      <c r="D28" s="54"/>
      <c r="E28" s="55"/>
      <c r="F28" s="56"/>
      <c r="G28" s="192">
        <f>ZakladDPHSniVypocet+ZakladDPHZaklVypocet</f>
        <v>0</v>
      </c>
      <c r="H28" s="192"/>
      <c r="I28" s="192"/>
      <c r="J28" s="57" t="e">
        <f t="shared" si="0"/>
        <v>#REF!</v>
      </c>
    </row>
    <row r="29" spans="1:10" ht="27.75" customHeight="1" thickBot="1" x14ac:dyDescent="0.25">
      <c r="A29" s="3"/>
      <c r="B29" s="53" t="s">
        <v>35</v>
      </c>
      <c r="C29" s="58"/>
      <c r="D29" s="58"/>
      <c r="E29" s="58"/>
      <c r="F29" s="58"/>
      <c r="G29" s="201" t="e">
        <f>ZakladDPHSni+DPHSni+ZakladDPHZakl+DPHZakl+Zaokrouhleni</f>
        <v>#REF!</v>
      </c>
      <c r="H29" s="201"/>
      <c r="I29" s="201"/>
      <c r="J29" s="59" t="s">
        <v>54</v>
      </c>
    </row>
    <row r="30" spans="1:10" ht="12.75" customHeight="1" x14ac:dyDescent="0.2">
      <c r="A30" s="3"/>
      <c r="B30" s="3"/>
      <c r="J30" s="9"/>
    </row>
    <row r="31" spans="1:10" ht="30" customHeight="1" x14ac:dyDescent="0.2">
      <c r="A31" s="3"/>
      <c r="B31" s="3"/>
      <c r="J31" s="9"/>
    </row>
    <row r="32" spans="1:10" ht="18.75" customHeight="1" x14ac:dyDescent="0.2">
      <c r="A32" s="3"/>
      <c r="B32" s="15"/>
      <c r="C32" s="126" t="s">
        <v>10</v>
      </c>
      <c r="D32" s="21"/>
      <c r="E32" s="21"/>
      <c r="F32" s="126" t="s">
        <v>9</v>
      </c>
      <c r="G32" s="21"/>
      <c r="H32" s="22">
        <f ca="1">TODAY()</f>
        <v>46120</v>
      </c>
      <c r="I32" s="21"/>
      <c r="J32" s="9"/>
    </row>
    <row r="33" spans="1:10" ht="47.25" customHeight="1" x14ac:dyDescent="0.2">
      <c r="A33" s="3"/>
      <c r="B33" s="3"/>
      <c r="J33" s="9"/>
    </row>
    <row r="34" spans="1:10" s="19" customFormat="1" ht="18.75" customHeight="1" x14ac:dyDescent="0.2">
      <c r="A34" s="17"/>
      <c r="B34" s="17"/>
      <c r="D34" s="190"/>
      <c r="E34" s="190"/>
      <c r="G34" s="190"/>
      <c r="H34" s="190"/>
      <c r="I34" s="190"/>
      <c r="J34" s="20"/>
    </row>
    <row r="35" spans="1:10" ht="12.75" customHeight="1" x14ac:dyDescent="0.2">
      <c r="A35" s="3"/>
      <c r="B35" s="3"/>
      <c r="D35" s="191" t="s">
        <v>2</v>
      </c>
      <c r="E35" s="191"/>
      <c r="H35" s="125" t="s">
        <v>3</v>
      </c>
      <c r="J35" s="9"/>
    </row>
    <row r="36" spans="1:10" ht="13.5" customHeight="1" thickBot="1" x14ac:dyDescent="0.25">
      <c r="A36" s="10"/>
      <c r="B36" s="10"/>
      <c r="C36" s="11"/>
      <c r="D36" s="11"/>
      <c r="E36" s="11"/>
      <c r="F36" s="11"/>
      <c r="G36" s="11"/>
      <c r="H36" s="11"/>
      <c r="I36" s="11"/>
      <c r="J36" s="12"/>
    </row>
    <row r="37" spans="1:10" ht="27" hidden="1" customHeight="1" x14ac:dyDescent="0.25">
      <c r="B37" s="39" t="s">
        <v>15</v>
      </c>
      <c r="C37" s="2"/>
      <c r="D37" s="2"/>
      <c r="E37" s="2"/>
      <c r="F37" s="52"/>
      <c r="G37" s="52"/>
      <c r="H37" s="52"/>
      <c r="I37" s="52"/>
      <c r="J37" s="2"/>
    </row>
    <row r="38" spans="1:10" ht="25.5" hidden="1" customHeight="1" x14ac:dyDescent="0.2">
      <c r="A38" s="49" t="s">
        <v>37</v>
      </c>
      <c r="B38" s="124" t="s">
        <v>16</v>
      </c>
      <c r="C38" s="50" t="s">
        <v>5</v>
      </c>
      <c r="D38" s="51"/>
      <c r="E38" s="51"/>
      <c r="F38" s="123" t="str">
        <f>B23</f>
        <v>Základ pro sníženou DPH</v>
      </c>
      <c r="G38" s="123" t="str">
        <f>B25</f>
        <v>Základ pro základní DPH</v>
      </c>
      <c r="H38" s="122" t="s">
        <v>17</v>
      </c>
      <c r="I38" s="122" t="s">
        <v>1</v>
      </c>
      <c r="J38" s="121" t="s">
        <v>0</v>
      </c>
    </row>
    <row r="39" spans="1:10" ht="25.5" hidden="1" customHeight="1" x14ac:dyDescent="0.2">
      <c r="A39" s="49">
        <v>1</v>
      </c>
      <c r="B39" s="120" t="s">
        <v>52</v>
      </c>
      <c r="C39" s="235" t="s">
        <v>46</v>
      </c>
      <c r="D39" s="236"/>
      <c r="E39" s="236"/>
      <c r="F39" s="119">
        <f>'Rozpočet Pol_WC_sprchy_165'!AC92</f>
        <v>0</v>
      </c>
      <c r="G39" s="118">
        <f>'Rozpočet Pol_WC_sprchy_165'!AD92</f>
        <v>0</v>
      </c>
      <c r="H39" s="117">
        <f>(F39*SazbaDPH1/100)+(G39*SazbaDPH2/100)</f>
        <v>0</v>
      </c>
      <c r="I39" s="117">
        <f>F39+G39+H39</f>
        <v>0</v>
      </c>
      <c r="J39" s="116" t="str">
        <f>IF(_xlfn.SINGLE(CenaCelkemVypocet)=0,"",I39/_xlfn.SINGLE(CenaCelkemVypocet)*100)</f>
        <v/>
      </c>
    </row>
    <row r="40" spans="1:10" ht="25.5" hidden="1" customHeight="1" x14ac:dyDescent="0.2">
      <c r="A40" s="49"/>
      <c r="B40" s="237" t="s">
        <v>53</v>
      </c>
      <c r="C40" s="238"/>
      <c r="D40" s="238"/>
      <c r="E40" s="239"/>
      <c r="F40" s="115">
        <f>SUMIF(A39:A39,"=1",F39:F39)</f>
        <v>0</v>
      </c>
      <c r="G40" s="114">
        <f>SUMIF(A39:A39,"=1",G39:G39)</f>
        <v>0</v>
      </c>
      <c r="H40" s="114">
        <f>SUMIF(A39:A39,"=1",H39:H39)</f>
        <v>0</v>
      </c>
      <c r="I40" s="114">
        <f>SUMIF(A39:A39,"=1",I39:I39)</f>
        <v>0</v>
      </c>
      <c r="J40" s="113">
        <f>SUMIF(A39:A39,"=1",J39:J39)</f>
        <v>0</v>
      </c>
    </row>
    <row r="44" spans="1:10" ht="15.75" x14ac:dyDescent="0.25">
      <c r="B44" s="60" t="s">
        <v>55</v>
      </c>
    </row>
    <row r="46" spans="1:10" ht="25.5" customHeight="1" x14ac:dyDescent="0.2">
      <c r="A46" s="61"/>
      <c r="B46" s="65" t="s">
        <v>16</v>
      </c>
      <c r="C46" s="65" t="s">
        <v>5</v>
      </c>
      <c r="D46" s="66"/>
      <c r="E46" s="66"/>
      <c r="F46" s="178" t="s">
        <v>56</v>
      </c>
      <c r="G46" s="178"/>
      <c r="H46" s="178"/>
      <c r="I46" s="240" t="s">
        <v>28</v>
      </c>
      <c r="J46" s="240"/>
    </row>
    <row r="47" spans="1:10" ht="25.5" customHeight="1" x14ac:dyDescent="0.2">
      <c r="A47" s="62"/>
      <c r="B47" s="69" t="s">
        <v>57</v>
      </c>
      <c r="C47" s="193" t="s">
        <v>58</v>
      </c>
      <c r="D47" s="194"/>
      <c r="E47" s="194"/>
      <c r="F47" s="112" t="s">
        <v>23</v>
      </c>
      <c r="G47" s="179"/>
      <c r="H47" s="179"/>
      <c r="I47" s="241">
        <f>'Rozpočet Pol_WC_sprchy_165'!G8</f>
        <v>0</v>
      </c>
      <c r="J47" s="241"/>
    </row>
    <row r="48" spans="1:10" ht="25.5" customHeight="1" x14ac:dyDescent="0.2">
      <c r="A48" s="62"/>
      <c r="B48" s="64" t="s">
        <v>59</v>
      </c>
      <c r="C48" s="189" t="s">
        <v>60</v>
      </c>
      <c r="D48" s="228"/>
      <c r="E48" s="228"/>
      <c r="F48" s="71" t="s">
        <v>23</v>
      </c>
      <c r="G48" s="175"/>
      <c r="H48" s="175"/>
      <c r="I48" s="188">
        <f>'Rozpočet Pol_WC_sprchy_165'!G12</f>
        <v>0</v>
      </c>
      <c r="J48" s="188"/>
    </row>
    <row r="49" spans="1:10" ht="25.5" customHeight="1" x14ac:dyDescent="0.2">
      <c r="A49" s="62"/>
      <c r="B49" s="64" t="s">
        <v>61</v>
      </c>
      <c r="C49" s="189" t="s">
        <v>62</v>
      </c>
      <c r="D49" s="228"/>
      <c r="E49" s="228"/>
      <c r="F49" s="71" t="s">
        <v>23</v>
      </c>
      <c r="G49" s="175"/>
      <c r="H49" s="175"/>
      <c r="I49" s="188">
        <f>'Rozpočet Pol_WC_sprchy_165'!G21</f>
        <v>0</v>
      </c>
      <c r="J49" s="188"/>
    </row>
    <row r="50" spans="1:10" ht="25.5" customHeight="1" x14ac:dyDescent="0.2">
      <c r="A50" s="62"/>
      <c r="B50" s="64" t="s">
        <v>63</v>
      </c>
      <c r="C50" s="189" t="s">
        <v>64</v>
      </c>
      <c r="D50" s="228"/>
      <c r="E50" s="228"/>
      <c r="F50" s="71" t="s">
        <v>23</v>
      </c>
      <c r="G50" s="175"/>
      <c r="H50" s="175"/>
      <c r="I50" s="188">
        <f>'Rozpočet Pol_WC_sprchy_165'!G24</f>
        <v>0</v>
      </c>
      <c r="J50" s="188"/>
    </row>
    <row r="51" spans="1:10" ht="25.5" customHeight="1" x14ac:dyDescent="0.2">
      <c r="A51" s="62"/>
      <c r="B51" s="64" t="s">
        <v>65</v>
      </c>
      <c r="C51" s="189" t="s">
        <v>66</v>
      </c>
      <c r="D51" s="228"/>
      <c r="E51" s="228"/>
      <c r="F51" s="71" t="s">
        <v>23</v>
      </c>
      <c r="G51" s="175"/>
      <c r="H51" s="175"/>
      <c r="I51" s="188">
        <f>'Rozpočet Pol_WC_sprchy_165'!G27</f>
        <v>0</v>
      </c>
      <c r="J51" s="188"/>
    </row>
    <row r="52" spans="1:10" ht="25.5" customHeight="1" x14ac:dyDescent="0.2">
      <c r="A52" s="62"/>
      <c r="B52" s="64" t="s">
        <v>67</v>
      </c>
      <c r="C52" s="189" t="s">
        <v>68</v>
      </c>
      <c r="D52" s="228"/>
      <c r="E52" s="228"/>
      <c r="F52" s="71" t="s">
        <v>24</v>
      </c>
      <c r="G52" s="175"/>
      <c r="H52" s="175"/>
      <c r="I52" s="188">
        <f>'Rozpočet Pol_WC_sprchy_165'!G33</f>
        <v>0</v>
      </c>
      <c r="J52" s="188"/>
    </row>
    <row r="53" spans="1:10" ht="25.5" customHeight="1" x14ac:dyDescent="0.2">
      <c r="A53" s="62"/>
      <c r="B53" s="64" t="s">
        <v>69</v>
      </c>
      <c r="C53" s="189" t="s">
        <v>70</v>
      </c>
      <c r="D53" s="228"/>
      <c r="E53" s="228"/>
      <c r="F53" s="71" t="s">
        <v>24</v>
      </c>
      <c r="G53" s="175"/>
      <c r="H53" s="175"/>
      <c r="I53" s="188">
        <f>'Rozpočet Pol_WC_sprchy_165'!G40</f>
        <v>0</v>
      </c>
      <c r="J53" s="188"/>
    </row>
    <row r="54" spans="1:10" ht="25.5" customHeight="1" x14ac:dyDescent="0.2">
      <c r="A54" s="62"/>
      <c r="B54" s="64" t="s">
        <v>71</v>
      </c>
      <c r="C54" s="189" t="s">
        <v>72</v>
      </c>
      <c r="D54" s="228"/>
      <c r="E54" s="228"/>
      <c r="F54" s="71" t="s">
        <v>24</v>
      </c>
      <c r="G54" s="175"/>
      <c r="H54" s="175"/>
      <c r="I54" s="188">
        <f>'Rozpočet Pol_WC_sprchy_165'!G45</f>
        <v>0</v>
      </c>
      <c r="J54" s="188"/>
    </row>
    <row r="55" spans="1:10" ht="25.5" customHeight="1" x14ac:dyDescent="0.2">
      <c r="A55" s="62"/>
      <c r="B55" s="64" t="s">
        <v>73</v>
      </c>
      <c r="C55" s="189" t="s">
        <v>74</v>
      </c>
      <c r="D55" s="228"/>
      <c r="E55" s="228"/>
      <c r="F55" s="71" t="s">
        <v>24</v>
      </c>
      <c r="G55" s="175"/>
      <c r="H55" s="175"/>
      <c r="I55" s="188">
        <f>'Rozpočet Pol_WC_sprchy_165'!G59</f>
        <v>0</v>
      </c>
      <c r="J55" s="188"/>
    </row>
    <row r="56" spans="1:10" ht="25.5" customHeight="1" x14ac:dyDescent="0.2">
      <c r="A56" s="62"/>
      <c r="B56" s="64" t="s">
        <v>75</v>
      </c>
      <c r="C56" s="189" t="s">
        <v>76</v>
      </c>
      <c r="D56" s="228"/>
      <c r="E56" s="228"/>
      <c r="F56" s="71" t="s">
        <v>24</v>
      </c>
      <c r="G56" s="175"/>
      <c r="H56" s="175"/>
      <c r="I56" s="188">
        <f>'Rozpočet Pol_WC_sprchy_165'!G62</f>
        <v>0</v>
      </c>
      <c r="J56" s="188"/>
    </row>
    <row r="57" spans="1:10" ht="25.5" customHeight="1" x14ac:dyDescent="0.2">
      <c r="A57" s="62"/>
      <c r="B57" s="64" t="s">
        <v>77</v>
      </c>
      <c r="C57" s="189" t="s">
        <v>78</v>
      </c>
      <c r="D57" s="228"/>
      <c r="E57" s="228"/>
      <c r="F57" s="71" t="s">
        <v>24</v>
      </c>
      <c r="G57" s="175"/>
      <c r="H57" s="175"/>
      <c r="I57" s="188">
        <f>'Rozpočet Pol_WC_sprchy_165'!G64</f>
        <v>0</v>
      </c>
      <c r="J57" s="188"/>
    </row>
    <row r="58" spans="1:10" ht="25.5" customHeight="1" x14ac:dyDescent="0.2">
      <c r="A58" s="62"/>
      <c r="B58" s="64" t="s">
        <v>79</v>
      </c>
      <c r="C58" s="189" t="s">
        <v>80</v>
      </c>
      <c r="D58" s="228"/>
      <c r="E58" s="228"/>
      <c r="F58" s="71" t="s">
        <v>24</v>
      </c>
      <c r="G58" s="175"/>
      <c r="H58" s="175"/>
      <c r="I58" s="188">
        <f>'Rozpočet Pol_WC_sprchy_165'!G73</f>
        <v>0</v>
      </c>
      <c r="J58" s="188"/>
    </row>
    <row r="59" spans="1:10" ht="25.5" customHeight="1" x14ac:dyDescent="0.2">
      <c r="A59" s="62"/>
      <c r="B59" s="64" t="s">
        <v>81</v>
      </c>
      <c r="C59" s="189" t="s">
        <v>82</v>
      </c>
      <c r="D59" s="228"/>
      <c r="E59" s="228"/>
      <c r="F59" s="71" t="s">
        <v>24</v>
      </c>
      <c r="G59" s="175"/>
      <c r="H59" s="175"/>
      <c r="I59" s="188">
        <f>'Rozpočet Pol_WC_sprchy_165'!G82</f>
        <v>0</v>
      </c>
      <c r="J59" s="188"/>
    </row>
    <row r="60" spans="1:10" ht="25.5" customHeight="1" x14ac:dyDescent="0.2">
      <c r="A60" s="62"/>
      <c r="B60" s="70" t="s">
        <v>83</v>
      </c>
      <c r="C60" s="186" t="s">
        <v>84</v>
      </c>
      <c r="D60" s="187"/>
      <c r="E60" s="187"/>
      <c r="F60" s="72" t="s">
        <v>23</v>
      </c>
      <c r="G60" s="176"/>
      <c r="H60" s="176"/>
      <c r="I60" s="185">
        <f>'Rozpočet Pol_WC_sprchy_165'!G88</f>
        <v>0</v>
      </c>
      <c r="J60" s="185"/>
    </row>
    <row r="61" spans="1:10" ht="25.5" customHeight="1" x14ac:dyDescent="0.2">
      <c r="A61" s="63"/>
      <c r="B61" s="67" t="s">
        <v>1</v>
      </c>
      <c r="C61" s="67"/>
      <c r="D61" s="68"/>
      <c r="E61" s="68"/>
      <c r="F61" s="73"/>
      <c r="G61" s="181"/>
      <c r="H61" s="181"/>
      <c r="I61" s="227">
        <f>SUM(I47:I60)</f>
        <v>0</v>
      </c>
      <c r="J61" s="227"/>
    </row>
    <row r="62" spans="1:10" x14ac:dyDescent="0.2">
      <c r="F62" s="74"/>
      <c r="G62" s="74"/>
      <c r="H62" s="74"/>
      <c r="I62" s="74"/>
      <c r="J62" s="74"/>
    </row>
    <row r="63" spans="1:10" x14ac:dyDescent="0.2">
      <c r="F63" s="74"/>
      <c r="G63" s="74"/>
      <c r="H63" s="74"/>
      <c r="I63" s="74"/>
      <c r="J63" s="74"/>
    </row>
    <row r="64" spans="1:10" x14ac:dyDescent="0.2">
      <c r="F64" s="74"/>
      <c r="G64" s="74"/>
      <c r="H64" s="74"/>
      <c r="I64" s="74"/>
      <c r="J64" s="74"/>
    </row>
  </sheetData>
  <mergeCells count="69">
    <mergeCell ref="C60:E60"/>
    <mergeCell ref="I60:J60"/>
    <mergeCell ref="I61:J61"/>
    <mergeCell ref="C57:E57"/>
    <mergeCell ref="I57:J57"/>
    <mergeCell ref="C58:E58"/>
    <mergeCell ref="I58:J58"/>
    <mergeCell ref="C59:E59"/>
    <mergeCell ref="I59:J59"/>
    <mergeCell ref="C54:E54"/>
    <mergeCell ref="I54:J54"/>
    <mergeCell ref="C55:E55"/>
    <mergeCell ref="I55:J55"/>
    <mergeCell ref="C56:E56"/>
    <mergeCell ref="I56:J56"/>
    <mergeCell ref="C51:E51"/>
    <mergeCell ref="I51:J51"/>
    <mergeCell ref="C52:E52"/>
    <mergeCell ref="I52:J52"/>
    <mergeCell ref="C53:E53"/>
    <mergeCell ref="I53:J53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E21:F21"/>
    <mergeCell ref="G21:H21"/>
    <mergeCell ref="I21:J21"/>
    <mergeCell ref="G23:I23"/>
    <mergeCell ref="G24:I24"/>
    <mergeCell ref="G25:I25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B1:J1"/>
    <mergeCell ref="D2:J2"/>
    <mergeCell ref="D3:J3"/>
    <mergeCell ref="D11:G11"/>
    <mergeCell ref="D12:G12"/>
    <mergeCell ref="D13:G1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7188-A88A-4DB8-864D-368F88BD897F}">
  <sheetPr>
    <outlinePr summaryBelow="0"/>
  </sheetPr>
  <dimension ref="A1:BH102"/>
  <sheetViews>
    <sheetView topLeftCell="A27" workbookViewId="0">
      <selection activeCell="Z16" sqref="Z16"/>
    </sheetView>
  </sheetViews>
  <sheetFormatPr defaultRowHeight="12.75" outlineLevelRow="1" x14ac:dyDescent="0.2"/>
  <cols>
    <col min="1" max="1" width="4.28515625" customWidth="1"/>
    <col min="2" max="2" width="14.42578125" style="48" customWidth="1"/>
    <col min="3" max="3" width="38.28515625" style="48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4" t="s">
        <v>6</v>
      </c>
      <c r="B1" s="224"/>
      <c r="C1" s="224"/>
      <c r="D1" s="224"/>
      <c r="E1" s="224"/>
      <c r="F1" s="224"/>
      <c r="G1" s="224"/>
      <c r="AE1" t="s">
        <v>88</v>
      </c>
    </row>
    <row r="2" spans="1:60" ht="25.15" customHeight="1" x14ac:dyDescent="0.2">
      <c r="A2" s="173" t="s">
        <v>87</v>
      </c>
      <c r="B2" s="182"/>
      <c r="C2" s="252" t="s">
        <v>46</v>
      </c>
      <c r="D2" s="253"/>
      <c r="E2" s="253"/>
      <c r="F2" s="253"/>
      <c r="G2" s="254"/>
      <c r="AE2" t="s">
        <v>89</v>
      </c>
    </row>
    <row r="3" spans="1:60" ht="25.15" customHeight="1" x14ac:dyDescent="0.2">
      <c r="A3" s="173" t="s">
        <v>7</v>
      </c>
      <c r="B3" s="182"/>
      <c r="C3" s="252" t="s">
        <v>43</v>
      </c>
      <c r="D3" s="253"/>
      <c r="E3" s="253"/>
      <c r="F3" s="253"/>
      <c r="G3" s="254"/>
      <c r="AE3" t="s">
        <v>90</v>
      </c>
    </row>
    <row r="4" spans="1:60" ht="25.15" hidden="1" customHeight="1" x14ac:dyDescent="0.2">
      <c r="A4" s="173" t="s">
        <v>8</v>
      </c>
      <c r="B4" s="182"/>
      <c r="C4" s="252"/>
      <c r="D4" s="253"/>
      <c r="E4" s="253"/>
      <c r="F4" s="253"/>
      <c r="G4" s="254"/>
      <c r="AE4" t="s">
        <v>91</v>
      </c>
    </row>
    <row r="5" spans="1:60" hidden="1" x14ac:dyDescent="0.2">
      <c r="A5" s="172" t="s">
        <v>92</v>
      </c>
      <c r="B5" s="77"/>
      <c r="C5" s="77"/>
      <c r="D5" s="78"/>
      <c r="E5" s="78"/>
      <c r="F5" s="78"/>
      <c r="G5" s="171"/>
      <c r="AE5" t="s">
        <v>93</v>
      </c>
    </row>
    <row r="7" spans="1:60" ht="38.25" x14ac:dyDescent="0.2">
      <c r="A7" s="169" t="s">
        <v>94</v>
      </c>
      <c r="B7" s="170" t="s">
        <v>95</v>
      </c>
      <c r="C7" s="170" t="s">
        <v>96</v>
      </c>
      <c r="D7" s="169" t="s">
        <v>97</v>
      </c>
      <c r="E7" s="169" t="s">
        <v>98</v>
      </c>
      <c r="F7" s="79" t="s">
        <v>99</v>
      </c>
      <c r="G7" s="169" t="s">
        <v>28</v>
      </c>
      <c r="H7" s="96" t="s">
        <v>29</v>
      </c>
      <c r="I7" s="96" t="s">
        <v>100</v>
      </c>
      <c r="J7" s="96" t="s">
        <v>30</v>
      </c>
      <c r="K7" s="96" t="s">
        <v>101</v>
      </c>
      <c r="L7" s="96" t="s">
        <v>102</v>
      </c>
      <c r="M7" s="96" t="s">
        <v>103</v>
      </c>
      <c r="N7" s="96" t="s">
        <v>104</v>
      </c>
      <c r="O7" s="96" t="s">
        <v>105</v>
      </c>
      <c r="P7" s="96" t="s">
        <v>106</v>
      </c>
      <c r="Q7" s="96" t="s">
        <v>107</v>
      </c>
      <c r="R7" s="96" t="s">
        <v>108</v>
      </c>
      <c r="S7" s="96" t="s">
        <v>109</v>
      </c>
      <c r="T7" s="96" t="s">
        <v>110</v>
      </c>
      <c r="U7" s="96" t="s">
        <v>111</v>
      </c>
    </row>
    <row r="8" spans="1:60" x14ac:dyDescent="0.2">
      <c r="A8" s="97" t="s">
        <v>112</v>
      </c>
      <c r="B8" s="98" t="s">
        <v>57</v>
      </c>
      <c r="C8" s="99" t="s">
        <v>58</v>
      </c>
      <c r="D8" s="100"/>
      <c r="E8" s="101"/>
      <c r="F8" s="102"/>
      <c r="G8" s="102">
        <f>SUMIF(AE9:AE11,"&lt;&gt;NOR",G9:G11)</f>
        <v>0</v>
      </c>
      <c r="H8" s="102"/>
      <c r="I8" s="102">
        <f>SUM(I9:I11)</f>
        <v>0</v>
      </c>
      <c r="J8" s="102"/>
      <c r="K8" s="102">
        <f>SUM(K9:K11)</f>
        <v>0</v>
      </c>
      <c r="L8" s="102"/>
      <c r="M8" s="102">
        <f>SUM(M9:M11)</f>
        <v>0</v>
      </c>
      <c r="N8" s="83"/>
      <c r="O8" s="83">
        <f>SUM(O9:O11)</f>
        <v>0.80023</v>
      </c>
      <c r="P8" s="83"/>
      <c r="Q8" s="83">
        <f>SUM(Q9:Q11)</f>
        <v>0</v>
      </c>
      <c r="R8" s="83"/>
      <c r="S8" s="83"/>
      <c r="T8" s="97"/>
      <c r="U8" s="83">
        <f>SUM(U9:U11)</f>
        <v>5.8100000000000005</v>
      </c>
      <c r="AE8" t="s">
        <v>113</v>
      </c>
    </row>
    <row r="9" spans="1:60" outlineLevel="1" x14ac:dyDescent="0.2">
      <c r="A9" s="81">
        <v>1</v>
      </c>
      <c r="B9" s="81" t="s">
        <v>114</v>
      </c>
      <c r="C9" s="165" t="s">
        <v>261</v>
      </c>
      <c r="D9" s="84" t="s">
        <v>115</v>
      </c>
      <c r="E9" s="90">
        <v>10.08</v>
      </c>
      <c r="F9" s="93">
        <f>H9+J9</f>
        <v>0</v>
      </c>
      <c r="G9" s="94">
        <f>ROUND(E9*F9,2)</f>
        <v>0</v>
      </c>
      <c r="H9" s="94"/>
      <c r="I9" s="94">
        <f>ROUND(E9*H9,2)</f>
        <v>0</v>
      </c>
      <c r="J9" s="94"/>
      <c r="K9" s="94">
        <f>ROUND(E9*J9,2)</f>
        <v>0</v>
      </c>
      <c r="L9" s="94">
        <v>21</v>
      </c>
      <c r="M9" s="94">
        <f>G9*(1+L9/100)</f>
        <v>0</v>
      </c>
      <c r="N9" s="85">
        <v>7.5340000000000004E-2</v>
      </c>
      <c r="O9" s="85">
        <f>ROUND(E9*N9,5)</f>
        <v>0.75943000000000005</v>
      </c>
      <c r="P9" s="85">
        <v>0</v>
      </c>
      <c r="Q9" s="85">
        <f>ROUND(E9*P9,5)</f>
        <v>0</v>
      </c>
      <c r="R9" s="85"/>
      <c r="S9" s="85"/>
      <c r="T9" s="86">
        <v>0.52915000000000001</v>
      </c>
      <c r="U9" s="85">
        <f>ROUND(E9*T9,2)</f>
        <v>5.33</v>
      </c>
      <c r="V9" s="80"/>
      <c r="W9" s="80"/>
      <c r="X9" s="80"/>
      <c r="Y9" s="80"/>
      <c r="Z9" s="80"/>
      <c r="AA9" s="80"/>
      <c r="AB9" s="80"/>
      <c r="AC9" s="80"/>
      <c r="AD9" s="80"/>
      <c r="AE9" s="80" t="s">
        <v>116</v>
      </c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</row>
    <row r="10" spans="1:60" outlineLevel="1" x14ac:dyDescent="0.2">
      <c r="A10" s="81"/>
      <c r="B10" s="81"/>
      <c r="C10" s="168" t="s">
        <v>262</v>
      </c>
      <c r="D10" s="167"/>
      <c r="E10" s="91">
        <v>10.08</v>
      </c>
      <c r="F10" s="94"/>
      <c r="G10" s="94"/>
      <c r="H10" s="94"/>
      <c r="I10" s="94"/>
      <c r="J10" s="94"/>
      <c r="K10" s="94"/>
      <c r="L10" s="94"/>
      <c r="M10" s="94"/>
      <c r="N10" s="85"/>
      <c r="O10" s="85"/>
      <c r="P10" s="85"/>
      <c r="Q10" s="85"/>
      <c r="R10" s="85"/>
      <c r="S10" s="85"/>
      <c r="T10" s="86"/>
      <c r="U10" s="85"/>
      <c r="V10" s="80"/>
      <c r="W10" s="80"/>
      <c r="X10" s="80"/>
      <c r="Y10" s="80"/>
      <c r="Z10" s="80"/>
      <c r="AA10" s="80"/>
      <c r="AB10" s="80"/>
      <c r="AC10" s="80"/>
      <c r="AD10" s="80"/>
      <c r="AE10" s="80" t="s">
        <v>117</v>
      </c>
      <c r="AF10" s="80">
        <v>0</v>
      </c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</row>
    <row r="11" spans="1:60" outlineLevel="1" x14ac:dyDescent="0.2">
      <c r="A11" s="81">
        <v>2</v>
      </c>
      <c r="B11" s="81" t="s">
        <v>118</v>
      </c>
      <c r="C11" s="165" t="s">
        <v>263</v>
      </c>
      <c r="D11" s="84" t="s">
        <v>119</v>
      </c>
      <c r="E11" s="90">
        <v>2</v>
      </c>
      <c r="F11" s="93">
        <f>H11+J11</f>
        <v>0</v>
      </c>
      <c r="G11" s="94">
        <f>ROUND(E11*F11,2)</f>
        <v>0</v>
      </c>
      <c r="H11" s="94"/>
      <c r="I11" s="94">
        <f>ROUND(E11*H11,2)</f>
        <v>0</v>
      </c>
      <c r="J11" s="94"/>
      <c r="K11" s="94">
        <f>ROUND(E11*J11,2)</f>
        <v>0</v>
      </c>
      <c r="L11" s="94">
        <v>21</v>
      </c>
      <c r="M11" s="94">
        <f>G11*(1+L11/100)</f>
        <v>0</v>
      </c>
      <c r="N11" s="85">
        <v>2.0400000000000001E-2</v>
      </c>
      <c r="O11" s="85">
        <f>ROUND(E11*N11,5)</f>
        <v>4.0800000000000003E-2</v>
      </c>
      <c r="P11" s="85">
        <v>0</v>
      </c>
      <c r="Q11" s="85">
        <f>ROUND(E11*P11,5)</f>
        <v>0</v>
      </c>
      <c r="R11" s="85"/>
      <c r="S11" s="85"/>
      <c r="T11" s="86">
        <v>0.24199999999999999</v>
      </c>
      <c r="U11" s="85">
        <f>ROUND(E11*T11,2)</f>
        <v>0.48</v>
      </c>
      <c r="V11" s="80"/>
      <c r="W11" s="80"/>
      <c r="X11" s="80"/>
      <c r="Y11" s="80"/>
      <c r="Z11" s="80"/>
      <c r="AA11" s="80"/>
      <c r="AB11" s="80"/>
      <c r="AC11" s="80"/>
      <c r="AD11" s="80"/>
      <c r="AE11" s="80" t="s">
        <v>116</v>
      </c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</row>
    <row r="12" spans="1:60" x14ac:dyDescent="0.2">
      <c r="A12" s="82" t="s">
        <v>112</v>
      </c>
      <c r="B12" s="82" t="s">
        <v>59</v>
      </c>
      <c r="C12" s="166" t="s">
        <v>60</v>
      </c>
      <c r="D12" s="87"/>
      <c r="E12" s="92"/>
      <c r="F12" s="95"/>
      <c r="G12" s="95">
        <f>SUMIF(AE13:AE20,"&lt;&gt;NOR",G13:G20)</f>
        <v>0</v>
      </c>
      <c r="H12" s="95"/>
      <c r="I12" s="95">
        <f>SUM(I13:I20)</f>
        <v>0</v>
      </c>
      <c r="J12" s="95"/>
      <c r="K12" s="95">
        <f>SUM(K13:K20)</f>
        <v>0</v>
      </c>
      <c r="L12" s="95"/>
      <c r="M12" s="95">
        <f>SUM(M13:M20)</f>
        <v>0</v>
      </c>
      <c r="N12" s="88"/>
      <c r="O12" s="88">
        <f>SUM(O13:O20)</f>
        <v>0.25758999999999999</v>
      </c>
      <c r="P12" s="88"/>
      <c r="Q12" s="88">
        <f>SUM(Q13:Q20)</f>
        <v>0</v>
      </c>
      <c r="R12" s="88"/>
      <c r="S12" s="88"/>
      <c r="T12" s="89"/>
      <c r="U12" s="88">
        <f>SUM(U13:U20)</f>
        <v>22.009999999999998</v>
      </c>
      <c r="AE12" t="s">
        <v>113</v>
      </c>
    </row>
    <row r="13" spans="1:60" outlineLevel="1" x14ac:dyDescent="0.2">
      <c r="A13" s="81">
        <v>3</v>
      </c>
      <c r="B13" s="81" t="s">
        <v>120</v>
      </c>
      <c r="C13" s="165" t="s">
        <v>121</v>
      </c>
      <c r="D13" s="84" t="s">
        <v>115</v>
      </c>
      <c r="E13" s="90">
        <v>3.3</v>
      </c>
      <c r="F13" s="93">
        <f>H13+J13</f>
        <v>0</v>
      </c>
      <c r="G13" s="94">
        <f>ROUND(E13*F13,2)</f>
        <v>0</v>
      </c>
      <c r="H13" s="94"/>
      <c r="I13" s="94">
        <f>ROUND(E13*H13,2)</f>
        <v>0</v>
      </c>
      <c r="J13" s="94"/>
      <c r="K13" s="94">
        <f>ROUND(E13*J13,2)</f>
        <v>0</v>
      </c>
      <c r="L13" s="94">
        <v>21</v>
      </c>
      <c r="M13" s="94">
        <f>G13*(1+L13/100)</f>
        <v>0</v>
      </c>
      <c r="N13" s="85">
        <v>1.6000000000000001E-3</v>
      </c>
      <c r="O13" s="85">
        <f>ROUND(E13*N13,5)</f>
        <v>5.28E-3</v>
      </c>
      <c r="P13" s="85">
        <v>0</v>
      </c>
      <c r="Q13" s="85">
        <f>ROUND(E13*P13,5)</f>
        <v>0</v>
      </c>
      <c r="R13" s="85"/>
      <c r="S13" s="85"/>
      <c r="T13" s="86">
        <v>0.05</v>
      </c>
      <c r="U13" s="85">
        <f>ROUND(E13*T13,2)</f>
        <v>0.17</v>
      </c>
      <c r="V13" s="80"/>
      <c r="W13" s="80"/>
      <c r="X13" s="80"/>
      <c r="Y13" s="80"/>
      <c r="Z13" s="80"/>
      <c r="AA13" s="80"/>
      <c r="AB13" s="80"/>
      <c r="AC13" s="80"/>
      <c r="AD13" s="80"/>
      <c r="AE13" s="80" t="s">
        <v>116</v>
      </c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</row>
    <row r="14" spans="1:60" outlineLevel="1" x14ac:dyDescent="0.2">
      <c r="A14" s="81"/>
      <c r="B14" s="81"/>
      <c r="C14" s="168" t="s">
        <v>122</v>
      </c>
      <c r="D14" s="167"/>
      <c r="E14" s="91">
        <v>3.3</v>
      </c>
      <c r="F14" s="94"/>
      <c r="G14" s="94"/>
      <c r="H14" s="94"/>
      <c r="I14" s="94"/>
      <c r="J14" s="94"/>
      <c r="K14" s="94"/>
      <c r="L14" s="94"/>
      <c r="M14" s="94"/>
      <c r="N14" s="85"/>
      <c r="O14" s="85"/>
      <c r="P14" s="85"/>
      <c r="Q14" s="85"/>
      <c r="R14" s="85"/>
      <c r="S14" s="85"/>
      <c r="T14" s="86"/>
      <c r="U14" s="85"/>
      <c r="V14" s="80"/>
      <c r="W14" s="80"/>
      <c r="X14" s="80"/>
      <c r="Y14" s="80"/>
      <c r="Z14" s="80"/>
      <c r="AA14" s="80"/>
      <c r="AB14" s="80"/>
      <c r="AC14" s="80"/>
      <c r="AD14" s="80"/>
      <c r="AE14" s="80" t="s">
        <v>117</v>
      </c>
      <c r="AF14" s="80">
        <v>0</v>
      </c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</row>
    <row r="15" spans="1:60" outlineLevel="1" x14ac:dyDescent="0.2">
      <c r="A15" s="81">
        <v>4</v>
      </c>
      <c r="B15" s="81" t="s">
        <v>123</v>
      </c>
      <c r="C15" s="165" t="s">
        <v>124</v>
      </c>
      <c r="D15" s="84" t="s">
        <v>115</v>
      </c>
      <c r="E15" s="90">
        <v>42.54</v>
      </c>
      <c r="F15" s="93">
        <f>H15+J15</f>
        <v>0</v>
      </c>
      <c r="G15" s="94">
        <f>ROUND(E15*F15,2)</f>
        <v>0</v>
      </c>
      <c r="H15" s="94"/>
      <c r="I15" s="94">
        <f>ROUND(E15*H15,2)</f>
        <v>0</v>
      </c>
      <c r="J15" s="94"/>
      <c r="K15" s="94">
        <f>ROUND(E15*J15,2)</f>
        <v>0</v>
      </c>
      <c r="L15" s="94">
        <v>21</v>
      </c>
      <c r="M15" s="94">
        <f>G15*(1+L15/100)</f>
        <v>0</v>
      </c>
      <c r="N15" s="85">
        <v>2.1000000000000001E-4</v>
      </c>
      <c r="O15" s="85">
        <f>ROUND(E15*N15,5)</f>
        <v>8.9300000000000004E-3</v>
      </c>
      <c r="P15" s="85">
        <v>0</v>
      </c>
      <c r="Q15" s="85">
        <f>ROUND(E15*P15,5)</f>
        <v>0</v>
      </c>
      <c r="R15" s="85"/>
      <c r="S15" s="85"/>
      <c r="T15" s="86">
        <v>0.05</v>
      </c>
      <c r="U15" s="85">
        <f>ROUND(E15*T15,2)</f>
        <v>2.13</v>
      </c>
      <c r="V15" s="80"/>
      <c r="W15" s="80"/>
      <c r="X15" s="80"/>
      <c r="Y15" s="80"/>
      <c r="Z15" s="80"/>
      <c r="AA15" s="80"/>
      <c r="AB15" s="80"/>
      <c r="AC15" s="80"/>
      <c r="AD15" s="80"/>
      <c r="AE15" s="80" t="s">
        <v>116</v>
      </c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</row>
    <row r="16" spans="1:60" ht="22.5" outlineLevel="1" x14ac:dyDescent="0.2">
      <c r="A16" s="81">
        <v>5</v>
      </c>
      <c r="B16" s="81" t="s">
        <v>125</v>
      </c>
      <c r="C16" s="165" t="s">
        <v>264</v>
      </c>
      <c r="D16" s="84" t="s">
        <v>115</v>
      </c>
      <c r="E16" s="90">
        <v>42.54</v>
      </c>
      <c r="F16" s="93">
        <f>H16+J16</f>
        <v>0</v>
      </c>
      <c r="G16" s="94">
        <f>ROUND(E16*F16,2)</f>
        <v>0</v>
      </c>
      <c r="H16" s="94"/>
      <c r="I16" s="94">
        <f>ROUND(E16*H16,2)</f>
        <v>0</v>
      </c>
      <c r="J16" s="94"/>
      <c r="K16" s="94">
        <f>ROUND(E16*J16,2)</f>
        <v>0</v>
      </c>
      <c r="L16" s="94">
        <v>21</v>
      </c>
      <c r="M16" s="94">
        <f>G16*(1+L16/100)</f>
        <v>0</v>
      </c>
      <c r="N16" s="85">
        <v>3.6700000000000001E-3</v>
      </c>
      <c r="O16" s="85">
        <f>ROUND(E16*N16,5)</f>
        <v>0.15612000000000001</v>
      </c>
      <c r="P16" s="85">
        <v>0</v>
      </c>
      <c r="Q16" s="85">
        <f>ROUND(E16*P16,5)</f>
        <v>0</v>
      </c>
      <c r="R16" s="85"/>
      <c r="S16" s="85"/>
      <c r="T16" s="86">
        <v>0.36199999999999999</v>
      </c>
      <c r="U16" s="85">
        <f>ROUND(E16*T16,2)</f>
        <v>15.4</v>
      </c>
      <c r="V16" s="80"/>
      <c r="W16" s="80"/>
      <c r="X16" s="80"/>
      <c r="Y16" s="80"/>
      <c r="Z16" s="80"/>
      <c r="AA16" s="80"/>
      <c r="AB16" s="80"/>
      <c r="AC16" s="80"/>
      <c r="AD16" s="80"/>
      <c r="AE16" s="80" t="s">
        <v>116</v>
      </c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</row>
    <row r="17" spans="1:60" ht="33.75" outlineLevel="1" x14ac:dyDescent="0.2">
      <c r="A17" s="81"/>
      <c r="B17" s="81"/>
      <c r="C17" s="168" t="s">
        <v>126</v>
      </c>
      <c r="D17" s="167"/>
      <c r="E17" s="91">
        <v>42.54</v>
      </c>
      <c r="F17" s="94"/>
      <c r="G17" s="94"/>
      <c r="H17" s="94"/>
      <c r="I17" s="94"/>
      <c r="J17" s="94"/>
      <c r="K17" s="94"/>
      <c r="L17" s="94"/>
      <c r="M17" s="94"/>
      <c r="N17" s="85"/>
      <c r="O17" s="85"/>
      <c r="P17" s="85"/>
      <c r="Q17" s="85"/>
      <c r="R17" s="85"/>
      <c r="S17" s="85"/>
      <c r="T17" s="86"/>
      <c r="U17" s="85"/>
      <c r="V17" s="80"/>
      <c r="W17" s="80"/>
      <c r="X17" s="80"/>
      <c r="Y17" s="80"/>
      <c r="Z17" s="80"/>
      <c r="AA17" s="80"/>
      <c r="AB17" s="80"/>
      <c r="AC17" s="80"/>
      <c r="AD17" s="80"/>
      <c r="AE17" s="80" t="s">
        <v>117</v>
      </c>
      <c r="AF17" s="80">
        <v>0</v>
      </c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</row>
    <row r="18" spans="1:60" outlineLevel="1" x14ac:dyDescent="0.2">
      <c r="A18" s="81">
        <v>6</v>
      </c>
      <c r="B18" s="81" t="s">
        <v>127</v>
      </c>
      <c r="C18" s="165" t="s">
        <v>265</v>
      </c>
      <c r="D18" s="84" t="s">
        <v>115</v>
      </c>
      <c r="E18" s="90">
        <v>3.8</v>
      </c>
      <c r="F18" s="93">
        <f>H18+J18</f>
        <v>0</v>
      </c>
      <c r="G18" s="94">
        <f>ROUND(E18*F18,2)</f>
        <v>0</v>
      </c>
      <c r="H18" s="94"/>
      <c r="I18" s="94">
        <f>ROUND(E18*H18,2)</f>
        <v>0</v>
      </c>
      <c r="J18" s="94"/>
      <c r="K18" s="94">
        <f>ROUND(E18*J18,2)</f>
        <v>0</v>
      </c>
      <c r="L18" s="94">
        <v>21</v>
      </c>
      <c r="M18" s="94">
        <f>G18*(1+L18/100)</f>
        <v>0</v>
      </c>
      <c r="N18" s="85">
        <v>7.0000000000000001E-3</v>
      </c>
      <c r="O18" s="85">
        <f>ROUND(E18*N18,5)</f>
        <v>2.6599999999999999E-2</v>
      </c>
      <c r="P18" s="85">
        <v>0</v>
      </c>
      <c r="Q18" s="85">
        <f>ROUND(E18*P18,5)</f>
        <v>0</v>
      </c>
      <c r="R18" s="85"/>
      <c r="S18" s="85"/>
      <c r="T18" s="86">
        <v>0.31</v>
      </c>
      <c r="U18" s="85">
        <f>ROUND(E18*T18,2)</f>
        <v>1.18</v>
      </c>
      <c r="V18" s="80"/>
      <c r="W18" s="80"/>
      <c r="X18" s="80"/>
      <c r="Y18" s="80"/>
      <c r="Z18" s="80"/>
      <c r="AA18" s="80"/>
      <c r="AB18" s="80"/>
      <c r="AC18" s="80"/>
      <c r="AD18" s="80"/>
      <c r="AE18" s="80" t="s">
        <v>116</v>
      </c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</row>
    <row r="19" spans="1:60" outlineLevel="1" x14ac:dyDescent="0.2">
      <c r="A19" s="81"/>
      <c r="B19" s="81"/>
      <c r="C19" s="168" t="s">
        <v>128</v>
      </c>
      <c r="D19" s="167"/>
      <c r="E19" s="91">
        <v>3.8</v>
      </c>
      <c r="F19" s="94"/>
      <c r="G19" s="94"/>
      <c r="H19" s="94"/>
      <c r="I19" s="94"/>
      <c r="J19" s="94"/>
      <c r="K19" s="94"/>
      <c r="L19" s="94"/>
      <c r="M19" s="94"/>
      <c r="N19" s="85"/>
      <c r="O19" s="85"/>
      <c r="P19" s="85"/>
      <c r="Q19" s="85"/>
      <c r="R19" s="85"/>
      <c r="S19" s="85"/>
      <c r="T19" s="86"/>
      <c r="U19" s="85"/>
      <c r="V19" s="80"/>
      <c r="W19" s="80"/>
      <c r="X19" s="80"/>
      <c r="Y19" s="80"/>
      <c r="Z19" s="80"/>
      <c r="AA19" s="80"/>
      <c r="AB19" s="80"/>
      <c r="AC19" s="80"/>
      <c r="AD19" s="80"/>
      <c r="AE19" s="80" t="s">
        <v>117</v>
      </c>
      <c r="AF19" s="80">
        <v>0</v>
      </c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</row>
    <row r="20" spans="1:60" ht="22.5" outlineLevel="1" x14ac:dyDescent="0.2">
      <c r="A20" s="81">
        <v>7</v>
      </c>
      <c r="B20" s="81" t="s">
        <v>129</v>
      </c>
      <c r="C20" s="165" t="s">
        <v>130</v>
      </c>
      <c r="D20" s="84" t="s">
        <v>131</v>
      </c>
      <c r="E20" s="90">
        <v>16.350000000000001</v>
      </c>
      <c r="F20" s="93">
        <f>H20+J20</f>
        <v>0</v>
      </c>
      <c r="G20" s="94">
        <f>ROUND(E20*F20,2)</f>
        <v>0</v>
      </c>
      <c r="H20" s="94"/>
      <c r="I20" s="94">
        <f>ROUND(E20*H20,2)</f>
        <v>0</v>
      </c>
      <c r="J20" s="94"/>
      <c r="K20" s="94">
        <f>ROUND(E20*J20,2)</f>
        <v>0</v>
      </c>
      <c r="L20" s="94">
        <v>21</v>
      </c>
      <c r="M20" s="94">
        <f>G20*(1+L20/100)</f>
        <v>0</v>
      </c>
      <c r="N20" s="85">
        <v>3.7100000000000002E-3</v>
      </c>
      <c r="O20" s="85">
        <f>ROUND(E20*N20,5)</f>
        <v>6.0659999999999999E-2</v>
      </c>
      <c r="P20" s="85">
        <v>0</v>
      </c>
      <c r="Q20" s="85">
        <f>ROUND(E20*P20,5)</f>
        <v>0</v>
      </c>
      <c r="R20" s="85"/>
      <c r="S20" s="85"/>
      <c r="T20" s="86">
        <v>0.19136</v>
      </c>
      <c r="U20" s="85">
        <f>ROUND(E20*T20,2)</f>
        <v>3.13</v>
      </c>
      <c r="V20" s="80"/>
      <c r="W20" s="80"/>
      <c r="X20" s="80"/>
      <c r="Y20" s="80"/>
      <c r="Z20" s="80"/>
      <c r="AA20" s="80"/>
      <c r="AB20" s="80"/>
      <c r="AC20" s="80"/>
      <c r="AD20" s="80"/>
      <c r="AE20" s="80" t="s">
        <v>132</v>
      </c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</row>
    <row r="21" spans="1:60" x14ac:dyDescent="0.2">
      <c r="A21" s="82" t="s">
        <v>112</v>
      </c>
      <c r="B21" s="82" t="s">
        <v>61</v>
      </c>
      <c r="C21" s="166" t="s">
        <v>62</v>
      </c>
      <c r="D21" s="87"/>
      <c r="E21" s="92"/>
      <c r="F21" s="95"/>
      <c r="G21" s="95">
        <f>SUMIF(AE22:AE23,"&lt;&gt;NOR",G22:G23)</f>
        <v>0</v>
      </c>
      <c r="H21" s="95"/>
      <c r="I21" s="95">
        <f>SUM(I22:I23)</f>
        <v>0</v>
      </c>
      <c r="J21" s="95"/>
      <c r="K21" s="95">
        <f>SUM(K22:K23)</f>
        <v>0</v>
      </c>
      <c r="L21" s="95"/>
      <c r="M21" s="95">
        <f>SUM(M22:M23)</f>
        <v>0</v>
      </c>
      <c r="N21" s="88"/>
      <c r="O21" s="88">
        <f>SUM(O22:O23)</f>
        <v>0.27050000000000002</v>
      </c>
      <c r="P21" s="88"/>
      <c r="Q21" s="88">
        <f>SUM(Q22:Q23)</f>
        <v>0</v>
      </c>
      <c r="R21" s="88"/>
      <c r="S21" s="88"/>
      <c r="T21" s="89"/>
      <c r="U21" s="88">
        <f>SUM(U22:U23)</f>
        <v>2.95</v>
      </c>
      <c r="AE21" t="s">
        <v>113</v>
      </c>
    </row>
    <row r="22" spans="1:60" outlineLevel="1" x14ac:dyDescent="0.2">
      <c r="A22" s="81">
        <v>8</v>
      </c>
      <c r="B22" s="81" t="s">
        <v>133</v>
      </c>
      <c r="C22" s="165" t="s">
        <v>266</v>
      </c>
      <c r="D22" s="84" t="s">
        <v>115</v>
      </c>
      <c r="E22" s="90">
        <v>3.3</v>
      </c>
      <c r="F22" s="93">
        <f>H22+J22</f>
        <v>0</v>
      </c>
      <c r="G22" s="94">
        <f>ROUND(E22*F22,2)</f>
        <v>0</v>
      </c>
      <c r="H22" s="94"/>
      <c r="I22" s="94">
        <f>ROUND(E22*H22,2)</f>
        <v>0</v>
      </c>
      <c r="J22" s="94"/>
      <c r="K22" s="94">
        <f>ROUND(E22*J22,2)</f>
        <v>0</v>
      </c>
      <c r="L22" s="94">
        <v>21</v>
      </c>
      <c r="M22" s="94">
        <f>G22*(1+L22/100)</f>
        <v>0</v>
      </c>
      <c r="N22" s="85">
        <v>2.051E-2</v>
      </c>
      <c r="O22" s="85">
        <f>ROUND(E22*N22,5)</f>
        <v>6.7680000000000004E-2</v>
      </c>
      <c r="P22" s="85">
        <v>0</v>
      </c>
      <c r="Q22" s="85">
        <f>ROUND(E22*P22,5)</f>
        <v>0</v>
      </c>
      <c r="R22" s="85"/>
      <c r="S22" s="85"/>
      <c r="T22" s="86">
        <v>0.41599999999999998</v>
      </c>
      <c r="U22" s="85">
        <f>ROUND(E22*T22,2)</f>
        <v>1.37</v>
      </c>
      <c r="V22" s="80"/>
      <c r="W22" s="80"/>
      <c r="X22" s="80"/>
      <c r="Y22" s="80"/>
      <c r="Z22" s="80"/>
      <c r="AA22" s="80"/>
      <c r="AB22" s="80"/>
      <c r="AC22" s="80"/>
      <c r="AD22" s="80"/>
      <c r="AE22" s="80" t="s">
        <v>116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</row>
    <row r="23" spans="1:60" outlineLevel="1" x14ac:dyDescent="0.2">
      <c r="A23" s="81">
        <v>9</v>
      </c>
      <c r="B23" s="81" t="s">
        <v>134</v>
      </c>
      <c r="C23" s="165" t="s">
        <v>267</v>
      </c>
      <c r="D23" s="84" t="s">
        <v>115</v>
      </c>
      <c r="E23" s="90">
        <v>3.3</v>
      </c>
      <c r="F23" s="93">
        <f>H23+J23</f>
        <v>0</v>
      </c>
      <c r="G23" s="94">
        <f>ROUND(E23*F23,2)</f>
        <v>0</v>
      </c>
      <c r="H23" s="94"/>
      <c r="I23" s="94">
        <f>ROUND(E23*H23,2)</f>
        <v>0</v>
      </c>
      <c r="J23" s="94"/>
      <c r="K23" s="94">
        <f>ROUND(E23*J23,2)</f>
        <v>0</v>
      </c>
      <c r="L23" s="94">
        <v>21</v>
      </c>
      <c r="M23" s="94">
        <f>G23*(1+L23/100)</f>
        <v>0</v>
      </c>
      <c r="N23" s="85">
        <v>6.1460000000000001E-2</v>
      </c>
      <c r="O23" s="85">
        <f>ROUND(E23*N23,5)</f>
        <v>0.20282</v>
      </c>
      <c r="P23" s="85">
        <v>0</v>
      </c>
      <c r="Q23" s="85">
        <f>ROUND(E23*P23,5)</f>
        <v>0</v>
      </c>
      <c r="R23" s="85"/>
      <c r="S23" s="85"/>
      <c r="T23" s="86">
        <v>0.47799999999999998</v>
      </c>
      <c r="U23" s="85">
        <f>ROUND(E23*T23,2)</f>
        <v>1.58</v>
      </c>
      <c r="V23" s="80"/>
      <c r="W23" s="80"/>
      <c r="X23" s="80"/>
      <c r="Y23" s="80"/>
      <c r="Z23" s="80"/>
      <c r="AA23" s="80"/>
      <c r="AB23" s="80"/>
      <c r="AC23" s="80"/>
      <c r="AD23" s="80"/>
      <c r="AE23" s="80" t="s">
        <v>116</v>
      </c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</row>
    <row r="24" spans="1:60" x14ac:dyDescent="0.2">
      <c r="A24" s="82" t="s">
        <v>112</v>
      </c>
      <c r="B24" s="82" t="s">
        <v>63</v>
      </c>
      <c r="C24" s="166" t="s">
        <v>64</v>
      </c>
      <c r="D24" s="87"/>
      <c r="E24" s="92"/>
      <c r="F24" s="95"/>
      <c r="G24" s="95">
        <f>SUMIF(AE25:AE26,"&lt;&gt;NOR",G25:G26)</f>
        <v>0</v>
      </c>
      <c r="H24" s="95"/>
      <c r="I24" s="95">
        <f>SUM(I25:I26)</f>
        <v>0</v>
      </c>
      <c r="J24" s="95"/>
      <c r="K24" s="95">
        <f>SUM(K25:K26)</f>
        <v>0</v>
      </c>
      <c r="L24" s="95"/>
      <c r="M24" s="95">
        <f>SUM(M25:M26)</f>
        <v>0</v>
      </c>
      <c r="N24" s="88"/>
      <c r="O24" s="88">
        <f>SUM(O25:O26)</f>
        <v>9.0100000000000006E-3</v>
      </c>
      <c r="P24" s="88"/>
      <c r="Q24" s="88">
        <f>SUM(Q25:Q26)</f>
        <v>0</v>
      </c>
      <c r="R24" s="88"/>
      <c r="S24" s="88"/>
      <c r="T24" s="89"/>
      <c r="U24" s="88">
        <f>SUM(U25:U26)</f>
        <v>1.22</v>
      </c>
      <c r="AE24" t="s">
        <v>113</v>
      </c>
    </row>
    <row r="25" spans="1:60" outlineLevel="1" x14ac:dyDescent="0.2">
      <c r="A25" s="81">
        <v>10</v>
      </c>
      <c r="B25" s="81" t="s">
        <v>135</v>
      </c>
      <c r="C25" s="165" t="s">
        <v>136</v>
      </c>
      <c r="D25" s="84" t="s">
        <v>115</v>
      </c>
      <c r="E25" s="90">
        <v>5.7</v>
      </c>
      <c r="F25" s="93">
        <f>H25+J25</f>
        <v>0</v>
      </c>
      <c r="G25" s="94">
        <f>ROUND(E25*F25,2)</f>
        <v>0</v>
      </c>
      <c r="H25" s="94"/>
      <c r="I25" s="94">
        <f>ROUND(E25*H25,2)</f>
        <v>0</v>
      </c>
      <c r="J25" s="94"/>
      <c r="K25" s="94">
        <f>ROUND(E25*J25,2)</f>
        <v>0</v>
      </c>
      <c r="L25" s="94">
        <v>21</v>
      </c>
      <c r="M25" s="94">
        <f>G25*(1+L25/100)</f>
        <v>0</v>
      </c>
      <c r="N25" s="85">
        <v>1.58E-3</v>
      </c>
      <c r="O25" s="85">
        <f>ROUND(E25*N25,5)</f>
        <v>9.0100000000000006E-3</v>
      </c>
      <c r="P25" s="85">
        <v>0</v>
      </c>
      <c r="Q25" s="85">
        <f>ROUND(E25*P25,5)</f>
        <v>0</v>
      </c>
      <c r="R25" s="85"/>
      <c r="S25" s="85"/>
      <c r="T25" s="86">
        <v>0.214</v>
      </c>
      <c r="U25" s="85">
        <f>ROUND(E25*T25,2)</f>
        <v>1.22</v>
      </c>
      <c r="V25" s="80"/>
      <c r="W25" s="80"/>
      <c r="X25" s="80"/>
      <c r="Y25" s="80"/>
      <c r="Z25" s="80"/>
      <c r="AA25" s="80"/>
      <c r="AB25" s="80"/>
      <c r="AC25" s="80"/>
      <c r="AD25" s="80"/>
      <c r="AE25" s="80" t="s">
        <v>116</v>
      </c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</row>
    <row r="26" spans="1:60" outlineLevel="1" x14ac:dyDescent="0.2">
      <c r="A26" s="81"/>
      <c r="B26" s="81"/>
      <c r="C26" s="168" t="s">
        <v>137</v>
      </c>
      <c r="D26" s="167"/>
      <c r="E26" s="91">
        <v>5.7</v>
      </c>
      <c r="F26" s="94"/>
      <c r="G26" s="94"/>
      <c r="H26" s="94"/>
      <c r="I26" s="94"/>
      <c r="J26" s="94"/>
      <c r="K26" s="94"/>
      <c r="L26" s="94"/>
      <c r="M26" s="94"/>
      <c r="N26" s="85"/>
      <c r="O26" s="85"/>
      <c r="P26" s="85"/>
      <c r="Q26" s="85"/>
      <c r="R26" s="85"/>
      <c r="S26" s="85"/>
      <c r="T26" s="86"/>
      <c r="U26" s="85"/>
      <c r="V26" s="80"/>
      <c r="W26" s="80"/>
      <c r="X26" s="80"/>
      <c r="Y26" s="80"/>
      <c r="Z26" s="80"/>
      <c r="AA26" s="80"/>
      <c r="AB26" s="80"/>
      <c r="AC26" s="80"/>
      <c r="AD26" s="80"/>
      <c r="AE26" s="80" t="s">
        <v>117</v>
      </c>
      <c r="AF26" s="80">
        <v>0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</row>
    <row r="27" spans="1:60" x14ac:dyDescent="0.2">
      <c r="A27" s="82" t="s">
        <v>112</v>
      </c>
      <c r="B27" s="82" t="s">
        <v>65</v>
      </c>
      <c r="C27" s="166" t="s">
        <v>66</v>
      </c>
      <c r="D27" s="87"/>
      <c r="E27" s="92"/>
      <c r="F27" s="95"/>
      <c r="G27" s="95">
        <f>SUMIF(AE28:AE32,"&lt;&gt;NOR",G28:G32)</f>
        <v>0</v>
      </c>
      <c r="H27" s="95"/>
      <c r="I27" s="95">
        <f>SUM(I28:I32)</f>
        <v>0</v>
      </c>
      <c r="J27" s="95"/>
      <c r="K27" s="95">
        <f>SUM(K28:K32)</f>
        <v>0</v>
      </c>
      <c r="L27" s="95"/>
      <c r="M27" s="95">
        <f>SUM(M28:M32)</f>
        <v>0</v>
      </c>
      <c r="N27" s="88"/>
      <c r="O27" s="88">
        <f>SUM(O28:O32)</f>
        <v>2.0100000000000001E-3</v>
      </c>
      <c r="P27" s="88"/>
      <c r="Q27" s="88">
        <f>SUM(Q28:Q32)</f>
        <v>2.6598600000000001</v>
      </c>
      <c r="R27" s="88"/>
      <c r="S27" s="88"/>
      <c r="T27" s="89"/>
      <c r="U27" s="88">
        <f>SUM(U28:U32)</f>
        <v>11.530000000000001</v>
      </c>
      <c r="AE27" t="s">
        <v>113</v>
      </c>
    </row>
    <row r="28" spans="1:60" outlineLevel="1" x14ac:dyDescent="0.2">
      <c r="A28" s="81">
        <v>11</v>
      </c>
      <c r="B28" s="81" t="s">
        <v>138</v>
      </c>
      <c r="C28" s="165" t="s">
        <v>139</v>
      </c>
      <c r="D28" s="84" t="s">
        <v>115</v>
      </c>
      <c r="E28" s="90">
        <v>30.695</v>
      </c>
      <c r="F28" s="93">
        <f>H28+J28</f>
        <v>0</v>
      </c>
      <c r="G28" s="94">
        <f>ROUND(E28*F28,2)</f>
        <v>0</v>
      </c>
      <c r="H28" s="94"/>
      <c r="I28" s="94">
        <f>ROUND(E28*H28,2)</f>
        <v>0</v>
      </c>
      <c r="J28" s="94"/>
      <c r="K28" s="94">
        <f>ROUND(E28*J28,2)</f>
        <v>0</v>
      </c>
      <c r="L28" s="94">
        <v>21</v>
      </c>
      <c r="M28" s="94">
        <f>G28*(1+L28/100)</f>
        <v>0</v>
      </c>
      <c r="N28" s="85">
        <v>0</v>
      </c>
      <c r="O28" s="85">
        <f>ROUND(E28*N28,5)</f>
        <v>0</v>
      </c>
      <c r="P28" s="85">
        <v>6.8000000000000005E-2</v>
      </c>
      <c r="Q28" s="85">
        <f>ROUND(E28*P28,5)</f>
        <v>2.0872600000000001</v>
      </c>
      <c r="R28" s="85"/>
      <c r="S28" s="85"/>
      <c r="T28" s="86">
        <v>0.3</v>
      </c>
      <c r="U28" s="85">
        <f>ROUND(E28*T28,2)</f>
        <v>9.2100000000000009</v>
      </c>
      <c r="V28" s="80"/>
      <c r="W28" s="80"/>
      <c r="X28" s="80"/>
      <c r="Y28" s="80"/>
      <c r="Z28" s="80"/>
      <c r="AA28" s="80"/>
      <c r="AB28" s="80"/>
      <c r="AC28" s="80"/>
      <c r="AD28" s="80"/>
      <c r="AE28" s="80" t="s">
        <v>116</v>
      </c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</row>
    <row r="29" spans="1:60" ht="33.75" outlineLevel="1" x14ac:dyDescent="0.2">
      <c r="A29" s="81"/>
      <c r="B29" s="81"/>
      <c r="C29" s="168" t="s">
        <v>140</v>
      </c>
      <c r="D29" s="167"/>
      <c r="E29" s="91">
        <v>30.695</v>
      </c>
      <c r="F29" s="94"/>
      <c r="G29" s="94"/>
      <c r="H29" s="94"/>
      <c r="I29" s="94"/>
      <c r="J29" s="94"/>
      <c r="K29" s="94"/>
      <c r="L29" s="94"/>
      <c r="M29" s="94"/>
      <c r="N29" s="85"/>
      <c r="O29" s="85"/>
      <c r="P29" s="85"/>
      <c r="Q29" s="85"/>
      <c r="R29" s="85"/>
      <c r="S29" s="85"/>
      <c r="T29" s="86"/>
      <c r="U29" s="85"/>
      <c r="V29" s="80"/>
      <c r="W29" s="80"/>
      <c r="X29" s="80"/>
      <c r="Y29" s="80"/>
      <c r="Z29" s="80"/>
      <c r="AA29" s="80"/>
      <c r="AB29" s="80"/>
      <c r="AC29" s="80"/>
      <c r="AD29" s="80"/>
      <c r="AE29" s="80" t="s">
        <v>117</v>
      </c>
      <c r="AF29" s="80">
        <v>0</v>
      </c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</row>
    <row r="30" spans="1:60" outlineLevel="1" x14ac:dyDescent="0.2">
      <c r="A30" s="81">
        <v>12</v>
      </c>
      <c r="B30" s="81" t="s">
        <v>141</v>
      </c>
      <c r="C30" s="165" t="s">
        <v>142</v>
      </c>
      <c r="D30" s="84" t="s">
        <v>115</v>
      </c>
      <c r="E30" s="90">
        <v>12.58</v>
      </c>
      <c r="F30" s="93">
        <f>H30+J30</f>
        <v>0</v>
      </c>
      <c r="G30" s="94">
        <f>ROUND(E30*F30,2)</f>
        <v>0</v>
      </c>
      <c r="H30" s="94"/>
      <c r="I30" s="94">
        <f>ROUND(E30*H30,2)</f>
        <v>0</v>
      </c>
      <c r="J30" s="94"/>
      <c r="K30" s="94">
        <f>ROUND(E30*J30,2)</f>
        <v>0</v>
      </c>
      <c r="L30" s="94">
        <v>21</v>
      </c>
      <c r="M30" s="94">
        <f>G30*(1+L30/100)</f>
        <v>0</v>
      </c>
      <c r="N30" s="85">
        <v>0</v>
      </c>
      <c r="O30" s="85">
        <f>ROUND(E30*N30,5)</f>
        <v>0</v>
      </c>
      <c r="P30" s="85">
        <v>0.02</v>
      </c>
      <c r="Q30" s="85">
        <f>ROUND(E30*P30,5)</f>
        <v>0.25159999999999999</v>
      </c>
      <c r="R30" s="85"/>
      <c r="S30" s="85"/>
      <c r="T30" s="86">
        <v>0.14699999999999999</v>
      </c>
      <c r="U30" s="85">
        <f>ROUND(E30*T30,2)</f>
        <v>1.85</v>
      </c>
      <c r="V30" s="80"/>
      <c r="W30" s="80"/>
      <c r="X30" s="80"/>
      <c r="Y30" s="80"/>
      <c r="Z30" s="80"/>
      <c r="AA30" s="80"/>
      <c r="AB30" s="80"/>
      <c r="AC30" s="80"/>
      <c r="AD30" s="80"/>
      <c r="AE30" s="80" t="s">
        <v>116</v>
      </c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</row>
    <row r="31" spans="1:60" outlineLevel="1" x14ac:dyDescent="0.2">
      <c r="A31" s="81"/>
      <c r="B31" s="81"/>
      <c r="C31" s="168" t="s">
        <v>143</v>
      </c>
      <c r="D31" s="167"/>
      <c r="E31" s="91">
        <v>12.58</v>
      </c>
      <c r="F31" s="94"/>
      <c r="G31" s="94"/>
      <c r="H31" s="94"/>
      <c r="I31" s="94"/>
      <c r="J31" s="94"/>
      <c r="K31" s="94"/>
      <c r="L31" s="94"/>
      <c r="M31" s="94"/>
      <c r="N31" s="85"/>
      <c r="O31" s="85"/>
      <c r="P31" s="85"/>
      <c r="Q31" s="85"/>
      <c r="R31" s="85"/>
      <c r="S31" s="85"/>
      <c r="T31" s="86"/>
      <c r="U31" s="85"/>
      <c r="V31" s="80"/>
      <c r="W31" s="80"/>
      <c r="X31" s="80"/>
      <c r="Y31" s="80"/>
      <c r="Z31" s="80"/>
      <c r="AA31" s="80"/>
      <c r="AB31" s="80"/>
      <c r="AC31" s="80"/>
      <c r="AD31" s="80"/>
      <c r="AE31" s="80" t="s">
        <v>117</v>
      </c>
      <c r="AF31" s="80">
        <v>0</v>
      </c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</row>
    <row r="32" spans="1:60" outlineLevel="1" x14ac:dyDescent="0.2">
      <c r="A32" s="81">
        <v>13</v>
      </c>
      <c r="B32" s="81" t="s">
        <v>144</v>
      </c>
      <c r="C32" s="165" t="s">
        <v>145</v>
      </c>
      <c r="D32" s="84" t="s">
        <v>146</v>
      </c>
      <c r="E32" s="90">
        <v>3</v>
      </c>
      <c r="F32" s="93">
        <f>H32+J32</f>
        <v>0</v>
      </c>
      <c r="G32" s="94">
        <f>ROUND(E32*F32,2)</f>
        <v>0</v>
      </c>
      <c r="H32" s="94"/>
      <c r="I32" s="94">
        <f>ROUND(E32*H32,2)</f>
        <v>0</v>
      </c>
      <c r="J32" s="94"/>
      <c r="K32" s="94">
        <f>ROUND(E32*J32,2)</f>
        <v>0</v>
      </c>
      <c r="L32" s="94">
        <v>21</v>
      </c>
      <c r="M32" s="94">
        <f>G32*(1+L32/100)</f>
        <v>0</v>
      </c>
      <c r="N32" s="85">
        <v>6.7000000000000002E-4</v>
      </c>
      <c r="O32" s="85">
        <f>ROUND(E32*N32,5)</f>
        <v>2.0100000000000001E-3</v>
      </c>
      <c r="P32" s="85">
        <v>0.107</v>
      </c>
      <c r="Q32" s="85">
        <f>ROUND(E32*P32,5)</f>
        <v>0.32100000000000001</v>
      </c>
      <c r="R32" s="85"/>
      <c r="S32" s="85"/>
      <c r="T32" s="86">
        <v>0.158</v>
      </c>
      <c r="U32" s="85">
        <f>ROUND(E32*T32,2)</f>
        <v>0.47</v>
      </c>
      <c r="V32" s="80"/>
      <c r="W32" s="80"/>
      <c r="X32" s="80"/>
      <c r="Y32" s="80"/>
      <c r="Z32" s="80"/>
      <c r="AA32" s="80"/>
      <c r="AB32" s="80"/>
      <c r="AC32" s="80"/>
      <c r="AD32" s="80"/>
      <c r="AE32" s="80" t="s">
        <v>116</v>
      </c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</row>
    <row r="33" spans="1:60" x14ac:dyDescent="0.2">
      <c r="A33" s="82" t="s">
        <v>112</v>
      </c>
      <c r="B33" s="82" t="s">
        <v>67</v>
      </c>
      <c r="C33" s="166" t="s">
        <v>68</v>
      </c>
      <c r="D33" s="87"/>
      <c r="E33" s="92"/>
      <c r="F33" s="95"/>
      <c r="G33" s="95">
        <f>SUMIF(AE34:AE39,"&lt;&gt;NOR",G34:G39)</f>
        <v>0</v>
      </c>
      <c r="H33" s="95"/>
      <c r="I33" s="95">
        <f>SUM(I34:I39)</f>
        <v>0</v>
      </c>
      <c r="J33" s="95"/>
      <c r="K33" s="95">
        <f>SUM(K34:K39)</f>
        <v>0</v>
      </c>
      <c r="L33" s="95"/>
      <c r="M33" s="95">
        <f>SUM(M34:M39)</f>
        <v>0</v>
      </c>
      <c r="N33" s="88"/>
      <c r="O33" s="88">
        <f>SUM(O34:O39)</f>
        <v>6.3939999999999997E-2</v>
      </c>
      <c r="P33" s="88"/>
      <c r="Q33" s="88">
        <f>SUM(Q34:Q39)</f>
        <v>0</v>
      </c>
      <c r="R33" s="88"/>
      <c r="S33" s="88"/>
      <c r="T33" s="89"/>
      <c r="U33" s="88">
        <f>SUM(U34:U39)</f>
        <v>8.42</v>
      </c>
      <c r="AE33" t="s">
        <v>113</v>
      </c>
    </row>
    <row r="34" spans="1:60" outlineLevel="1" x14ac:dyDescent="0.2">
      <c r="A34" s="81">
        <v>14</v>
      </c>
      <c r="B34" s="81" t="s">
        <v>147</v>
      </c>
      <c r="C34" s="165" t="s">
        <v>148</v>
      </c>
      <c r="D34" s="84" t="s">
        <v>115</v>
      </c>
      <c r="E34" s="90">
        <v>15.9</v>
      </c>
      <c r="F34" s="93">
        <f>H34+J34</f>
        <v>0</v>
      </c>
      <c r="G34" s="94">
        <f>ROUND(E34*F34,2)</f>
        <v>0</v>
      </c>
      <c r="H34" s="94"/>
      <c r="I34" s="94">
        <f>ROUND(E34*H34,2)</f>
        <v>0</v>
      </c>
      <c r="J34" s="94"/>
      <c r="K34" s="94">
        <f>ROUND(E34*J34,2)</f>
        <v>0</v>
      </c>
      <c r="L34" s="94">
        <v>21</v>
      </c>
      <c r="M34" s="94">
        <f>G34*(1+L34/100)</f>
        <v>0</v>
      </c>
      <c r="N34" s="85">
        <v>3.7799999999999999E-3</v>
      </c>
      <c r="O34" s="85">
        <f>ROUND(E34*N34,5)</f>
        <v>6.0100000000000001E-2</v>
      </c>
      <c r="P34" s="85">
        <v>0</v>
      </c>
      <c r="Q34" s="85">
        <f>ROUND(E34*P34,5)</f>
        <v>0</v>
      </c>
      <c r="R34" s="85"/>
      <c r="S34" s="85"/>
      <c r="T34" s="86">
        <v>0.42403000000000002</v>
      </c>
      <c r="U34" s="85">
        <f>ROUND(E34*T34,2)</f>
        <v>6.74</v>
      </c>
      <c r="V34" s="80"/>
      <c r="W34" s="80"/>
      <c r="X34" s="80"/>
      <c r="Y34" s="80"/>
      <c r="Z34" s="80"/>
      <c r="AA34" s="80"/>
      <c r="AB34" s="80"/>
      <c r="AC34" s="80"/>
      <c r="AD34" s="80"/>
      <c r="AE34" s="80" t="s">
        <v>132</v>
      </c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</row>
    <row r="35" spans="1:60" outlineLevel="1" x14ac:dyDescent="0.2">
      <c r="A35" s="81"/>
      <c r="B35" s="81"/>
      <c r="C35" s="168" t="s">
        <v>149</v>
      </c>
      <c r="D35" s="167"/>
      <c r="E35" s="91">
        <v>15.9</v>
      </c>
      <c r="F35" s="94"/>
      <c r="G35" s="94"/>
      <c r="H35" s="94"/>
      <c r="I35" s="94"/>
      <c r="J35" s="94"/>
      <c r="K35" s="94"/>
      <c r="L35" s="94"/>
      <c r="M35" s="94"/>
      <c r="N35" s="85"/>
      <c r="O35" s="85"/>
      <c r="P35" s="85"/>
      <c r="Q35" s="85"/>
      <c r="R35" s="85"/>
      <c r="S35" s="85"/>
      <c r="T35" s="86"/>
      <c r="U35" s="85"/>
      <c r="V35" s="80"/>
      <c r="W35" s="80"/>
      <c r="X35" s="80"/>
      <c r="Y35" s="80"/>
      <c r="Z35" s="80"/>
      <c r="AA35" s="80"/>
      <c r="AB35" s="80"/>
      <c r="AC35" s="80"/>
      <c r="AD35" s="80"/>
      <c r="AE35" s="80" t="s">
        <v>117</v>
      </c>
      <c r="AF35" s="80">
        <v>0</v>
      </c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</row>
    <row r="36" spans="1:60" outlineLevel="1" x14ac:dyDescent="0.2">
      <c r="A36" s="81">
        <v>15</v>
      </c>
      <c r="B36" s="81" t="s">
        <v>150</v>
      </c>
      <c r="C36" s="165" t="s">
        <v>268</v>
      </c>
      <c r="D36" s="84" t="s">
        <v>131</v>
      </c>
      <c r="E36" s="90">
        <v>9.3000000000000007</v>
      </c>
      <c r="F36" s="93">
        <f>H36+J36</f>
        <v>0</v>
      </c>
      <c r="G36" s="94">
        <f>ROUND(E36*F36,2)</f>
        <v>0</v>
      </c>
      <c r="H36" s="94"/>
      <c r="I36" s="94">
        <f>ROUND(E36*H36,2)</f>
        <v>0</v>
      </c>
      <c r="J36" s="94"/>
      <c r="K36" s="94">
        <f>ROUND(E36*J36,2)</f>
        <v>0</v>
      </c>
      <c r="L36" s="94">
        <v>21</v>
      </c>
      <c r="M36" s="94">
        <f>G36*(1+L36/100)</f>
        <v>0</v>
      </c>
      <c r="N36" s="85">
        <v>0</v>
      </c>
      <c r="O36" s="85">
        <f>ROUND(E36*N36,5)</f>
        <v>0</v>
      </c>
      <c r="P36" s="85">
        <v>0</v>
      </c>
      <c r="Q36" s="85">
        <f>ROUND(E36*P36,5)</f>
        <v>0</v>
      </c>
      <c r="R36" s="85"/>
      <c r="S36" s="85"/>
      <c r="T36" s="86">
        <v>0</v>
      </c>
      <c r="U36" s="85">
        <f>ROUND(E36*T36,2)</f>
        <v>0</v>
      </c>
      <c r="V36" s="80"/>
      <c r="W36" s="80"/>
      <c r="X36" s="80"/>
      <c r="Y36" s="80"/>
      <c r="Z36" s="80"/>
      <c r="AA36" s="80"/>
      <c r="AB36" s="80"/>
      <c r="AC36" s="80"/>
      <c r="AD36" s="80"/>
      <c r="AE36" s="80" t="s">
        <v>151</v>
      </c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</row>
    <row r="37" spans="1:60" outlineLevel="1" x14ac:dyDescent="0.2">
      <c r="A37" s="81"/>
      <c r="B37" s="81"/>
      <c r="C37" s="168" t="s">
        <v>152</v>
      </c>
      <c r="D37" s="167"/>
      <c r="E37" s="91">
        <v>9.3000000000000007</v>
      </c>
      <c r="F37" s="94"/>
      <c r="G37" s="94"/>
      <c r="H37" s="94"/>
      <c r="I37" s="94"/>
      <c r="J37" s="94"/>
      <c r="K37" s="94"/>
      <c r="L37" s="94"/>
      <c r="M37" s="94"/>
      <c r="N37" s="85"/>
      <c r="O37" s="85"/>
      <c r="P37" s="85"/>
      <c r="Q37" s="85"/>
      <c r="R37" s="85"/>
      <c r="S37" s="85"/>
      <c r="T37" s="86"/>
      <c r="U37" s="85"/>
      <c r="V37" s="80"/>
      <c r="W37" s="80"/>
      <c r="X37" s="80"/>
      <c r="Y37" s="80"/>
      <c r="Z37" s="80"/>
      <c r="AA37" s="80"/>
      <c r="AB37" s="80"/>
      <c r="AC37" s="80"/>
      <c r="AD37" s="80"/>
      <c r="AE37" s="80" t="s">
        <v>117</v>
      </c>
      <c r="AF37" s="80">
        <v>0</v>
      </c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</row>
    <row r="38" spans="1:60" ht="22.5" outlineLevel="1" x14ac:dyDescent="0.2">
      <c r="A38" s="81">
        <v>16</v>
      </c>
      <c r="B38" s="81" t="s">
        <v>153</v>
      </c>
      <c r="C38" s="165" t="s">
        <v>154</v>
      </c>
      <c r="D38" s="84" t="s">
        <v>131</v>
      </c>
      <c r="E38" s="90">
        <v>12</v>
      </c>
      <c r="F38" s="93">
        <f>H38+J38</f>
        <v>0</v>
      </c>
      <c r="G38" s="94">
        <f>ROUND(E38*F38,2)</f>
        <v>0</v>
      </c>
      <c r="H38" s="94"/>
      <c r="I38" s="94">
        <f>ROUND(E38*H38,2)</f>
        <v>0</v>
      </c>
      <c r="J38" s="94"/>
      <c r="K38" s="94">
        <f>ROUND(E38*J38,2)</f>
        <v>0</v>
      </c>
      <c r="L38" s="94">
        <v>21</v>
      </c>
      <c r="M38" s="94">
        <f>G38*(1+L38/100)</f>
        <v>0</v>
      </c>
      <c r="N38" s="85">
        <v>3.2000000000000003E-4</v>
      </c>
      <c r="O38" s="85">
        <f>ROUND(E38*N38,5)</f>
        <v>3.8400000000000001E-3</v>
      </c>
      <c r="P38" s="85">
        <v>0</v>
      </c>
      <c r="Q38" s="85">
        <f>ROUND(E38*P38,5)</f>
        <v>0</v>
      </c>
      <c r="R38" s="85"/>
      <c r="S38" s="85"/>
      <c r="T38" s="86">
        <v>0.14000000000000001</v>
      </c>
      <c r="U38" s="85">
        <f>ROUND(E38*T38,2)</f>
        <v>1.68</v>
      </c>
      <c r="V38" s="80"/>
      <c r="W38" s="80"/>
      <c r="X38" s="80"/>
      <c r="Y38" s="80"/>
      <c r="Z38" s="80"/>
      <c r="AA38" s="80"/>
      <c r="AB38" s="80"/>
      <c r="AC38" s="80"/>
      <c r="AD38" s="80"/>
      <c r="AE38" s="80" t="s">
        <v>116</v>
      </c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</row>
    <row r="39" spans="1:60" outlineLevel="1" x14ac:dyDescent="0.2">
      <c r="A39" s="81"/>
      <c r="B39" s="81"/>
      <c r="C39" s="168" t="s">
        <v>155</v>
      </c>
      <c r="D39" s="167"/>
      <c r="E39" s="91">
        <v>12</v>
      </c>
      <c r="F39" s="94"/>
      <c r="G39" s="94"/>
      <c r="H39" s="94"/>
      <c r="I39" s="94"/>
      <c r="J39" s="94"/>
      <c r="K39" s="94"/>
      <c r="L39" s="94"/>
      <c r="M39" s="94"/>
      <c r="N39" s="85"/>
      <c r="O39" s="85"/>
      <c r="P39" s="85"/>
      <c r="Q39" s="85"/>
      <c r="R39" s="85"/>
      <c r="S39" s="85"/>
      <c r="T39" s="86"/>
      <c r="U39" s="85"/>
      <c r="V39" s="80"/>
      <c r="W39" s="80"/>
      <c r="X39" s="80"/>
      <c r="Y39" s="80"/>
      <c r="Z39" s="80"/>
      <c r="AA39" s="80"/>
      <c r="AB39" s="80"/>
      <c r="AC39" s="80"/>
      <c r="AD39" s="80"/>
      <c r="AE39" s="80" t="s">
        <v>117</v>
      </c>
      <c r="AF39" s="80">
        <v>0</v>
      </c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</row>
    <row r="40" spans="1:60" x14ac:dyDescent="0.2">
      <c r="A40" s="82" t="s">
        <v>112</v>
      </c>
      <c r="B40" s="82" t="s">
        <v>69</v>
      </c>
      <c r="C40" s="166" t="s">
        <v>70</v>
      </c>
      <c r="D40" s="87"/>
      <c r="E40" s="92"/>
      <c r="F40" s="95"/>
      <c r="G40" s="95">
        <f>SUMIF(AE41:AE44,"&lt;&gt;NOR",G41:G44)</f>
        <v>0</v>
      </c>
      <c r="H40" s="95"/>
      <c r="I40" s="95">
        <f>SUM(I41:I44)</f>
        <v>0</v>
      </c>
      <c r="J40" s="95"/>
      <c r="K40" s="95">
        <f>SUM(K41:K44)</f>
        <v>0</v>
      </c>
      <c r="L40" s="95"/>
      <c r="M40" s="95">
        <f>SUM(M41:M44)</f>
        <v>0</v>
      </c>
      <c r="N40" s="88"/>
      <c r="O40" s="88">
        <f>SUM(O41:O44)</f>
        <v>0</v>
      </c>
      <c r="P40" s="88"/>
      <c r="Q40" s="88">
        <f>SUM(Q41:Q44)</f>
        <v>0</v>
      </c>
      <c r="R40" s="88"/>
      <c r="S40" s="88"/>
      <c r="T40" s="89"/>
      <c r="U40" s="88">
        <f>SUM(U41:U44)</f>
        <v>0</v>
      </c>
      <c r="AE40" t="s">
        <v>113</v>
      </c>
    </row>
    <row r="41" spans="1:60" outlineLevel="1" x14ac:dyDescent="0.2">
      <c r="A41" s="81">
        <v>17</v>
      </c>
      <c r="B41" s="81" t="s">
        <v>156</v>
      </c>
      <c r="C41" s="165" t="s">
        <v>157</v>
      </c>
      <c r="D41" s="84" t="s">
        <v>158</v>
      </c>
      <c r="E41" s="90">
        <v>1</v>
      </c>
      <c r="F41" s="93">
        <f>H41+J41</f>
        <v>0</v>
      </c>
      <c r="G41" s="94">
        <f>ROUND(E41*F41,2)</f>
        <v>0</v>
      </c>
      <c r="H41" s="94"/>
      <c r="I41" s="94">
        <f>ROUND(E41*H41,2)</f>
        <v>0</v>
      </c>
      <c r="J41" s="94"/>
      <c r="K41" s="94">
        <f>ROUND(E41*J41,2)</f>
        <v>0</v>
      </c>
      <c r="L41" s="94">
        <v>21</v>
      </c>
      <c r="M41" s="94">
        <f>G41*(1+L41/100)</f>
        <v>0</v>
      </c>
      <c r="N41" s="85">
        <v>0</v>
      </c>
      <c r="O41" s="85">
        <f>ROUND(E41*N41,5)</f>
        <v>0</v>
      </c>
      <c r="P41" s="85">
        <v>0</v>
      </c>
      <c r="Q41" s="85">
        <f>ROUND(E41*P41,5)</f>
        <v>0</v>
      </c>
      <c r="R41" s="85"/>
      <c r="S41" s="85"/>
      <c r="T41" s="86">
        <v>0</v>
      </c>
      <c r="U41" s="85">
        <f>ROUND(E41*T41,2)</f>
        <v>0</v>
      </c>
      <c r="V41" s="80"/>
      <c r="W41" s="80"/>
      <c r="X41" s="80"/>
      <c r="Y41" s="80"/>
      <c r="Z41" s="80"/>
      <c r="AA41" s="80"/>
      <c r="AB41" s="80"/>
      <c r="AC41" s="80"/>
      <c r="AD41" s="80"/>
      <c r="AE41" s="80" t="s">
        <v>116</v>
      </c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</row>
    <row r="42" spans="1:60" outlineLevel="1" x14ac:dyDescent="0.2">
      <c r="A42" s="81">
        <v>18</v>
      </c>
      <c r="B42" s="81" t="s">
        <v>159</v>
      </c>
      <c r="C42" s="165" t="s">
        <v>160</v>
      </c>
      <c r="D42" s="84" t="s">
        <v>158</v>
      </c>
      <c r="E42" s="90">
        <v>1</v>
      </c>
      <c r="F42" s="93">
        <f>H42+J42</f>
        <v>0</v>
      </c>
      <c r="G42" s="94">
        <f>ROUND(E42*F42,2)</f>
        <v>0</v>
      </c>
      <c r="H42" s="94"/>
      <c r="I42" s="94">
        <f>ROUND(E42*H42,2)</f>
        <v>0</v>
      </c>
      <c r="J42" s="94"/>
      <c r="K42" s="94">
        <f>ROUND(E42*J42,2)</f>
        <v>0</v>
      </c>
      <c r="L42" s="94">
        <v>21</v>
      </c>
      <c r="M42" s="94">
        <f>G42*(1+L42/100)</f>
        <v>0</v>
      </c>
      <c r="N42" s="85">
        <v>0</v>
      </c>
      <c r="O42" s="85">
        <f>ROUND(E42*N42,5)</f>
        <v>0</v>
      </c>
      <c r="P42" s="85">
        <v>0</v>
      </c>
      <c r="Q42" s="85">
        <f>ROUND(E42*P42,5)</f>
        <v>0</v>
      </c>
      <c r="R42" s="85"/>
      <c r="S42" s="85"/>
      <c r="T42" s="86">
        <v>0</v>
      </c>
      <c r="U42" s="85">
        <f>ROUND(E42*T42,2)</f>
        <v>0</v>
      </c>
      <c r="V42" s="80"/>
      <c r="W42" s="80"/>
      <c r="X42" s="80"/>
      <c r="Y42" s="80"/>
      <c r="Z42" s="80"/>
      <c r="AA42" s="80"/>
      <c r="AB42" s="80"/>
      <c r="AC42" s="80"/>
      <c r="AD42" s="80"/>
      <c r="AE42" s="80" t="s">
        <v>116</v>
      </c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</row>
    <row r="43" spans="1:60" outlineLevel="1" x14ac:dyDescent="0.2">
      <c r="A43" s="81">
        <v>19</v>
      </c>
      <c r="B43" s="81" t="s">
        <v>161</v>
      </c>
      <c r="C43" s="165" t="s">
        <v>162</v>
      </c>
      <c r="D43" s="84" t="s">
        <v>158</v>
      </c>
      <c r="E43" s="90">
        <v>1</v>
      </c>
      <c r="F43" s="93">
        <f>H43+J43</f>
        <v>0</v>
      </c>
      <c r="G43" s="94">
        <f>ROUND(E43*F43,2)</f>
        <v>0</v>
      </c>
      <c r="H43" s="94"/>
      <c r="I43" s="94">
        <f>ROUND(E43*H43,2)</f>
        <v>0</v>
      </c>
      <c r="J43" s="94"/>
      <c r="K43" s="94">
        <f>ROUND(E43*J43,2)</f>
        <v>0</v>
      </c>
      <c r="L43" s="94">
        <v>21</v>
      </c>
      <c r="M43" s="94">
        <f>G43*(1+L43/100)</f>
        <v>0</v>
      </c>
      <c r="N43" s="85">
        <v>0</v>
      </c>
      <c r="O43" s="85">
        <f>ROUND(E43*N43,5)</f>
        <v>0</v>
      </c>
      <c r="P43" s="85">
        <v>0</v>
      </c>
      <c r="Q43" s="85">
        <f>ROUND(E43*P43,5)</f>
        <v>0</v>
      </c>
      <c r="R43" s="85"/>
      <c r="S43" s="85"/>
      <c r="T43" s="86">
        <v>0</v>
      </c>
      <c r="U43" s="85">
        <f>ROUND(E43*T43,2)</f>
        <v>0</v>
      </c>
      <c r="V43" s="80"/>
      <c r="W43" s="80"/>
      <c r="X43" s="80"/>
      <c r="Y43" s="80"/>
      <c r="Z43" s="80"/>
      <c r="AA43" s="80"/>
      <c r="AB43" s="80"/>
      <c r="AC43" s="80"/>
      <c r="AD43" s="80"/>
      <c r="AE43" s="80" t="s">
        <v>116</v>
      </c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</row>
    <row r="44" spans="1:60" outlineLevel="1" x14ac:dyDescent="0.2">
      <c r="A44" s="81">
        <v>20</v>
      </c>
      <c r="B44" s="81" t="s">
        <v>163</v>
      </c>
      <c r="C44" s="165" t="s">
        <v>164</v>
      </c>
      <c r="D44" s="84" t="s">
        <v>158</v>
      </c>
      <c r="E44" s="90">
        <v>1</v>
      </c>
      <c r="F44" s="93">
        <f>H44+J44</f>
        <v>0</v>
      </c>
      <c r="G44" s="94">
        <f>ROUND(E44*F44,2)</f>
        <v>0</v>
      </c>
      <c r="H44" s="94"/>
      <c r="I44" s="94">
        <f>ROUND(E44*H44,2)</f>
        <v>0</v>
      </c>
      <c r="J44" s="94"/>
      <c r="K44" s="94">
        <f>ROUND(E44*J44,2)</f>
        <v>0</v>
      </c>
      <c r="L44" s="94">
        <v>21</v>
      </c>
      <c r="M44" s="94">
        <f>G44*(1+L44/100)</f>
        <v>0</v>
      </c>
      <c r="N44" s="85">
        <v>0</v>
      </c>
      <c r="O44" s="85">
        <f>ROUND(E44*N44,5)</f>
        <v>0</v>
      </c>
      <c r="P44" s="85">
        <v>0</v>
      </c>
      <c r="Q44" s="85">
        <f>ROUND(E44*P44,5)</f>
        <v>0</v>
      </c>
      <c r="R44" s="85"/>
      <c r="S44" s="85"/>
      <c r="T44" s="86">
        <v>0</v>
      </c>
      <c r="U44" s="85">
        <f>ROUND(E44*T44,2)</f>
        <v>0</v>
      </c>
      <c r="V44" s="80"/>
      <c r="W44" s="80"/>
      <c r="X44" s="80"/>
      <c r="Y44" s="80"/>
      <c r="Z44" s="80"/>
      <c r="AA44" s="80"/>
      <c r="AB44" s="80"/>
      <c r="AC44" s="80"/>
      <c r="AD44" s="80"/>
      <c r="AE44" s="80" t="s">
        <v>116</v>
      </c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</row>
    <row r="45" spans="1:60" x14ac:dyDescent="0.2">
      <c r="A45" s="82" t="s">
        <v>112</v>
      </c>
      <c r="B45" s="82" t="s">
        <v>71</v>
      </c>
      <c r="C45" s="166" t="s">
        <v>72</v>
      </c>
      <c r="D45" s="87"/>
      <c r="E45" s="92"/>
      <c r="F45" s="95"/>
      <c r="G45" s="95">
        <f>SUMIF(AE46:AE58,"&lt;&gt;NOR",G46:G58)</f>
        <v>0</v>
      </c>
      <c r="H45" s="95"/>
      <c r="I45" s="95">
        <f>SUM(I46:I58)</f>
        <v>0</v>
      </c>
      <c r="J45" s="95"/>
      <c r="K45" s="95">
        <f>SUM(K46:K58)</f>
        <v>0</v>
      </c>
      <c r="L45" s="95"/>
      <c r="M45" s="95">
        <f>SUM(M46:M58)</f>
        <v>0</v>
      </c>
      <c r="N45" s="88"/>
      <c r="O45" s="88">
        <f>SUM(O46:O58)</f>
        <v>8.5140000000000007E-2</v>
      </c>
      <c r="P45" s="88"/>
      <c r="Q45" s="88">
        <f>SUM(Q46:Q58)</f>
        <v>0.12021999999999999</v>
      </c>
      <c r="R45" s="88"/>
      <c r="S45" s="88"/>
      <c r="T45" s="89"/>
      <c r="U45" s="88">
        <f>SUM(U46:U58)</f>
        <v>10.8</v>
      </c>
      <c r="AE45" t="s">
        <v>113</v>
      </c>
    </row>
    <row r="46" spans="1:60" outlineLevel="1" x14ac:dyDescent="0.2">
      <c r="A46" s="81">
        <v>21</v>
      </c>
      <c r="B46" s="81" t="s">
        <v>165</v>
      </c>
      <c r="C46" s="165" t="s">
        <v>166</v>
      </c>
      <c r="D46" s="84" t="s">
        <v>167</v>
      </c>
      <c r="E46" s="90">
        <v>2</v>
      </c>
      <c r="F46" s="93">
        <f t="shared" ref="F46:F58" si="0">H46+J46</f>
        <v>0</v>
      </c>
      <c r="G46" s="94">
        <f t="shared" ref="G46:G58" si="1">ROUND(E46*F46,2)</f>
        <v>0</v>
      </c>
      <c r="H46" s="94"/>
      <c r="I46" s="94">
        <f t="shared" ref="I46:I58" si="2">ROUND(E46*H46,2)</f>
        <v>0</v>
      </c>
      <c r="J46" s="94"/>
      <c r="K46" s="94">
        <f t="shared" ref="K46:K58" si="3">ROUND(E46*J46,2)</f>
        <v>0</v>
      </c>
      <c r="L46" s="94">
        <v>21</v>
      </c>
      <c r="M46" s="94">
        <f t="shared" ref="M46:M58" si="4">G46*(1+L46/100)</f>
        <v>0</v>
      </c>
      <c r="N46" s="85">
        <v>0</v>
      </c>
      <c r="O46" s="85">
        <f t="shared" ref="O46:O58" si="5">ROUND(E46*N46,5)</f>
        <v>0</v>
      </c>
      <c r="P46" s="85">
        <v>1.9460000000000002E-2</v>
      </c>
      <c r="Q46" s="85">
        <f t="shared" ref="Q46:Q58" si="6">ROUND(E46*P46,5)</f>
        <v>3.8920000000000003E-2</v>
      </c>
      <c r="R46" s="85"/>
      <c r="S46" s="85"/>
      <c r="T46" s="86">
        <v>0.38200000000000001</v>
      </c>
      <c r="U46" s="85">
        <f t="shared" ref="U46:U58" si="7">ROUND(E46*T46,2)</f>
        <v>0.76</v>
      </c>
      <c r="V46" s="80"/>
      <c r="W46" s="80"/>
      <c r="X46" s="80"/>
      <c r="Y46" s="80"/>
      <c r="Z46" s="80"/>
      <c r="AA46" s="80"/>
      <c r="AB46" s="80"/>
      <c r="AC46" s="80"/>
      <c r="AD46" s="80"/>
      <c r="AE46" s="80" t="s">
        <v>116</v>
      </c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</row>
    <row r="47" spans="1:60" outlineLevel="1" x14ac:dyDescent="0.2">
      <c r="A47" s="81">
        <v>22</v>
      </c>
      <c r="B47" s="81" t="s">
        <v>168</v>
      </c>
      <c r="C47" s="165" t="s">
        <v>169</v>
      </c>
      <c r="D47" s="84" t="s">
        <v>167</v>
      </c>
      <c r="E47" s="90">
        <v>5</v>
      </c>
      <c r="F47" s="93">
        <f t="shared" si="0"/>
        <v>0</v>
      </c>
      <c r="G47" s="94">
        <f t="shared" si="1"/>
        <v>0</v>
      </c>
      <c r="H47" s="94"/>
      <c r="I47" s="94">
        <f t="shared" si="2"/>
        <v>0</v>
      </c>
      <c r="J47" s="94"/>
      <c r="K47" s="94">
        <f t="shared" si="3"/>
        <v>0</v>
      </c>
      <c r="L47" s="94">
        <v>21</v>
      </c>
      <c r="M47" s="94">
        <f t="shared" si="4"/>
        <v>0</v>
      </c>
      <c r="N47" s="85">
        <v>0</v>
      </c>
      <c r="O47" s="85">
        <f t="shared" si="5"/>
        <v>0</v>
      </c>
      <c r="P47" s="85">
        <v>1.56E-3</v>
      </c>
      <c r="Q47" s="85">
        <f t="shared" si="6"/>
        <v>7.7999999999999996E-3</v>
      </c>
      <c r="R47" s="85"/>
      <c r="S47" s="85"/>
      <c r="T47" s="86">
        <v>0.217</v>
      </c>
      <c r="U47" s="85">
        <f t="shared" si="7"/>
        <v>1.0900000000000001</v>
      </c>
      <c r="V47" s="80"/>
      <c r="W47" s="80"/>
      <c r="X47" s="80"/>
      <c r="Y47" s="80"/>
      <c r="Z47" s="80"/>
      <c r="AA47" s="80"/>
      <c r="AB47" s="80"/>
      <c r="AC47" s="80"/>
      <c r="AD47" s="80"/>
      <c r="AE47" s="80" t="s">
        <v>116</v>
      </c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</row>
    <row r="48" spans="1:60" outlineLevel="1" x14ac:dyDescent="0.2">
      <c r="A48" s="81">
        <v>23</v>
      </c>
      <c r="B48" s="81" t="s">
        <v>170</v>
      </c>
      <c r="C48" s="165" t="s">
        <v>171</v>
      </c>
      <c r="D48" s="84" t="s">
        <v>167</v>
      </c>
      <c r="E48" s="90">
        <v>3</v>
      </c>
      <c r="F48" s="93">
        <f t="shared" si="0"/>
        <v>0</v>
      </c>
      <c r="G48" s="94">
        <f t="shared" si="1"/>
        <v>0</v>
      </c>
      <c r="H48" s="94"/>
      <c r="I48" s="94">
        <f t="shared" si="2"/>
        <v>0</v>
      </c>
      <c r="J48" s="94"/>
      <c r="K48" s="94">
        <f t="shared" si="3"/>
        <v>0</v>
      </c>
      <c r="L48" s="94">
        <v>21</v>
      </c>
      <c r="M48" s="94">
        <f t="shared" si="4"/>
        <v>0</v>
      </c>
      <c r="N48" s="85">
        <v>0</v>
      </c>
      <c r="O48" s="85">
        <f t="shared" si="5"/>
        <v>0</v>
      </c>
      <c r="P48" s="85">
        <v>2.4500000000000001E-2</v>
      </c>
      <c r="Q48" s="85">
        <f t="shared" si="6"/>
        <v>7.3499999999999996E-2</v>
      </c>
      <c r="R48" s="85"/>
      <c r="S48" s="85"/>
      <c r="T48" s="86">
        <v>0.38300000000000001</v>
      </c>
      <c r="U48" s="85">
        <f t="shared" si="7"/>
        <v>1.1499999999999999</v>
      </c>
      <c r="V48" s="80"/>
      <c r="W48" s="80"/>
      <c r="X48" s="80"/>
      <c r="Y48" s="80"/>
      <c r="Z48" s="80"/>
      <c r="AA48" s="80"/>
      <c r="AB48" s="80"/>
      <c r="AC48" s="80"/>
      <c r="AD48" s="80"/>
      <c r="AE48" s="80" t="s">
        <v>116</v>
      </c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</row>
    <row r="49" spans="1:60" outlineLevel="1" x14ac:dyDescent="0.2">
      <c r="A49" s="81">
        <v>24</v>
      </c>
      <c r="B49" s="81" t="s">
        <v>172</v>
      </c>
      <c r="C49" s="165" t="s">
        <v>173</v>
      </c>
      <c r="D49" s="84" t="s">
        <v>119</v>
      </c>
      <c r="E49" s="90">
        <v>3</v>
      </c>
      <c r="F49" s="93">
        <f t="shared" si="0"/>
        <v>0</v>
      </c>
      <c r="G49" s="94">
        <f t="shared" si="1"/>
        <v>0</v>
      </c>
      <c r="H49" s="94"/>
      <c r="I49" s="94">
        <f t="shared" si="2"/>
        <v>0</v>
      </c>
      <c r="J49" s="94"/>
      <c r="K49" s="94">
        <f t="shared" si="3"/>
        <v>0</v>
      </c>
      <c r="L49" s="94">
        <v>21</v>
      </c>
      <c r="M49" s="94">
        <f t="shared" si="4"/>
        <v>0</v>
      </c>
      <c r="N49" s="85">
        <v>0</v>
      </c>
      <c r="O49" s="85">
        <f t="shared" si="5"/>
        <v>0</v>
      </c>
      <c r="P49" s="85">
        <v>0</v>
      </c>
      <c r="Q49" s="85">
        <f t="shared" si="6"/>
        <v>0</v>
      </c>
      <c r="R49" s="85"/>
      <c r="S49" s="85"/>
      <c r="T49" s="86">
        <v>0</v>
      </c>
      <c r="U49" s="85">
        <f t="shared" si="7"/>
        <v>0</v>
      </c>
      <c r="V49" s="80"/>
      <c r="W49" s="80"/>
      <c r="X49" s="80"/>
      <c r="Y49" s="80"/>
      <c r="Z49" s="80"/>
      <c r="AA49" s="80"/>
      <c r="AB49" s="80"/>
      <c r="AC49" s="80"/>
      <c r="AD49" s="80"/>
      <c r="AE49" s="80" t="s">
        <v>116</v>
      </c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</row>
    <row r="50" spans="1:60" outlineLevel="1" x14ac:dyDescent="0.2">
      <c r="A50" s="81">
        <v>25</v>
      </c>
      <c r="B50" s="81" t="s">
        <v>174</v>
      </c>
      <c r="C50" s="165" t="s">
        <v>175</v>
      </c>
      <c r="D50" s="84" t="s">
        <v>119</v>
      </c>
      <c r="E50" s="90">
        <v>3</v>
      </c>
      <c r="F50" s="93">
        <f t="shared" si="0"/>
        <v>0</v>
      </c>
      <c r="G50" s="94">
        <f t="shared" si="1"/>
        <v>0</v>
      </c>
      <c r="H50" s="94"/>
      <c r="I50" s="94">
        <f t="shared" si="2"/>
        <v>0</v>
      </c>
      <c r="J50" s="94"/>
      <c r="K50" s="94">
        <f t="shared" si="3"/>
        <v>0</v>
      </c>
      <c r="L50" s="94">
        <v>21</v>
      </c>
      <c r="M50" s="94">
        <f t="shared" si="4"/>
        <v>0</v>
      </c>
      <c r="N50" s="85">
        <v>6.9999999999999999E-4</v>
      </c>
      <c r="O50" s="85">
        <f t="shared" si="5"/>
        <v>2.0999999999999999E-3</v>
      </c>
      <c r="P50" s="85">
        <v>0</v>
      </c>
      <c r="Q50" s="85">
        <f t="shared" si="6"/>
        <v>0</v>
      </c>
      <c r="R50" s="85"/>
      <c r="S50" s="85"/>
      <c r="T50" s="86">
        <v>0</v>
      </c>
      <c r="U50" s="85">
        <f t="shared" si="7"/>
        <v>0</v>
      </c>
      <c r="V50" s="80"/>
      <c r="W50" s="80"/>
      <c r="X50" s="80"/>
      <c r="Y50" s="80"/>
      <c r="Z50" s="80"/>
      <c r="AA50" s="80"/>
      <c r="AB50" s="80"/>
      <c r="AC50" s="80"/>
      <c r="AD50" s="80"/>
      <c r="AE50" s="80" t="s">
        <v>151</v>
      </c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</row>
    <row r="51" spans="1:60" outlineLevel="1" x14ac:dyDescent="0.2">
      <c r="A51" s="81">
        <v>26</v>
      </c>
      <c r="B51" s="81" t="s">
        <v>176</v>
      </c>
      <c r="C51" s="165" t="s">
        <v>177</v>
      </c>
      <c r="D51" s="84" t="s">
        <v>119</v>
      </c>
      <c r="E51" s="90">
        <v>3</v>
      </c>
      <c r="F51" s="93">
        <f t="shared" si="0"/>
        <v>0</v>
      </c>
      <c r="G51" s="94">
        <f t="shared" si="1"/>
        <v>0</v>
      </c>
      <c r="H51" s="94"/>
      <c r="I51" s="94">
        <f t="shared" si="2"/>
        <v>0</v>
      </c>
      <c r="J51" s="94"/>
      <c r="K51" s="94">
        <f t="shared" si="3"/>
        <v>0</v>
      </c>
      <c r="L51" s="94">
        <v>21</v>
      </c>
      <c r="M51" s="94">
        <f t="shared" si="4"/>
        <v>0</v>
      </c>
      <c r="N51" s="85">
        <v>1.2999999999999999E-4</v>
      </c>
      <c r="O51" s="85">
        <f t="shared" si="5"/>
        <v>3.8999999999999999E-4</v>
      </c>
      <c r="P51" s="85">
        <v>0</v>
      </c>
      <c r="Q51" s="85">
        <f t="shared" si="6"/>
        <v>0</v>
      </c>
      <c r="R51" s="85"/>
      <c r="S51" s="85"/>
      <c r="T51" s="86">
        <v>0.624</v>
      </c>
      <c r="U51" s="85">
        <f t="shared" si="7"/>
        <v>1.87</v>
      </c>
      <c r="V51" s="80"/>
      <c r="W51" s="80"/>
      <c r="X51" s="80"/>
      <c r="Y51" s="80"/>
      <c r="Z51" s="80"/>
      <c r="AA51" s="80"/>
      <c r="AB51" s="80"/>
      <c r="AC51" s="80"/>
      <c r="AD51" s="80"/>
      <c r="AE51" s="80" t="s">
        <v>116</v>
      </c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</row>
    <row r="52" spans="1:60" ht="22.5" outlineLevel="1" x14ac:dyDescent="0.2">
      <c r="A52" s="81">
        <v>27</v>
      </c>
      <c r="B52" s="81" t="s">
        <v>178</v>
      </c>
      <c r="C52" s="165" t="s">
        <v>269</v>
      </c>
      <c r="D52" s="84" t="s">
        <v>119</v>
      </c>
      <c r="E52" s="90">
        <v>1</v>
      </c>
      <c r="F52" s="93">
        <f t="shared" si="0"/>
        <v>0</v>
      </c>
      <c r="G52" s="94">
        <f t="shared" si="1"/>
        <v>0</v>
      </c>
      <c r="H52" s="94"/>
      <c r="I52" s="94">
        <f t="shared" si="2"/>
        <v>0</v>
      </c>
      <c r="J52" s="94"/>
      <c r="K52" s="94">
        <f t="shared" si="3"/>
        <v>0</v>
      </c>
      <c r="L52" s="94">
        <v>21</v>
      </c>
      <c r="M52" s="94">
        <f t="shared" si="4"/>
        <v>0</v>
      </c>
      <c r="N52" s="85">
        <v>1.9E-2</v>
      </c>
      <c r="O52" s="85">
        <f t="shared" si="5"/>
        <v>1.9E-2</v>
      </c>
      <c r="P52" s="85">
        <v>0</v>
      </c>
      <c r="Q52" s="85">
        <f t="shared" si="6"/>
        <v>0</v>
      </c>
      <c r="R52" s="85"/>
      <c r="S52" s="85"/>
      <c r="T52" s="86">
        <v>0</v>
      </c>
      <c r="U52" s="85">
        <f t="shared" si="7"/>
        <v>0</v>
      </c>
      <c r="V52" s="80"/>
      <c r="W52" s="80"/>
      <c r="X52" s="80"/>
      <c r="Y52" s="80"/>
      <c r="Z52" s="80"/>
      <c r="AA52" s="80"/>
      <c r="AB52" s="80"/>
      <c r="AC52" s="80"/>
      <c r="AD52" s="80"/>
      <c r="AE52" s="80" t="s">
        <v>151</v>
      </c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</row>
    <row r="53" spans="1:60" outlineLevel="1" x14ac:dyDescent="0.2">
      <c r="A53" s="81">
        <v>28</v>
      </c>
      <c r="B53" s="81" t="s">
        <v>179</v>
      </c>
      <c r="C53" s="165" t="s">
        <v>180</v>
      </c>
      <c r="D53" s="84" t="s">
        <v>167</v>
      </c>
      <c r="E53" s="90">
        <v>1</v>
      </c>
      <c r="F53" s="93">
        <f t="shared" si="0"/>
        <v>0</v>
      </c>
      <c r="G53" s="94">
        <f t="shared" si="1"/>
        <v>0</v>
      </c>
      <c r="H53" s="94"/>
      <c r="I53" s="94">
        <f t="shared" si="2"/>
        <v>0</v>
      </c>
      <c r="J53" s="94"/>
      <c r="K53" s="94">
        <f t="shared" si="3"/>
        <v>0</v>
      </c>
      <c r="L53" s="94">
        <v>21</v>
      </c>
      <c r="M53" s="94">
        <f t="shared" si="4"/>
        <v>0</v>
      </c>
      <c r="N53" s="85">
        <v>1.41E-3</v>
      </c>
      <c r="O53" s="85">
        <f t="shared" si="5"/>
        <v>1.41E-3</v>
      </c>
      <c r="P53" s="85">
        <v>0</v>
      </c>
      <c r="Q53" s="85">
        <f t="shared" si="6"/>
        <v>0</v>
      </c>
      <c r="R53" s="85"/>
      <c r="S53" s="85"/>
      <c r="T53" s="86">
        <v>1.575</v>
      </c>
      <c r="U53" s="85">
        <f t="shared" si="7"/>
        <v>1.58</v>
      </c>
      <c r="V53" s="80"/>
      <c r="W53" s="80"/>
      <c r="X53" s="80"/>
      <c r="Y53" s="80"/>
      <c r="Z53" s="80"/>
      <c r="AA53" s="80"/>
      <c r="AB53" s="80"/>
      <c r="AC53" s="80"/>
      <c r="AD53" s="80"/>
      <c r="AE53" s="80" t="s">
        <v>116</v>
      </c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</row>
    <row r="54" spans="1:60" outlineLevel="1" x14ac:dyDescent="0.2">
      <c r="A54" s="81">
        <v>29</v>
      </c>
      <c r="B54" s="81" t="s">
        <v>181</v>
      </c>
      <c r="C54" s="165" t="s">
        <v>182</v>
      </c>
      <c r="D54" s="84" t="s">
        <v>119</v>
      </c>
      <c r="E54" s="90">
        <v>1</v>
      </c>
      <c r="F54" s="93">
        <f t="shared" si="0"/>
        <v>0</v>
      </c>
      <c r="G54" s="94">
        <f t="shared" si="1"/>
        <v>0</v>
      </c>
      <c r="H54" s="94"/>
      <c r="I54" s="94">
        <f t="shared" si="2"/>
        <v>0</v>
      </c>
      <c r="J54" s="94"/>
      <c r="K54" s="94">
        <f t="shared" si="3"/>
        <v>0</v>
      </c>
      <c r="L54" s="94">
        <v>21</v>
      </c>
      <c r="M54" s="94">
        <f t="shared" si="4"/>
        <v>0</v>
      </c>
      <c r="N54" s="85">
        <v>2.3E-3</v>
      </c>
      <c r="O54" s="85">
        <f t="shared" si="5"/>
        <v>2.3E-3</v>
      </c>
      <c r="P54" s="85">
        <v>0</v>
      </c>
      <c r="Q54" s="85">
        <f t="shared" si="6"/>
        <v>0</v>
      </c>
      <c r="R54" s="85"/>
      <c r="S54" s="85"/>
      <c r="T54" s="86">
        <v>0</v>
      </c>
      <c r="U54" s="85">
        <f t="shared" si="7"/>
        <v>0</v>
      </c>
      <c r="V54" s="80"/>
      <c r="W54" s="80"/>
      <c r="X54" s="80"/>
      <c r="Y54" s="80"/>
      <c r="Z54" s="80"/>
      <c r="AA54" s="80"/>
      <c r="AB54" s="80"/>
      <c r="AC54" s="80"/>
      <c r="AD54" s="80"/>
      <c r="AE54" s="80" t="s">
        <v>151</v>
      </c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</row>
    <row r="55" spans="1:60" outlineLevel="1" x14ac:dyDescent="0.2">
      <c r="A55" s="81">
        <v>30</v>
      </c>
      <c r="B55" s="81" t="s">
        <v>183</v>
      </c>
      <c r="C55" s="165" t="s">
        <v>184</v>
      </c>
      <c r="D55" s="84" t="s">
        <v>119</v>
      </c>
      <c r="E55" s="90">
        <v>1</v>
      </c>
      <c r="F55" s="93">
        <f t="shared" si="0"/>
        <v>0</v>
      </c>
      <c r="G55" s="94">
        <f t="shared" si="1"/>
        <v>0</v>
      </c>
      <c r="H55" s="94"/>
      <c r="I55" s="94">
        <f t="shared" si="2"/>
        <v>0</v>
      </c>
      <c r="J55" s="94"/>
      <c r="K55" s="94">
        <f t="shared" si="3"/>
        <v>0</v>
      </c>
      <c r="L55" s="94">
        <v>21</v>
      </c>
      <c r="M55" s="94">
        <f t="shared" si="4"/>
        <v>0</v>
      </c>
      <c r="N55" s="85">
        <v>4.0000000000000003E-5</v>
      </c>
      <c r="O55" s="85">
        <f t="shared" si="5"/>
        <v>4.0000000000000003E-5</v>
      </c>
      <c r="P55" s="85">
        <v>0</v>
      </c>
      <c r="Q55" s="85">
        <f t="shared" si="6"/>
        <v>0</v>
      </c>
      <c r="R55" s="85"/>
      <c r="S55" s="85"/>
      <c r="T55" s="86">
        <v>0.44500000000000001</v>
      </c>
      <c r="U55" s="85">
        <f t="shared" si="7"/>
        <v>0.45</v>
      </c>
      <c r="V55" s="80"/>
      <c r="W55" s="80"/>
      <c r="X55" s="80"/>
      <c r="Y55" s="80"/>
      <c r="Z55" s="80"/>
      <c r="AA55" s="80"/>
      <c r="AB55" s="80"/>
      <c r="AC55" s="80"/>
      <c r="AD55" s="80"/>
      <c r="AE55" s="80" t="s">
        <v>116</v>
      </c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</row>
    <row r="56" spans="1:60" outlineLevel="1" x14ac:dyDescent="0.2">
      <c r="A56" s="81">
        <v>31</v>
      </c>
      <c r="B56" s="81" t="s">
        <v>185</v>
      </c>
      <c r="C56" s="165" t="s">
        <v>186</v>
      </c>
      <c r="D56" s="84" t="s">
        <v>119</v>
      </c>
      <c r="E56" s="90">
        <v>1</v>
      </c>
      <c r="F56" s="93">
        <f t="shared" si="0"/>
        <v>0</v>
      </c>
      <c r="G56" s="94">
        <f t="shared" si="1"/>
        <v>0</v>
      </c>
      <c r="H56" s="94"/>
      <c r="I56" s="94">
        <f t="shared" si="2"/>
        <v>0</v>
      </c>
      <c r="J56" s="94"/>
      <c r="K56" s="94">
        <f t="shared" si="3"/>
        <v>0</v>
      </c>
      <c r="L56" s="94">
        <v>21</v>
      </c>
      <c r="M56" s="94">
        <f t="shared" si="4"/>
        <v>0</v>
      </c>
      <c r="N56" s="85">
        <v>3.1E-4</v>
      </c>
      <c r="O56" s="85">
        <f t="shared" si="5"/>
        <v>3.1E-4</v>
      </c>
      <c r="P56" s="85">
        <v>0</v>
      </c>
      <c r="Q56" s="85">
        <f t="shared" si="6"/>
        <v>0</v>
      </c>
      <c r="R56" s="85"/>
      <c r="S56" s="85"/>
      <c r="T56" s="86">
        <v>0</v>
      </c>
      <c r="U56" s="85">
        <f t="shared" si="7"/>
        <v>0</v>
      </c>
      <c r="V56" s="80"/>
      <c r="W56" s="80"/>
      <c r="X56" s="80"/>
      <c r="Y56" s="80"/>
      <c r="Z56" s="80"/>
      <c r="AA56" s="80"/>
      <c r="AB56" s="80"/>
      <c r="AC56" s="80"/>
      <c r="AD56" s="80"/>
      <c r="AE56" s="80" t="s">
        <v>151</v>
      </c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</row>
    <row r="57" spans="1:60" outlineLevel="1" x14ac:dyDescent="0.2">
      <c r="A57" s="81">
        <v>32</v>
      </c>
      <c r="B57" s="81" t="s">
        <v>187</v>
      </c>
      <c r="C57" s="165" t="s">
        <v>188</v>
      </c>
      <c r="D57" s="84" t="s">
        <v>167</v>
      </c>
      <c r="E57" s="90">
        <v>2</v>
      </c>
      <c r="F57" s="93">
        <f t="shared" si="0"/>
        <v>0</v>
      </c>
      <c r="G57" s="94">
        <f t="shared" si="1"/>
        <v>0</v>
      </c>
      <c r="H57" s="94"/>
      <c r="I57" s="94">
        <f t="shared" si="2"/>
        <v>0</v>
      </c>
      <c r="J57" s="94"/>
      <c r="K57" s="94">
        <f t="shared" si="3"/>
        <v>0</v>
      </c>
      <c r="L57" s="94">
        <v>21</v>
      </c>
      <c r="M57" s="94">
        <f t="shared" si="4"/>
        <v>0</v>
      </c>
      <c r="N57" s="85">
        <v>2.792E-2</v>
      </c>
      <c r="O57" s="85">
        <f t="shared" si="5"/>
        <v>5.5840000000000001E-2</v>
      </c>
      <c r="P57" s="85">
        <v>0</v>
      </c>
      <c r="Q57" s="85">
        <f t="shared" si="6"/>
        <v>0</v>
      </c>
      <c r="R57" s="85"/>
      <c r="S57" s="85"/>
      <c r="T57" s="86">
        <v>1.5</v>
      </c>
      <c r="U57" s="85">
        <f t="shared" si="7"/>
        <v>3</v>
      </c>
      <c r="V57" s="80"/>
      <c r="W57" s="80"/>
      <c r="X57" s="80"/>
      <c r="Y57" s="80"/>
      <c r="Z57" s="80"/>
      <c r="AA57" s="80"/>
      <c r="AB57" s="80"/>
      <c r="AC57" s="80"/>
      <c r="AD57" s="80"/>
      <c r="AE57" s="80" t="s">
        <v>116</v>
      </c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</row>
    <row r="58" spans="1:60" outlineLevel="1" x14ac:dyDescent="0.2">
      <c r="A58" s="81">
        <v>33</v>
      </c>
      <c r="B58" s="81" t="s">
        <v>189</v>
      </c>
      <c r="C58" s="165" t="s">
        <v>190</v>
      </c>
      <c r="D58" s="84" t="s">
        <v>119</v>
      </c>
      <c r="E58" s="90">
        <v>3</v>
      </c>
      <c r="F58" s="93">
        <f t="shared" si="0"/>
        <v>0</v>
      </c>
      <c r="G58" s="94">
        <f t="shared" si="1"/>
        <v>0</v>
      </c>
      <c r="H58" s="94"/>
      <c r="I58" s="94">
        <f t="shared" si="2"/>
        <v>0</v>
      </c>
      <c r="J58" s="94"/>
      <c r="K58" s="94">
        <f t="shared" si="3"/>
        <v>0</v>
      </c>
      <c r="L58" s="94">
        <v>21</v>
      </c>
      <c r="M58" s="94">
        <f t="shared" si="4"/>
        <v>0</v>
      </c>
      <c r="N58" s="85">
        <v>1.25E-3</v>
      </c>
      <c r="O58" s="85">
        <f t="shared" si="5"/>
        <v>3.7499999999999999E-3</v>
      </c>
      <c r="P58" s="85">
        <v>0</v>
      </c>
      <c r="Q58" s="85">
        <f t="shared" si="6"/>
        <v>0</v>
      </c>
      <c r="R58" s="85"/>
      <c r="S58" s="85"/>
      <c r="T58" s="86">
        <v>0.3</v>
      </c>
      <c r="U58" s="85">
        <f t="shared" si="7"/>
        <v>0.9</v>
      </c>
      <c r="V58" s="80"/>
      <c r="W58" s="80"/>
      <c r="X58" s="80"/>
      <c r="Y58" s="80"/>
      <c r="Z58" s="80"/>
      <c r="AA58" s="80"/>
      <c r="AB58" s="80"/>
      <c r="AC58" s="80"/>
      <c r="AD58" s="80"/>
      <c r="AE58" s="80" t="s">
        <v>116</v>
      </c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</row>
    <row r="59" spans="1:60" x14ac:dyDescent="0.2">
      <c r="A59" s="82" t="s">
        <v>112</v>
      </c>
      <c r="B59" s="82" t="s">
        <v>73</v>
      </c>
      <c r="C59" s="166" t="s">
        <v>74</v>
      </c>
      <c r="D59" s="87"/>
      <c r="E59" s="92"/>
      <c r="F59" s="95"/>
      <c r="G59" s="95">
        <f>SUMIF(AE60:AE61,"&lt;&gt;NOR",G60:G61)</f>
        <v>0</v>
      </c>
      <c r="H59" s="95"/>
      <c r="I59" s="95">
        <f>SUM(I60:I61)</f>
        <v>0</v>
      </c>
      <c r="J59" s="95"/>
      <c r="K59" s="95">
        <f>SUM(K60:K61)</f>
        <v>0</v>
      </c>
      <c r="L59" s="95"/>
      <c r="M59" s="95">
        <f>SUM(M60:M61)</f>
        <v>0</v>
      </c>
      <c r="N59" s="88"/>
      <c r="O59" s="88">
        <f>SUM(O60:O61)</f>
        <v>1.6400000000000001E-2</v>
      </c>
      <c r="P59" s="88"/>
      <c r="Q59" s="88">
        <f>SUM(Q60:Q61)</f>
        <v>4.675E-2</v>
      </c>
      <c r="R59" s="88"/>
      <c r="S59" s="88"/>
      <c r="T59" s="89"/>
      <c r="U59" s="88">
        <f>SUM(U60:U61)</f>
        <v>0.72</v>
      </c>
      <c r="AE59" t="s">
        <v>113</v>
      </c>
    </row>
    <row r="60" spans="1:60" ht="22.5" outlineLevel="1" x14ac:dyDescent="0.2">
      <c r="A60" s="81">
        <v>34</v>
      </c>
      <c r="B60" s="81" t="s">
        <v>191</v>
      </c>
      <c r="C60" s="165" t="s">
        <v>192</v>
      </c>
      <c r="D60" s="84" t="s">
        <v>119</v>
      </c>
      <c r="E60" s="90">
        <v>1</v>
      </c>
      <c r="F60" s="93">
        <f>H60+J60</f>
        <v>0</v>
      </c>
      <c r="G60" s="94">
        <f>ROUND(E60*F60,2)</f>
        <v>0</v>
      </c>
      <c r="H60" s="94"/>
      <c r="I60" s="94">
        <f>ROUND(E60*H60,2)</f>
        <v>0</v>
      </c>
      <c r="J60" s="94"/>
      <c r="K60" s="94">
        <f>ROUND(E60*J60,2)</f>
        <v>0</v>
      </c>
      <c r="L60" s="94">
        <v>21</v>
      </c>
      <c r="M60" s="94">
        <f>G60*(1+L60/100)</f>
        <v>0</v>
      </c>
      <c r="N60" s="85">
        <v>8.0000000000000007E-5</v>
      </c>
      <c r="O60" s="85">
        <f>ROUND(E60*N60,5)</f>
        <v>8.0000000000000007E-5</v>
      </c>
      <c r="P60" s="85">
        <v>4.675E-2</v>
      </c>
      <c r="Q60" s="85">
        <f>ROUND(E60*P60,5)</f>
        <v>4.675E-2</v>
      </c>
      <c r="R60" s="85"/>
      <c r="S60" s="85"/>
      <c r="T60" s="86">
        <v>0.36099999999999999</v>
      </c>
      <c r="U60" s="85">
        <f>ROUND(E60*T60,2)</f>
        <v>0.36</v>
      </c>
      <c r="V60" s="80"/>
      <c r="W60" s="80"/>
      <c r="X60" s="80"/>
      <c r="Y60" s="80"/>
      <c r="Z60" s="80"/>
      <c r="AA60" s="80"/>
      <c r="AB60" s="80"/>
      <c r="AC60" s="80"/>
      <c r="AD60" s="80"/>
      <c r="AE60" s="80" t="s">
        <v>116</v>
      </c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</row>
    <row r="61" spans="1:60" outlineLevel="1" x14ac:dyDescent="0.2">
      <c r="A61" s="81">
        <v>35</v>
      </c>
      <c r="B61" s="81" t="s">
        <v>193</v>
      </c>
      <c r="C61" s="165" t="s">
        <v>194</v>
      </c>
      <c r="D61" s="84" t="s">
        <v>119</v>
      </c>
      <c r="E61" s="90">
        <v>1</v>
      </c>
      <c r="F61" s="93">
        <f>H61+J61</f>
        <v>0</v>
      </c>
      <c r="G61" s="94">
        <f>ROUND(E61*F61,2)</f>
        <v>0</v>
      </c>
      <c r="H61" s="94"/>
      <c r="I61" s="94">
        <f>ROUND(E61*H61,2)</f>
        <v>0</v>
      </c>
      <c r="J61" s="94"/>
      <c r="K61" s="94">
        <f>ROUND(E61*J61,2)</f>
        <v>0</v>
      </c>
      <c r="L61" s="94">
        <v>21</v>
      </c>
      <c r="M61" s="94">
        <f>G61*(1+L61/100)</f>
        <v>0</v>
      </c>
      <c r="N61" s="85">
        <v>1.6320000000000001E-2</v>
      </c>
      <c r="O61" s="85">
        <f>ROUND(E61*N61,5)</f>
        <v>1.6320000000000001E-2</v>
      </c>
      <c r="P61" s="85">
        <v>0</v>
      </c>
      <c r="Q61" s="85">
        <f>ROUND(E61*P61,5)</f>
        <v>0</v>
      </c>
      <c r="R61" s="85"/>
      <c r="S61" s="85"/>
      <c r="T61" s="86">
        <v>0.36199999999999999</v>
      </c>
      <c r="U61" s="85">
        <f>ROUND(E61*T61,2)</f>
        <v>0.36</v>
      </c>
      <c r="V61" s="80"/>
      <c r="W61" s="80"/>
      <c r="X61" s="80"/>
      <c r="Y61" s="80"/>
      <c r="Z61" s="80"/>
      <c r="AA61" s="80"/>
      <c r="AB61" s="80"/>
      <c r="AC61" s="80"/>
      <c r="AD61" s="80"/>
      <c r="AE61" s="80" t="s">
        <v>116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</row>
    <row r="62" spans="1:60" x14ac:dyDescent="0.2">
      <c r="A62" s="82" t="s">
        <v>112</v>
      </c>
      <c r="B62" s="82" t="s">
        <v>75</v>
      </c>
      <c r="C62" s="166" t="s">
        <v>76</v>
      </c>
      <c r="D62" s="87"/>
      <c r="E62" s="92"/>
      <c r="F62" s="95"/>
      <c r="G62" s="95">
        <f>SUMIF(AE63:AE63,"&lt;&gt;NOR",G63:G63)</f>
        <v>0</v>
      </c>
      <c r="H62" s="95"/>
      <c r="I62" s="95">
        <f>SUM(I63:I63)</f>
        <v>0</v>
      </c>
      <c r="J62" s="95"/>
      <c r="K62" s="95">
        <f>SUM(K63:K63)</f>
        <v>0</v>
      </c>
      <c r="L62" s="95"/>
      <c r="M62" s="95">
        <f>SUM(M63:M63)</f>
        <v>0</v>
      </c>
      <c r="N62" s="88"/>
      <c r="O62" s="88">
        <f>SUM(O63:O63)</f>
        <v>0.10224</v>
      </c>
      <c r="P62" s="88"/>
      <c r="Q62" s="88">
        <f>SUM(Q63:Q63)</f>
        <v>0</v>
      </c>
      <c r="R62" s="88"/>
      <c r="S62" s="88"/>
      <c r="T62" s="89"/>
      <c r="U62" s="88">
        <f>SUM(U63:U63)</f>
        <v>8.8699999999999992</v>
      </c>
      <c r="AE62" t="s">
        <v>113</v>
      </c>
    </row>
    <row r="63" spans="1:60" ht="22.5" outlineLevel="1" x14ac:dyDescent="0.2">
      <c r="A63" s="81">
        <v>36</v>
      </c>
      <c r="B63" s="81" t="s">
        <v>195</v>
      </c>
      <c r="C63" s="165" t="s">
        <v>196</v>
      </c>
      <c r="D63" s="84" t="s">
        <v>119</v>
      </c>
      <c r="E63" s="90">
        <v>2</v>
      </c>
      <c r="F63" s="93">
        <f>H63+J63</f>
        <v>0</v>
      </c>
      <c r="G63" s="94">
        <f>ROUND(E63*F63,2)</f>
        <v>0</v>
      </c>
      <c r="H63" s="94"/>
      <c r="I63" s="94">
        <f>ROUND(E63*H63,2)</f>
        <v>0</v>
      </c>
      <c r="J63" s="94"/>
      <c r="K63" s="94">
        <f>ROUND(E63*J63,2)</f>
        <v>0</v>
      </c>
      <c r="L63" s="94">
        <v>21</v>
      </c>
      <c r="M63" s="94">
        <f>G63*(1+L63/100)</f>
        <v>0</v>
      </c>
      <c r="N63" s="85">
        <v>5.1119999999999999E-2</v>
      </c>
      <c r="O63" s="85">
        <f>ROUND(E63*N63,5)</f>
        <v>0.10224</v>
      </c>
      <c r="P63" s="85">
        <v>0</v>
      </c>
      <c r="Q63" s="85">
        <f>ROUND(E63*P63,5)</f>
        <v>0</v>
      </c>
      <c r="R63" s="85"/>
      <c r="S63" s="85"/>
      <c r="T63" s="86">
        <v>4.43276</v>
      </c>
      <c r="U63" s="85">
        <f>ROUND(E63*T63,2)</f>
        <v>8.8699999999999992</v>
      </c>
      <c r="V63" s="80"/>
      <c r="W63" s="80"/>
      <c r="X63" s="80"/>
      <c r="Y63" s="80"/>
      <c r="Z63" s="80"/>
      <c r="AA63" s="80"/>
      <c r="AB63" s="80"/>
      <c r="AC63" s="80"/>
      <c r="AD63" s="80"/>
      <c r="AE63" s="80" t="s">
        <v>132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</row>
    <row r="64" spans="1:60" x14ac:dyDescent="0.2">
      <c r="A64" s="82" t="s">
        <v>112</v>
      </c>
      <c r="B64" s="82" t="s">
        <v>77</v>
      </c>
      <c r="C64" s="166" t="s">
        <v>78</v>
      </c>
      <c r="D64" s="87"/>
      <c r="E64" s="92"/>
      <c r="F64" s="95"/>
      <c r="G64" s="95">
        <f>SUMIF(AE65:AE72,"&lt;&gt;NOR",G65:G72)</f>
        <v>0</v>
      </c>
      <c r="H64" s="95"/>
      <c r="I64" s="95">
        <f>SUM(I65:I72)</f>
        <v>0</v>
      </c>
      <c r="J64" s="95"/>
      <c r="K64" s="95">
        <f>SUM(K65:K72)</f>
        <v>0</v>
      </c>
      <c r="L64" s="95"/>
      <c r="M64" s="95">
        <f>SUM(M65:M72)</f>
        <v>0</v>
      </c>
      <c r="N64" s="88"/>
      <c r="O64" s="88">
        <f>SUM(O65:O72)</f>
        <v>0.45745000000000002</v>
      </c>
      <c r="P64" s="88"/>
      <c r="Q64" s="88">
        <f>SUM(Q65:Q72)</f>
        <v>0</v>
      </c>
      <c r="R64" s="88"/>
      <c r="S64" s="88"/>
      <c r="T64" s="89"/>
      <c r="U64" s="88">
        <f>SUM(U65:U72)</f>
        <v>17.46</v>
      </c>
      <c r="AE64" t="s">
        <v>113</v>
      </c>
    </row>
    <row r="65" spans="1:60" outlineLevel="1" x14ac:dyDescent="0.2">
      <c r="A65" s="81">
        <v>37</v>
      </c>
      <c r="B65" s="81" t="s">
        <v>123</v>
      </c>
      <c r="C65" s="165" t="s">
        <v>124</v>
      </c>
      <c r="D65" s="84" t="s">
        <v>115</v>
      </c>
      <c r="E65" s="90">
        <v>12.58</v>
      </c>
      <c r="F65" s="93">
        <f>H65+J65</f>
        <v>0</v>
      </c>
      <c r="G65" s="94">
        <f>ROUND(E65*F65,2)</f>
        <v>0</v>
      </c>
      <c r="H65" s="94"/>
      <c r="I65" s="94">
        <f>ROUND(E65*H65,2)</f>
        <v>0</v>
      </c>
      <c r="J65" s="94"/>
      <c r="K65" s="94">
        <f>ROUND(E65*J65,2)</f>
        <v>0</v>
      </c>
      <c r="L65" s="94">
        <v>21</v>
      </c>
      <c r="M65" s="94">
        <f>G65*(1+L65/100)</f>
        <v>0</v>
      </c>
      <c r="N65" s="85">
        <v>2.1000000000000001E-4</v>
      </c>
      <c r="O65" s="85">
        <f>ROUND(E65*N65,5)</f>
        <v>2.64E-3</v>
      </c>
      <c r="P65" s="85">
        <v>0</v>
      </c>
      <c r="Q65" s="85">
        <f>ROUND(E65*P65,5)</f>
        <v>0</v>
      </c>
      <c r="R65" s="85"/>
      <c r="S65" s="85"/>
      <c r="T65" s="86">
        <v>0.05</v>
      </c>
      <c r="U65" s="85">
        <f>ROUND(E65*T65,2)</f>
        <v>0.63</v>
      </c>
      <c r="V65" s="80"/>
      <c r="W65" s="80"/>
      <c r="X65" s="80"/>
      <c r="Y65" s="80"/>
      <c r="Z65" s="80"/>
      <c r="AA65" s="80"/>
      <c r="AB65" s="80"/>
      <c r="AC65" s="80"/>
      <c r="AD65" s="80"/>
      <c r="AE65" s="80" t="s">
        <v>116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</row>
    <row r="66" spans="1:60" outlineLevel="1" x14ac:dyDescent="0.2">
      <c r="A66" s="81"/>
      <c r="B66" s="81"/>
      <c r="C66" s="168" t="s">
        <v>143</v>
      </c>
      <c r="D66" s="167"/>
      <c r="E66" s="91">
        <v>12.58</v>
      </c>
      <c r="F66" s="94"/>
      <c r="G66" s="94"/>
      <c r="H66" s="94"/>
      <c r="I66" s="94"/>
      <c r="J66" s="94"/>
      <c r="K66" s="94"/>
      <c r="L66" s="94"/>
      <c r="M66" s="94"/>
      <c r="N66" s="85"/>
      <c r="O66" s="85"/>
      <c r="P66" s="85"/>
      <c r="Q66" s="85"/>
      <c r="R66" s="85"/>
      <c r="S66" s="85"/>
      <c r="T66" s="86"/>
      <c r="U66" s="85"/>
      <c r="V66" s="80"/>
      <c r="W66" s="80"/>
      <c r="X66" s="80"/>
      <c r="Y66" s="80"/>
      <c r="Z66" s="80"/>
      <c r="AA66" s="80"/>
      <c r="AB66" s="80"/>
      <c r="AC66" s="80"/>
      <c r="AD66" s="80"/>
      <c r="AE66" s="80" t="s">
        <v>117</v>
      </c>
      <c r="AF66" s="80">
        <v>0</v>
      </c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</row>
    <row r="67" spans="1:60" ht="22.5" outlineLevel="1" x14ac:dyDescent="0.2">
      <c r="A67" s="81">
        <v>38</v>
      </c>
      <c r="B67" s="81" t="s">
        <v>197</v>
      </c>
      <c r="C67" s="165" t="s">
        <v>198</v>
      </c>
      <c r="D67" s="84" t="s">
        <v>115</v>
      </c>
      <c r="E67" s="90">
        <v>12.58</v>
      </c>
      <c r="F67" s="93">
        <f>H67+J67</f>
        <v>0</v>
      </c>
      <c r="G67" s="94">
        <f>ROUND(E67*F67,2)</f>
        <v>0</v>
      </c>
      <c r="H67" s="94"/>
      <c r="I67" s="94">
        <f>ROUND(E67*H67,2)</f>
        <v>0</v>
      </c>
      <c r="J67" s="94"/>
      <c r="K67" s="94">
        <f>ROUND(E67*J67,2)</f>
        <v>0</v>
      </c>
      <c r="L67" s="94">
        <v>21</v>
      </c>
      <c r="M67" s="94">
        <f>G67*(1+L67/100)</f>
        <v>0</v>
      </c>
      <c r="N67" s="85">
        <v>0</v>
      </c>
      <c r="O67" s="85">
        <f>ROUND(E67*N67,5)</f>
        <v>0</v>
      </c>
      <c r="P67" s="85">
        <v>0</v>
      </c>
      <c r="Q67" s="85">
        <f>ROUND(E67*P67,5)</f>
        <v>0</v>
      </c>
      <c r="R67" s="85"/>
      <c r="S67" s="85"/>
      <c r="T67" s="86">
        <v>1.6E-2</v>
      </c>
      <c r="U67" s="85">
        <f>ROUND(E67*T67,2)</f>
        <v>0.2</v>
      </c>
      <c r="V67" s="80"/>
      <c r="W67" s="80"/>
      <c r="X67" s="80"/>
      <c r="Y67" s="80"/>
      <c r="Z67" s="80"/>
      <c r="AA67" s="80"/>
      <c r="AB67" s="80"/>
      <c r="AC67" s="80"/>
      <c r="AD67" s="80"/>
      <c r="AE67" s="80" t="s">
        <v>116</v>
      </c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60" ht="22.5" outlineLevel="1" x14ac:dyDescent="0.2">
      <c r="A68" s="81">
        <v>39</v>
      </c>
      <c r="B68" s="81" t="s">
        <v>199</v>
      </c>
      <c r="C68" s="165" t="s">
        <v>200</v>
      </c>
      <c r="D68" s="84" t="s">
        <v>115</v>
      </c>
      <c r="E68" s="90">
        <v>12.58</v>
      </c>
      <c r="F68" s="93">
        <f>H68+J68</f>
        <v>0</v>
      </c>
      <c r="G68" s="94">
        <f>ROUND(E68*F68,2)</f>
        <v>0</v>
      </c>
      <c r="H68" s="94"/>
      <c r="I68" s="94">
        <f>ROUND(E68*H68,2)</f>
        <v>0</v>
      </c>
      <c r="J68" s="94"/>
      <c r="K68" s="94">
        <f>ROUND(E68*J68,2)</f>
        <v>0</v>
      </c>
      <c r="L68" s="94">
        <v>21</v>
      </c>
      <c r="M68" s="94">
        <f>G68*(1+L68/100)</f>
        <v>0</v>
      </c>
      <c r="N68" s="85">
        <v>5.0400000000000002E-3</v>
      </c>
      <c r="O68" s="85">
        <f>ROUND(E68*N68,5)</f>
        <v>6.3399999999999998E-2</v>
      </c>
      <c r="P68" s="85">
        <v>0</v>
      </c>
      <c r="Q68" s="85">
        <f>ROUND(E68*P68,5)</f>
        <v>0</v>
      </c>
      <c r="R68" s="85"/>
      <c r="S68" s="85"/>
      <c r="T68" s="86">
        <v>0.97799999999999998</v>
      </c>
      <c r="U68" s="85">
        <f>ROUND(E68*T68,2)</f>
        <v>12.3</v>
      </c>
      <c r="V68" s="80"/>
      <c r="W68" s="80"/>
      <c r="X68" s="80"/>
      <c r="Y68" s="80"/>
      <c r="Z68" s="80"/>
      <c r="AA68" s="80"/>
      <c r="AB68" s="80"/>
      <c r="AC68" s="80"/>
      <c r="AD68" s="80"/>
      <c r="AE68" s="80" t="s">
        <v>116</v>
      </c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</row>
    <row r="69" spans="1:60" ht="22.5" outlineLevel="1" x14ac:dyDescent="0.2">
      <c r="A69" s="81">
        <v>40</v>
      </c>
      <c r="B69" s="81" t="s">
        <v>201</v>
      </c>
      <c r="C69" s="165" t="s">
        <v>202</v>
      </c>
      <c r="D69" s="84" t="s">
        <v>115</v>
      </c>
      <c r="E69" s="90">
        <v>9.3000000000000007</v>
      </c>
      <c r="F69" s="93">
        <f>H69+J69</f>
        <v>0</v>
      </c>
      <c r="G69" s="94">
        <f>ROUND(E69*F69,2)</f>
        <v>0</v>
      </c>
      <c r="H69" s="94"/>
      <c r="I69" s="94">
        <f>ROUND(E69*H69,2)</f>
        <v>0</v>
      </c>
      <c r="J69" s="94"/>
      <c r="K69" s="94">
        <f>ROUND(E69*J69,2)</f>
        <v>0</v>
      </c>
      <c r="L69" s="94">
        <v>21</v>
      </c>
      <c r="M69" s="94">
        <f>G69*(1+L69/100)</f>
        <v>0</v>
      </c>
      <c r="N69" s="85">
        <v>9.1900000000000003E-3</v>
      </c>
      <c r="O69" s="85">
        <f>ROUND(E69*N69,5)</f>
        <v>8.5470000000000004E-2</v>
      </c>
      <c r="P69" s="85">
        <v>0</v>
      </c>
      <c r="Q69" s="85">
        <f>ROUND(E69*P69,5)</f>
        <v>0</v>
      </c>
      <c r="R69" s="85"/>
      <c r="S69" s="85"/>
      <c r="T69" s="86">
        <v>0.40161999999999998</v>
      </c>
      <c r="U69" s="85">
        <f>ROUND(E69*T69,2)</f>
        <v>3.74</v>
      </c>
      <c r="V69" s="80"/>
      <c r="W69" s="80"/>
      <c r="X69" s="80"/>
      <c r="Y69" s="80"/>
      <c r="Z69" s="80"/>
      <c r="AA69" s="80"/>
      <c r="AB69" s="80"/>
      <c r="AC69" s="80"/>
      <c r="AD69" s="80"/>
      <c r="AE69" s="80" t="s">
        <v>132</v>
      </c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</row>
    <row r="70" spans="1:60" outlineLevel="1" x14ac:dyDescent="0.2">
      <c r="A70" s="81"/>
      <c r="B70" s="81"/>
      <c r="C70" s="168" t="s">
        <v>203</v>
      </c>
      <c r="D70" s="167"/>
      <c r="E70" s="91">
        <v>9.3000000000000007</v>
      </c>
      <c r="F70" s="94"/>
      <c r="G70" s="94"/>
      <c r="H70" s="94"/>
      <c r="I70" s="94"/>
      <c r="J70" s="94"/>
      <c r="K70" s="94"/>
      <c r="L70" s="94"/>
      <c r="M70" s="94"/>
      <c r="N70" s="85"/>
      <c r="O70" s="85"/>
      <c r="P70" s="85"/>
      <c r="Q70" s="85"/>
      <c r="R70" s="85"/>
      <c r="S70" s="85"/>
      <c r="T70" s="86"/>
      <c r="U70" s="85"/>
      <c r="V70" s="80"/>
      <c r="W70" s="80"/>
      <c r="X70" s="80"/>
      <c r="Y70" s="80"/>
      <c r="Z70" s="80"/>
      <c r="AA70" s="80"/>
      <c r="AB70" s="80"/>
      <c r="AC70" s="80"/>
      <c r="AD70" s="80"/>
      <c r="AE70" s="80" t="s">
        <v>117</v>
      </c>
      <c r="AF70" s="80">
        <v>0</v>
      </c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</row>
    <row r="71" spans="1:60" outlineLevel="1" x14ac:dyDescent="0.2">
      <c r="A71" s="81">
        <v>41</v>
      </c>
      <c r="B71" s="81" t="s">
        <v>204</v>
      </c>
      <c r="C71" s="165" t="s">
        <v>270</v>
      </c>
      <c r="D71" s="84" t="s">
        <v>115</v>
      </c>
      <c r="E71" s="90">
        <v>13.97</v>
      </c>
      <c r="F71" s="93">
        <f>H71+J71</f>
        <v>0</v>
      </c>
      <c r="G71" s="94">
        <f>ROUND(E71*F71,2)</f>
        <v>0</v>
      </c>
      <c r="H71" s="94"/>
      <c r="I71" s="94">
        <f>ROUND(E71*H71,2)</f>
        <v>0</v>
      </c>
      <c r="J71" s="94"/>
      <c r="K71" s="94">
        <f>ROUND(E71*J71,2)</f>
        <v>0</v>
      </c>
      <c r="L71" s="94">
        <v>21</v>
      </c>
      <c r="M71" s="94">
        <f>G71*(1+L71/100)</f>
        <v>0</v>
      </c>
      <c r="N71" s="85">
        <v>2.1899999999999999E-2</v>
      </c>
      <c r="O71" s="85">
        <f>ROUND(E71*N71,5)</f>
        <v>0.30593999999999999</v>
      </c>
      <c r="P71" s="85">
        <v>0</v>
      </c>
      <c r="Q71" s="85">
        <f>ROUND(E71*P71,5)</f>
        <v>0</v>
      </c>
      <c r="R71" s="85"/>
      <c r="S71" s="85"/>
      <c r="T71" s="86">
        <v>0</v>
      </c>
      <c r="U71" s="85">
        <f>ROUND(E71*T71,2)</f>
        <v>0</v>
      </c>
      <c r="V71" s="80"/>
      <c r="W71" s="80"/>
      <c r="X71" s="80"/>
      <c r="Y71" s="80"/>
      <c r="Z71" s="80"/>
      <c r="AA71" s="80"/>
      <c r="AB71" s="80"/>
      <c r="AC71" s="80"/>
      <c r="AD71" s="80"/>
      <c r="AE71" s="80" t="s">
        <v>151</v>
      </c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</row>
    <row r="72" spans="1:60" outlineLevel="1" x14ac:dyDescent="0.2">
      <c r="A72" s="81">
        <v>42</v>
      </c>
      <c r="B72" s="81" t="s">
        <v>205</v>
      </c>
      <c r="C72" s="165" t="s">
        <v>206</v>
      </c>
      <c r="D72" s="84" t="s">
        <v>207</v>
      </c>
      <c r="E72" s="90">
        <v>0.37198999999999999</v>
      </c>
      <c r="F72" s="93">
        <f>H72+J72</f>
        <v>0</v>
      </c>
      <c r="G72" s="94">
        <f>ROUND(E72*F72,2)</f>
        <v>0</v>
      </c>
      <c r="H72" s="94"/>
      <c r="I72" s="94">
        <f>ROUND(E72*H72,2)</f>
        <v>0</v>
      </c>
      <c r="J72" s="94"/>
      <c r="K72" s="94">
        <f>ROUND(E72*J72,2)</f>
        <v>0</v>
      </c>
      <c r="L72" s="94">
        <v>21</v>
      </c>
      <c r="M72" s="94">
        <f>G72*(1+L72/100)</f>
        <v>0</v>
      </c>
      <c r="N72" s="85">
        <v>0</v>
      </c>
      <c r="O72" s="85">
        <f>ROUND(E72*N72,5)</f>
        <v>0</v>
      </c>
      <c r="P72" s="85">
        <v>0</v>
      </c>
      <c r="Q72" s="85">
        <f>ROUND(E72*P72,5)</f>
        <v>0</v>
      </c>
      <c r="R72" s="85"/>
      <c r="S72" s="85"/>
      <c r="T72" s="86">
        <v>1.5980000000000001</v>
      </c>
      <c r="U72" s="85">
        <f>ROUND(E72*T72,2)</f>
        <v>0.59</v>
      </c>
      <c r="V72" s="80"/>
      <c r="W72" s="80"/>
      <c r="X72" s="80"/>
      <c r="Y72" s="80"/>
      <c r="Z72" s="80"/>
      <c r="AA72" s="80"/>
      <c r="AB72" s="80"/>
      <c r="AC72" s="80"/>
      <c r="AD72" s="80"/>
      <c r="AE72" s="80" t="s">
        <v>208</v>
      </c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</row>
    <row r="73" spans="1:60" x14ac:dyDescent="0.2">
      <c r="A73" s="82" t="s">
        <v>112</v>
      </c>
      <c r="B73" s="82" t="s">
        <v>79</v>
      </c>
      <c r="C73" s="166" t="s">
        <v>80</v>
      </c>
      <c r="D73" s="87"/>
      <c r="E73" s="92"/>
      <c r="F73" s="95"/>
      <c r="G73" s="95">
        <f>SUMIF(AE74:AE81,"&lt;&gt;NOR",G74:G81)</f>
        <v>0</v>
      </c>
      <c r="H73" s="95"/>
      <c r="I73" s="95">
        <f>SUM(I74:I81)</f>
        <v>0</v>
      </c>
      <c r="J73" s="95"/>
      <c r="K73" s="95">
        <f>SUM(K74:K81)</f>
        <v>0</v>
      </c>
      <c r="L73" s="95"/>
      <c r="M73" s="95">
        <f>SUM(M74:M81)</f>
        <v>0</v>
      </c>
      <c r="N73" s="88"/>
      <c r="O73" s="88">
        <f>SUM(O74:O81)</f>
        <v>0.81875000000000009</v>
      </c>
      <c r="P73" s="88"/>
      <c r="Q73" s="88">
        <f>SUM(Q74:Q81)</f>
        <v>0</v>
      </c>
      <c r="R73" s="88"/>
      <c r="S73" s="88"/>
      <c r="T73" s="89"/>
      <c r="U73" s="88">
        <f>SUM(U74:U81)</f>
        <v>56.51</v>
      </c>
      <c r="AE73" t="s">
        <v>113</v>
      </c>
    </row>
    <row r="74" spans="1:60" outlineLevel="1" x14ac:dyDescent="0.2">
      <c r="A74" s="81">
        <v>43</v>
      </c>
      <c r="B74" s="81" t="s">
        <v>209</v>
      </c>
      <c r="C74" s="165" t="s">
        <v>210</v>
      </c>
      <c r="D74" s="84" t="s">
        <v>115</v>
      </c>
      <c r="E74" s="90">
        <v>38.79</v>
      </c>
      <c r="F74" s="93">
        <f>H74+J74</f>
        <v>0</v>
      </c>
      <c r="G74" s="94">
        <f>ROUND(E74*F74,2)</f>
        <v>0</v>
      </c>
      <c r="H74" s="94"/>
      <c r="I74" s="94">
        <f>ROUND(E74*H74,2)</f>
        <v>0</v>
      </c>
      <c r="J74" s="94"/>
      <c r="K74" s="94">
        <f>ROUND(E74*J74,2)</f>
        <v>0</v>
      </c>
      <c r="L74" s="94">
        <v>21</v>
      </c>
      <c r="M74" s="94">
        <f>G74*(1+L74/100)</f>
        <v>0</v>
      </c>
      <c r="N74" s="85">
        <v>2.1000000000000001E-4</v>
      </c>
      <c r="O74" s="85">
        <f>ROUND(E74*N74,5)</f>
        <v>8.1499999999999993E-3</v>
      </c>
      <c r="P74" s="85">
        <v>0</v>
      </c>
      <c r="Q74" s="85">
        <f>ROUND(E74*P74,5)</f>
        <v>0</v>
      </c>
      <c r="R74" s="85"/>
      <c r="S74" s="85"/>
      <c r="T74" s="86">
        <v>0.05</v>
      </c>
      <c r="U74" s="85">
        <f>ROUND(E74*T74,2)</f>
        <v>1.94</v>
      </c>
      <c r="V74" s="80"/>
      <c r="W74" s="80"/>
      <c r="X74" s="80"/>
      <c r="Y74" s="80"/>
      <c r="Z74" s="80"/>
      <c r="AA74" s="80"/>
      <c r="AB74" s="80"/>
      <c r="AC74" s="80"/>
      <c r="AD74" s="80"/>
      <c r="AE74" s="80" t="s">
        <v>116</v>
      </c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</row>
    <row r="75" spans="1:60" ht="33.75" outlineLevel="1" x14ac:dyDescent="0.2">
      <c r="A75" s="81"/>
      <c r="B75" s="81"/>
      <c r="C75" s="168" t="s">
        <v>271</v>
      </c>
      <c r="D75" s="167"/>
      <c r="E75" s="91">
        <v>38.79</v>
      </c>
      <c r="F75" s="94"/>
      <c r="G75" s="94"/>
      <c r="H75" s="94"/>
      <c r="I75" s="94"/>
      <c r="J75" s="94"/>
      <c r="K75" s="94"/>
      <c r="L75" s="94"/>
      <c r="M75" s="94"/>
      <c r="N75" s="85"/>
      <c r="O75" s="85"/>
      <c r="P75" s="85"/>
      <c r="Q75" s="85"/>
      <c r="R75" s="85"/>
      <c r="S75" s="85"/>
      <c r="T75" s="86"/>
      <c r="U75" s="85"/>
      <c r="V75" s="80"/>
      <c r="W75" s="80"/>
      <c r="X75" s="80"/>
      <c r="Y75" s="80"/>
      <c r="Z75" s="80"/>
      <c r="AA75" s="80"/>
      <c r="AB75" s="80"/>
      <c r="AC75" s="80"/>
      <c r="AD75" s="80"/>
      <c r="AE75" s="80" t="s">
        <v>117</v>
      </c>
      <c r="AF75" s="80">
        <v>0</v>
      </c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</row>
    <row r="76" spans="1:60" ht="22.5" outlineLevel="1" x14ac:dyDescent="0.2">
      <c r="A76" s="81">
        <v>44</v>
      </c>
      <c r="B76" s="81" t="s">
        <v>211</v>
      </c>
      <c r="C76" s="165" t="s">
        <v>212</v>
      </c>
      <c r="D76" s="84" t="s">
        <v>115</v>
      </c>
      <c r="E76" s="90">
        <v>38.79</v>
      </c>
      <c r="F76" s="93">
        <f>H76+J76</f>
        <v>0</v>
      </c>
      <c r="G76" s="94">
        <f>ROUND(E76*F76,2)</f>
        <v>0</v>
      </c>
      <c r="H76" s="94"/>
      <c r="I76" s="94">
        <f>ROUND(E76*H76,2)</f>
        <v>0</v>
      </c>
      <c r="J76" s="94"/>
      <c r="K76" s="94">
        <f>ROUND(E76*J76,2)</f>
        <v>0</v>
      </c>
      <c r="L76" s="94">
        <v>21</v>
      </c>
      <c r="M76" s="94">
        <f>G76*(1+L76/100)</f>
        <v>0</v>
      </c>
      <c r="N76" s="85">
        <v>5.3499999999999997E-3</v>
      </c>
      <c r="O76" s="85">
        <f>ROUND(E76*N76,5)</f>
        <v>0.20752999999999999</v>
      </c>
      <c r="P76" s="85">
        <v>0</v>
      </c>
      <c r="Q76" s="85">
        <f>ROUND(E76*P76,5)</f>
        <v>0</v>
      </c>
      <c r="R76" s="85"/>
      <c r="S76" s="85"/>
      <c r="T76" s="86">
        <v>1.288</v>
      </c>
      <c r="U76" s="85">
        <f>ROUND(E76*T76,2)</f>
        <v>49.96</v>
      </c>
      <c r="V76" s="80"/>
      <c r="W76" s="80"/>
      <c r="X76" s="80"/>
      <c r="Y76" s="80"/>
      <c r="Z76" s="80"/>
      <c r="AA76" s="80"/>
      <c r="AB76" s="80"/>
      <c r="AC76" s="80"/>
      <c r="AD76" s="80"/>
      <c r="AE76" s="80" t="s">
        <v>116</v>
      </c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</row>
    <row r="77" spans="1:60" ht="22.5" outlineLevel="1" x14ac:dyDescent="0.2">
      <c r="A77" s="81">
        <v>45</v>
      </c>
      <c r="B77" s="81" t="s">
        <v>213</v>
      </c>
      <c r="C77" s="165" t="s">
        <v>214</v>
      </c>
      <c r="D77" s="84" t="s">
        <v>131</v>
      </c>
      <c r="E77" s="90">
        <v>27.5</v>
      </c>
      <c r="F77" s="93">
        <f>H77+J77</f>
        <v>0</v>
      </c>
      <c r="G77" s="94">
        <f>ROUND(E77*F77,2)</f>
        <v>0</v>
      </c>
      <c r="H77" s="94"/>
      <c r="I77" s="94">
        <f>ROUND(E77*H77,2)</f>
        <v>0</v>
      </c>
      <c r="J77" s="94"/>
      <c r="K77" s="94">
        <f>ROUND(E77*J77,2)</f>
        <v>0</v>
      </c>
      <c r="L77" s="94">
        <v>21</v>
      </c>
      <c r="M77" s="94">
        <f>G77*(1+L77/100)</f>
        <v>0</v>
      </c>
      <c r="N77" s="85">
        <v>1.7000000000000001E-4</v>
      </c>
      <c r="O77" s="85">
        <f>ROUND(E77*N77,5)</f>
        <v>4.6800000000000001E-3</v>
      </c>
      <c r="P77" s="85">
        <v>0</v>
      </c>
      <c r="Q77" s="85">
        <f>ROUND(E77*P77,5)</f>
        <v>0</v>
      </c>
      <c r="R77" s="85"/>
      <c r="S77" s="85"/>
      <c r="T77" s="86">
        <v>0.12</v>
      </c>
      <c r="U77" s="85">
        <f>ROUND(E77*T77,2)</f>
        <v>3.3</v>
      </c>
      <c r="V77" s="80"/>
      <c r="W77" s="80"/>
      <c r="X77" s="80"/>
      <c r="Y77" s="80"/>
      <c r="Z77" s="80"/>
      <c r="AA77" s="80"/>
      <c r="AB77" s="80"/>
      <c r="AC77" s="80"/>
      <c r="AD77" s="80"/>
      <c r="AE77" s="80" t="s">
        <v>116</v>
      </c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</row>
    <row r="78" spans="1:60" outlineLevel="1" x14ac:dyDescent="0.2">
      <c r="A78" s="81"/>
      <c r="B78" s="81"/>
      <c r="C78" s="168" t="s">
        <v>215</v>
      </c>
      <c r="D78" s="167"/>
      <c r="E78" s="91">
        <v>27.5</v>
      </c>
      <c r="F78" s="94"/>
      <c r="G78" s="94"/>
      <c r="H78" s="94"/>
      <c r="I78" s="94"/>
      <c r="J78" s="94"/>
      <c r="K78" s="94"/>
      <c r="L78" s="94"/>
      <c r="M78" s="94"/>
      <c r="N78" s="85"/>
      <c r="O78" s="85"/>
      <c r="P78" s="85"/>
      <c r="Q78" s="85"/>
      <c r="R78" s="85"/>
      <c r="S78" s="85"/>
      <c r="T78" s="86"/>
      <c r="U78" s="85"/>
      <c r="V78" s="80"/>
      <c r="W78" s="80"/>
      <c r="X78" s="80"/>
      <c r="Y78" s="80"/>
      <c r="Z78" s="80"/>
      <c r="AA78" s="80"/>
      <c r="AB78" s="80"/>
      <c r="AC78" s="80"/>
      <c r="AD78" s="80"/>
      <c r="AE78" s="80" t="s">
        <v>117</v>
      </c>
      <c r="AF78" s="80">
        <v>0</v>
      </c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</row>
    <row r="79" spans="1:60" outlineLevel="1" x14ac:dyDescent="0.2">
      <c r="A79" s="81">
        <v>46</v>
      </c>
      <c r="B79" s="81" t="s">
        <v>216</v>
      </c>
      <c r="C79" s="165" t="s">
        <v>272</v>
      </c>
      <c r="D79" s="84" t="s">
        <v>115</v>
      </c>
      <c r="E79" s="90">
        <v>40.32</v>
      </c>
      <c r="F79" s="93">
        <f>H79+J79</f>
        <v>0</v>
      </c>
      <c r="G79" s="94">
        <f>ROUND(E79*F79,2)</f>
        <v>0</v>
      </c>
      <c r="H79" s="94"/>
      <c r="I79" s="94">
        <f>ROUND(E79*H79,2)</f>
        <v>0</v>
      </c>
      <c r="J79" s="94"/>
      <c r="K79" s="94">
        <f>ROUND(E79*J79,2)</f>
        <v>0</v>
      </c>
      <c r="L79" s="94">
        <v>21</v>
      </c>
      <c r="M79" s="94">
        <f>G79*(1+L79/100)</f>
        <v>0</v>
      </c>
      <c r="N79" s="85">
        <v>1.4800000000000001E-2</v>
      </c>
      <c r="O79" s="85">
        <f>ROUND(E79*N79,5)</f>
        <v>0.59674000000000005</v>
      </c>
      <c r="P79" s="85">
        <v>0</v>
      </c>
      <c r="Q79" s="85">
        <f>ROUND(E79*P79,5)</f>
        <v>0</v>
      </c>
      <c r="R79" s="85"/>
      <c r="S79" s="85"/>
      <c r="T79" s="86">
        <v>0</v>
      </c>
      <c r="U79" s="85">
        <f>ROUND(E79*T79,2)</f>
        <v>0</v>
      </c>
      <c r="V79" s="80"/>
      <c r="W79" s="80"/>
      <c r="X79" s="80"/>
      <c r="Y79" s="80"/>
      <c r="Z79" s="80"/>
      <c r="AA79" s="80"/>
      <c r="AB79" s="80"/>
      <c r="AC79" s="80"/>
      <c r="AD79" s="80"/>
      <c r="AE79" s="80" t="s">
        <v>151</v>
      </c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</row>
    <row r="80" spans="1:60" outlineLevel="1" x14ac:dyDescent="0.2">
      <c r="A80" s="81">
        <v>47</v>
      </c>
      <c r="B80" s="81" t="s">
        <v>217</v>
      </c>
      <c r="C80" s="165" t="s">
        <v>218</v>
      </c>
      <c r="D80" s="84" t="s">
        <v>207</v>
      </c>
      <c r="E80" s="90">
        <v>0.81708000000000003</v>
      </c>
      <c r="F80" s="93">
        <f>H80+J80</f>
        <v>0</v>
      </c>
      <c r="G80" s="94">
        <f>ROUND(E80*F80,2)</f>
        <v>0</v>
      </c>
      <c r="H80" s="94"/>
      <c r="I80" s="94">
        <f>ROUND(E80*H80,2)</f>
        <v>0</v>
      </c>
      <c r="J80" s="94"/>
      <c r="K80" s="94">
        <f>ROUND(E80*J80,2)</f>
        <v>0</v>
      </c>
      <c r="L80" s="94">
        <v>21</v>
      </c>
      <c r="M80" s="94">
        <f>G80*(1+L80/100)</f>
        <v>0</v>
      </c>
      <c r="N80" s="85">
        <v>0</v>
      </c>
      <c r="O80" s="85">
        <f>ROUND(E80*N80,5)</f>
        <v>0</v>
      </c>
      <c r="P80" s="85">
        <v>0</v>
      </c>
      <c r="Q80" s="85">
        <f>ROUND(E80*P80,5)</f>
        <v>0</v>
      </c>
      <c r="R80" s="85"/>
      <c r="S80" s="85"/>
      <c r="T80" s="86">
        <v>1.5980000000000001</v>
      </c>
      <c r="U80" s="85">
        <f>ROUND(E80*T80,2)</f>
        <v>1.31</v>
      </c>
      <c r="V80" s="80"/>
      <c r="W80" s="80"/>
      <c r="X80" s="80"/>
      <c r="Y80" s="80"/>
      <c r="Z80" s="80"/>
      <c r="AA80" s="80"/>
      <c r="AB80" s="80"/>
      <c r="AC80" s="80"/>
      <c r="AD80" s="80"/>
      <c r="AE80" s="80" t="s">
        <v>208</v>
      </c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</row>
    <row r="81" spans="1:60" outlineLevel="1" x14ac:dyDescent="0.2">
      <c r="A81" s="81">
        <v>48</v>
      </c>
      <c r="B81" s="81" t="s">
        <v>219</v>
      </c>
      <c r="C81" s="165" t="s">
        <v>220</v>
      </c>
      <c r="D81" s="84" t="s">
        <v>119</v>
      </c>
      <c r="E81" s="90">
        <v>11</v>
      </c>
      <c r="F81" s="93">
        <f>H81+J81</f>
        <v>0</v>
      </c>
      <c r="G81" s="94">
        <f>ROUND(E81*F81,2)</f>
        <v>0</v>
      </c>
      <c r="H81" s="94"/>
      <c r="I81" s="94">
        <f>ROUND(E81*H81,2)</f>
        <v>0</v>
      </c>
      <c r="J81" s="94"/>
      <c r="K81" s="94">
        <f>ROUND(E81*J81,2)</f>
        <v>0</v>
      </c>
      <c r="L81" s="94">
        <v>21</v>
      </c>
      <c r="M81" s="94">
        <f>G81*(1+L81/100)</f>
        <v>0</v>
      </c>
      <c r="N81" s="85">
        <v>1.4999999999999999E-4</v>
      </c>
      <c r="O81" s="85">
        <f>ROUND(E81*N81,5)</f>
        <v>1.65E-3</v>
      </c>
      <c r="P81" s="85">
        <v>0</v>
      </c>
      <c r="Q81" s="85">
        <f>ROUND(E81*P81,5)</f>
        <v>0</v>
      </c>
      <c r="R81" s="85"/>
      <c r="S81" s="85"/>
      <c r="T81" s="86">
        <v>0</v>
      </c>
      <c r="U81" s="85">
        <f>ROUND(E81*T81,2)</f>
        <v>0</v>
      </c>
      <c r="V81" s="80"/>
      <c r="W81" s="80"/>
      <c r="X81" s="80"/>
      <c r="Y81" s="80"/>
      <c r="Z81" s="80"/>
      <c r="AA81" s="80"/>
      <c r="AB81" s="80"/>
      <c r="AC81" s="80"/>
      <c r="AD81" s="80"/>
      <c r="AE81" s="80" t="s">
        <v>151</v>
      </c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</row>
    <row r="82" spans="1:60" x14ac:dyDescent="0.2">
      <c r="A82" s="82" t="s">
        <v>112</v>
      </c>
      <c r="B82" s="82" t="s">
        <v>81</v>
      </c>
      <c r="C82" s="166" t="s">
        <v>82</v>
      </c>
      <c r="D82" s="87"/>
      <c r="E82" s="92"/>
      <c r="F82" s="95"/>
      <c r="G82" s="95">
        <f>SUMIF(AE83:AE87,"&lt;&gt;NOR",G83:G87)</f>
        <v>0</v>
      </c>
      <c r="H82" s="95"/>
      <c r="I82" s="95">
        <f>SUM(I83:I87)</f>
        <v>0</v>
      </c>
      <c r="J82" s="95"/>
      <c r="K82" s="95">
        <f>SUM(K83:K87)</f>
        <v>0</v>
      </c>
      <c r="L82" s="95"/>
      <c r="M82" s="95">
        <f>SUM(M83:M87)</f>
        <v>0</v>
      </c>
      <c r="N82" s="88"/>
      <c r="O82" s="88">
        <f>SUM(O83:O87)</f>
        <v>5.9100000000000003E-3</v>
      </c>
      <c r="P82" s="88"/>
      <c r="Q82" s="88">
        <f>SUM(Q83:Q87)</f>
        <v>0</v>
      </c>
      <c r="R82" s="88"/>
      <c r="S82" s="88"/>
      <c r="T82" s="89"/>
      <c r="U82" s="88">
        <f>SUM(U83:U87)</f>
        <v>4.1899999999999995</v>
      </c>
      <c r="AE82" t="s">
        <v>113</v>
      </c>
    </row>
    <row r="83" spans="1:60" ht="22.5" outlineLevel="1" x14ac:dyDescent="0.2">
      <c r="A83" s="81">
        <v>49</v>
      </c>
      <c r="B83" s="81" t="s">
        <v>221</v>
      </c>
      <c r="C83" s="165" t="s">
        <v>222</v>
      </c>
      <c r="D83" s="84" t="s">
        <v>115</v>
      </c>
      <c r="E83" s="90">
        <v>18</v>
      </c>
      <c r="F83" s="93">
        <f>H83+J83</f>
        <v>0</v>
      </c>
      <c r="G83" s="94">
        <f>ROUND(E83*F83,2)</f>
        <v>0</v>
      </c>
      <c r="H83" s="94"/>
      <c r="I83" s="94">
        <f>ROUND(E83*H83,2)</f>
        <v>0</v>
      </c>
      <c r="J83" s="94"/>
      <c r="K83" s="94">
        <f>ROUND(E83*J83,2)</f>
        <v>0</v>
      </c>
      <c r="L83" s="94">
        <v>21</v>
      </c>
      <c r="M83" s="94">
        <f>G83*(1+L83/100)</f>
        <v>0</v>
      </c>
      <c r="N83" s="85">
        <v>1.0000000000000001E-5</v>
      </c>
      <c r="O83" s="85">
        <f>ROUND(E83*N83,5)</f>
        <v>1.8000000000000001E-4</v>
      </c>
      <c r="P83" s="85">
        <v>0</v>
      </c>
      <c r="Q83" s="85">
        <f>ROUND(E83*P83,5)</f>
        <v>0</v>
      </c>
      <c r="R83" s="85"/>
      <c r="S83" s="85"/>
      <c r="T83" s="86">
        <v>2.9000000000000001E-2</v>
      </c>
      <c r="U83" s="85">
        <f>ROUND(E83*T83,2)</f>
        <v>0.52</v>
      </c>
      <c r="V83" s="80"/>
      <c r="W83" s="80"/>
      <c r="X83" s="80"/>
      <c r="Y83" s="80"/>
      <c r="Z83" s="80"/>
      <c r="AA83" s="80"/>
      <c r="AB83" s="80"/>
      <c r="AC83" s="80"/>
      <c r="AD83" s="80"/>
      <c r="AE83" s="80" t="s">
        <v>116</v>
      </c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</row>
    <row r="84" spans="1:60" outlineLevel="1" x14ac:dyDescent="0.2">
      <c r="A84" s="81">
        <v>50</v>
      </c>
      <c r="B84" s="81" t="s">
        <v>223</v>
      </c>
      <c r="C84" s="165" t="s">
        <v>273</v>
      </c>
      <c r="D84" s="84" t="s">
        <v>115</v>
      </c>
      <c r="E84" s="90">
        <v>27.308</v>
      </c>
      <c r="F84" s="93">
        <f>H84+J84</f>
        <v>0</v>
      </c>
      <c r="G84" s="94">
        <f>ROUND(E84*F84,2)</f>
        <v>0</v>
      </c>
      <c r="H84" s="94"/>
      <c r="I84" s="94">
        <f>ROUND(E84*H84,2)</f>
        <v>0</v>
      </c>
      <c r="J84" s="94"/>
      <c r="K84" s="94">
        <f>ROUND(E84*J84,2)</f>
        <v>0</v>
      </c>
      <c r="L84" s="94">
        <v>21</v>
      </c>
      <c r="M84" s="94">
        <f>G84*(1+L84/100)</f>
        <v>0</v>
      </c>
      <c r="N84" s="85">
        <v>6.9999999999999994E-5</v>
      </c>
      <c r="O84" s="85">
        <f>ROUND(E84*N84,5)</f>
        <v>1.91E-3</v>
      </c>
      <c r="P84" s="85">
        <v>0</v>
      </c>
      <c r="Q84" s="85">
        <f>ROUND(E84*P84,5)</f>
        <v>0</v>
      </c>
      <c r="R84" s="85"/>
      <c r="S84" s="85"/>
      <c r="T84" s="86">
        <v>3.2480000000000002E-2</v>
      </c>
      <c r="U84" s="85">
        <f>ROUND(E84*T84,2)</f>
        <v>0.89</v>
      </c>
      <c r="V84" s="80"/>
      <c r="W84" s="80"/>
      <c r="X84" s="80"/>
      <c r="Y84" s="80"/>
      <c r="Z84" s="80"/>
      <c r="AA84" s="80"/>
      <c r="AB84" s="80"/>
      <c r="AC84" s="80"/>
      <c r="AD84" s="80"/>
      <c r="AE84" s="80" t="s">
        <v>116</v>
      </c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</row>
    <row r="85" spans="1:60" ht="22.5" outlineLevel="1" x14ac:dyDescent="0.2">
      <c r="A85" s="81"/>
      <c r="B85" s="81"/>
      <c r="C85" s="168" t="s">
        <v>224</v>
      </c>
      <c r="D85" s="167"/>
      <c r="E85" s="91">
        <v>27.308</v>
      </c>
      <c r="F85" s="94"/>
      <c r="G85" s="94"/>
      <c r="H85" s="94"/>
      <c r="I85" s="94"/>
      <c r="J85" s="94"/>
      <c r="K85" s="94"/>
      <c r="L85" s="94"/>
      <c r="M85" s="94"/>
      <c r="N85" s="85"/>
      <c r="O85" s="85"/>
      <c r="P85" s="85"/>
      <c r="Q85" s="85"/>
      <c r="R85" s="85"/>
      <c r="S85" s="85"/>
      <c r="T85" s="86"/>
      <c r="U85" s="85"/>
      <c r="V85" s="80"/>
      <c r="W85" s="80"/>
      <c r="X85" s="80"/>
      <c r="Y85" s="80"/>
      <c r="Z85" s="80"/>
      <c r="AA85" s="80"/>
      <c r="AB85" s="80"/>
      <c r="AC85" s="80"/>
      <c r="AD85" s="80"/>
      <c r="AE85" s="80" t="s">
        <v>117</v>
      </c>
      <c r="AF85" s="80">
        <v>0</v>
      </c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</row>
    <row r="86" spans="1:60" outlineLevel="1" x14ac:dyDescent="0.2">
      <c r="A86" s="81">
        <v>51</v>
      </c>
      <c r="B86" s="81" t="s">
        <v>225</v>
      </c>
      <c r="C86" s="165" t="s">
        <v>274</v>
      </c>
      <c r="D86" s="84" t="s">
        <v>115</v>
      </c>
      <c r="E86" s="90">
        <v>27.308</v>
      </c>
      <c r="F86" s="93">
        <f>H86+J86</f>
        <v>0</v>
      </c>
      <c r="G86" s="94">
        <f>ROUND(E86*F86,2)</f>
        <v>0</v>
      </c>
      <c r="H86" s="94"/>
      <c r="I86" s="94">
        <f>ROUND(E86*H86,2)</f>
        <v>0</v>
      </c>
      <c r="J86" s="94"/>
      <c r="K86" s="94">
        <f>ROUND(E86*J86,2)</f>
        <v>0</v>
      </c>
      <c r="L86" s="94">
        <v>21</v>
      </c>
      <c r="M86" s="94">
        <f>G86*(1+L86/100)</f>
        <v>0</v>
      </c>
      <c r="N86" s="85">
        <v>1.3999999999999999E-4</v>
      </c>
      <c r="O86" s="85">
        <f>ROUND(E86*N86,5)</f>
        <v>3.82E-3</v>
      </c>
      <c r="P86" s="85">
        <v>0</v>
      </c>
      <c r="Q86" s="85">
        <f>ROUND(E86*P86,5)</f>
        <v>0</v>
      </c>
      <c r="R86" s="85"/>
      <c r="S86" s="85"/>
      <c r="T86" s="86">
        <v>0.10191</v>
      </c>
      <c r="U86" s="85">
        <f>ROUND(E86*T86,2)</f>
        <v>2.78</v>
      </c>
      <c r="V86" s="80"/>
      <c r="W86" s="80"/>
      <c r="X86" s="80"/>
      <c r="Y86" s="80"/>
      <c r="Z86" s="80"/>
      <c r="AA86" s="80"/>
      <c r="AB86" s="80"/>
      <c r="AC86" s="80"/>
      <c r="AD86" s="80"/>
      <c r="AE86" s="80" t="s">
        <v>116</v>
      </c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</row>
    <row r="87" spans="1:60" ht="22.5" outlineLevel="1" x14ac:dyDescent="0.2">
      <c r="A87" s="81"/>
      <c r="B87" s="81"/>
      <c r="C87" s="168" t="s">
        <v>224</v>
      </c>
      <c r="D87" s="167"/>
      <c r="E87" s="91">
        <v>27.308</v>
      </c>
      <c r="F87" s="94"/>
      <c r="G87" s="94"/>
      <c r="H87" s="94"/>
      <c r="I87" s="94"/>
      <c r="J87" s="94"/>
      <c r="K87" s="94"/>
      <c r="L87" s="94"/>
      <c r="M87" s="94"/>
      <c r="N87" s="85"/>
      <c r="O87" s="85"/>
      <c r="P87" s="85"/>
      <c r="Q87" s="85"/>
      <c r="R87" s="85"/>
      <c r="S87" s="85"/>
      <c r="T87" s="86"/>
      <c r="U87" s="85"/>
      <c r="V87" s="80"/>
      <c r="W87" s="80"/>
      <c r="X87" s="80"/>
      <c r="Y87" s="80"/>
      <c r="Z87" s="80"/>
      <c r="AA87" s="80"/>
      <c r="AB87" s="80"/>
      <c r="AC87" s="80"/>
      <c r="AD87" s="80"/>
      <c r="AE87" s="80" t="s">
        <v>117</v>
      </c>
      <c r="AF87" s="80">
        <v>0</v>
      </c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</row>
    <row r="88" spans="1:60" x14ac:dyDescent="0.2">
      <c r="A88" s="82" t="s">
        <v>112</v>
      </c>
      <c r="B88" s="82" t="s">
        <v>83</v>
      </c>
      <c r="C88" s="166" t="s">
        <v>84</v>
      </c>
      <c r="D88" s="87"/>
      <c r="E88" s="92"/>
      <c r="F88" s="95"/>
      <c r="G88" s="95">
        <f>SUMIF(AE89:AE90,"&lt;&gt;NOR",G89:G90)</f>
        <v>0</v>
      </c>
      <c r="H88" s="95"/>
      <c r="I88" s="95">
        <f>SUM(I89:I90)</f>
        <v>0</v>
      </c>
      <c r="J88" s="95"/>
      <c r="K88" s="95">
        <f>SUM(K89:K90)</f>
        <v>0</v>
      </c>
      <c r="L88" s="95"/>
      <c r="M88" s="95">
        <f>SUM(M89:M90)</f>
        <v>0</v>
      </c>
      <c r="N88" s="88"/>
      <c r="O88" s="88">
        <f>SUM(O89:O90)</f>
        <v>0</v>
      </c>
      <c r="P88" s="88"/>
      <c r="Q88" s="88">
        <f>SUM(Q89:Q90)</f>
        <v>0</v>
      </c>
      <c r="R88" s="88"/>
      <c r="S88" s="88"/>
      <c r="T88" s="89"/>
      <c r="U88" s="88">
        <f>SUM(U89:U90)</f>
        <v>6.98</v>
      </c>
      <c r="AE88" t="s">
        <v>113</v>
      </c>
    </row>
    <row r="89" spans="1:60" outlineLevel="1" x14ac:dyDescent="0.2">
      <c r="A89" s="81">
        <v>52</v>
      </c>
      <c r="B89" s="81" t="s">
        <v>226</v>
      </c>
      <c r="C89" s="165" t="s">
        <v>227</v>
      </c>
      <c r="D89" s="84" t="s">
        <v>207</v>
      </c>
      <c r="E89" s="90">
        <v>2.8268300000000002</v>
      </c>
      <c r="F89" s="93">
        <f>H89+J89</f>
        <v>0</v>
      </c>
      <c r="G89" s="94">
        <f>ROUND(E89*F89,2)</f>
        <v>0</v>
      </c>
      <c r="H89" s="94"/>
      <c r="I89" s="94">
        <f>ROUND(E89*H89,2)</f>
        <v>0</v>
      </c>
      <c r="J89" s="94"/>
      <c r="K89" s="94">
        <f>ROUND(E89*J89,2)</f>
        <v>0</v>
      </c>
      <c r="L89" s="94">
        <v>21</v>
      </c>
      <c r="M89" s="94">
        <f>G89*(1+L89/100)</f>
        <v>0</v>
      </c>
      <c r="N89" s="85">
        <v>0</v>
      </c>
      <c r="O89" s="85">
        <f>ROUND(E89*N89,5)</f>
        <v>0</v>
      </c>
      <c r="P89" s="85">
        <v>0</v>
      </c>
      <c r="Q89" s="85">
        <f>ROUND(E89*P89,5)</f>
        <v>0</v>
      </c>
      <c r="R89" s="85"/>
      <c r="S89" s="85"/>
      <c r="T89" s="86">
        <v>0</v>
      </c>
      <c r="U89" s="85">
        <f>ROUND(E89*T89,2)</f>
        <v>0</v>
      </c>
      <c r="V89" s="80"/>
      <c r="W89" s="80"/>
      <c r="X89" s="80"/>
      <c r="Y89" s="80"/>
      <c r="Z89" s="80"/>
      <c r="AA89" s="80"/>
      <c r="AB89" s="80"/>
      <c r="AC89" s="80"/>
      <c r="AD89" s="80"/>
      <c r="AE89" s="80" t="s">
        <v>228</v>
      </c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</row>
    <row r="90" spans="1:60" ht="22.5" outlineLevel="1" x14ac:dyDescent="0.2">
      <c r="A90" s="103">
        <v>53</v>
      </c>
      <c r="B90" s="103" t="s">
        <v>229</v>
      </c>
      <c r="C90" s="164" t="s">
        <v>230</v>
      </c>
      <c r="D90" s="104" t="s">
        <v>207</v>
      </c>
      <c r="E90" s="105">
        <v>2.8268300000000002</v>
      </c>
      <c r="F90" s="106">
        <f>H90+J90</f>
        <v>0</v>
      </c>
      <c r="G90" s="107">
        <f>ROUND(E90*F90,2)</f>
        <v>0</v>
      </c>
      <c r="H90" s="107"/>
      <c r="I90" s="107">
        <f>ROUND(E90*H90,2)</f>
        <v>0</v>
      </c>
      <c r="J90" s="107"/>
      <c r="K90" s="107">
        <f>ROUND(E90*J90,2)</f>
        <v>0</v>
      </c>
      <c r="L90" s="107">
        <v>21</v>
      </c>
      <c r="M90" s="107">
        <f>G90*(1+L90/100)</f>
        <v>0</v>
      </c>
      <c r="N90" s="108">
        <v>0</v>
      </c>
      <c r="O90" s="108">
        <f>ROUND(E90*N90,5)</f>
        <v>0</v>
      </c>
      <c r="P90" s="108">
        <v>0</v>
      </c>
      <c r="Q90" s="108">
        <f>ROUND(E90*P90,5)</f>
        <v>0</v>
      </c>
      <c r="R90" s="108"/>
      <c r="S90" s="108"/>
      <c r="T90" s="109">
        <v>2.4700000000000002</v>
      </c>
      <c r="U90" s="108">
        <f>ROUND(E90*T90,2)</f>
        <v>6.98</v>
      </c>
      <c r="V90" s="80"/>
      <c r="W90" s="80"/>
      <c r="X90" s="80"/>
      <c r="Y90" s="80"/>
      <c r="Z90" s="80"/>
      <c r="AA90" s="80"/>
      <c r="AB90" s="80"/>
      <c r="AC90" s="80"/>
      <c r="AD90" s="80"/>
      <c r="AE90" s="80" t="s">
        <v>132</v>
      </c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60" x14ac:dyDescent="0.2">
      <c r="A91" s="177"/>
      <c r="B91" s="5" t="s">
        <v>231</v>
      </c>
      <c r="C91" s="110" t="s">
        <v>231</v>
      </c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AC91">
        <v>12</v>
      </c>
      <c r="AD91">
        <v>21</v>
      </c>
    </row>
    <row r="92" spans="1:60" x14ac:dyDescent="0.2">
      <c r="A92" s="163"/>
      <c r="B92" s="162" t="s">
        <v>28</v>
      </c>
      <c r="C92" s="161" t="s">
        <v>231</v>
      </c>
      <c r="D92" s="160"/>
      <c r="E92" s="160"/>
      <c r="F92" s="160"/>
      <c r="G92" s="159">
        <f>G8+G12+G21+G24+G27+G33+G40+G45+G59+G62+G64+G73+G82+G88</f>
        <v>0</v>
      </c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AC92">
        <f>SUMIF(L7:L90,AC91,G7:G90)</f>
        <v>0</v>
      </c>
      <c r="AD92">
        <f>SUMIF(L7:L90,AD91,G7:G90)</f>
        <v>0</v>
      </c>
      <c r="AE92" t="s">
        <v>232</v>
      </c>
    </row>
    <row r="93" spans="1:60" x14ac:dyDescent="0.2">
      <c r="A93" s="177"/>
      <c r="B93" s="5" t="s">
        <v>231</v>
      </c>
      <c r="C93" s="110" t="s">
        <v>231</v>
      </c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</row>
    <row r="94" spans="1:60" x14ac:dyDescent="0.2">
      <c r="A94" s="177"/>
      <c r="B94" s="5" t="s">
        <v>231</v>
      </c>
      <c r="C94" s="110" t="s">
        <v>231</v>
      </c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</row>
    <row r="95" spans="1:60" x14ac:dyDescent="0.2">
      <c r="A95" s="225" t="s">
        <v>233</v>
      </c>
      <c r="B95" s="225"/>
      <c r="C95" s="226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</row>
    <row r="96" spans="1:60" x14ac:dyDescent="0.2">
      <c r="A96" s="214"/>
      <c r="B96" s="215"/>
      <c r="C96" s="216"/>
      <c r="D96" s="215"/>
      <c r="E96" s="215"/>
      <c r="F96" s="215"/>
      <c r="G96" s="21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AE96" t="s">
        <v>234</v>
      </c>
    </row>
    <row r="97" spans="1:31" x14ac:dyDescent="0.2">
      <c r="A97" s="218"/>
      <c r="B97" s="250"/>
      <c r="C97" s="251"/>
      <c r="D97" s="250"/>
      <c r="E97" s="250"/>
      <c r="F97" s="250"/>
      <c r="G97" s="219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</row>
    <row r="98" spans="1:31" x14ac:dyDescent="0.2">
      <c r="A98" s="218"/>
      <c r="B98" s="250"/>
      <c r="C98" s="251"/>
      <c r="D98" s="250"/>
      <c r="E98" s="250"/>
      <c r="F98" s="250"/>
      <c r="G98" s="219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</row>
    <row r="99" spans="1:31" x14ac:dyDescent="0.2">
      <c r="A99" s="218"/>
      <c r="B99" s="250"/>
      <c r="C99" s="251"/>
      <c r="D99" s="250"/>
      <c r="E99" s="250"/>
      <c r="F99" s="250"/>
      <c r="G99" s="219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</row>
    <row r="100" spans="1:31" x14ac:dyDescent="0.2">
      <c r="A100" s="220"/>
      <c r="B100" s="221"/>
      <c r="C100" s="222"/>
      <c r="D100" s="221"/>
      <c r="E100" s="221"/>
      <c r="F100" s="221"/>
      <c r="G100" s="223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</row>
    <row r="101" spans="1:31" x14ac:dyDescent="0.2">
      <c r="A101" s="177"/>
      <c r="B101" s="5" t="s">
        <v>231</v>
      </c>
      <c r="C101" s="110" t="s">
        <v>231</v>
      </c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</row>
    <row r="102" spans="1:31" x14ac:dyDescent="0.2">
      <c r="C102" s="111"/>
      <c r="AE102" t="s">
        <v>235</v>
      </c>
    </row>
  </sheetData>
  <mergeCells count="6">
    <mergeCell ref="A1:G1"/>
    <mergeCell ref="C2:G2"/>
    <mergeCell ref="C3:G3"/>
    <mergeCell ref="C4:G4"/>
    <mergeCell ref="A95:C95"/>
    <mergeCell ref="A96:G100"/>
  </mergeCells>
  <pageMargins left="0.39370078740157499" right="0.19685039370078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78B8-39F6-4DB1-9DB3-29CF2F55B719}">
  <sheetPr>
    <tabColor rgb="FF66FF66"/>
  </sheetPr>
  <dimension ref="A1:O63"/>
  <sheetViews>
    <sheetView showGridLines="0" topLeftCell="B1" zoomScaleNormal="100" zoomScaleSheetLayoutView="75" workbookViewId="0">
      <selection activeCell="R48" sqref="R4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37" t="s">
        <v>36</v>
      </c>
      <c r="B1" s="195" t="s">
        <v>42</v>
      </c>
      <c r="C1" s="196"/>
      <c r="D1" s="196"/>
      <c r="E1" s="196"/>
      <c r="F1" s="196"/>
      <c r="G1" s="196"/>
      <c r="H1" s="196"/>
      <c r="I1" s="196"/>
      <c r="J1" s="197"/>
    </row>
    <row r="2" spans="1:15" ht="23.25" customHeight="1" x14ac:dyDescent="0.2">
      <c r="A2" s="3"/>
      <c r="B2" s="43" t="s">
        <v>40</v>
      </c>
      <c r="C2" s="158"/>
      <c r="D2" s="205" t="s">
        <v>236</v>
      </c>
      <c r="E2" s="206"/>
      <c r="F2" s="206"/>
      <c r="G2" s="206"/>
      <c r="H2" s="206"/>
      <c r="I2" s="206"/>
      <c r="J2" s="207"/>
      <c r="O2" s="1"/>
    </row>
    <row r="3" spans="1:15" ht="23.25" customHeight="1" x14ac:dyDescent="0.2">
      <c r="A3" s="3"/>
      <c r="B3" s="157" t="s">
        <v>45</v>
      </c>
      <c r="C3" s="156"/>
      <c r="D3" s="233" t="s">
        <v>43</v>
      </c>
      <c r="E3" s="234"/>
      <c r="F3" s="234"/>
      <c r="G3" s="234"/>
      <c r="H3" s="234"/>
      <c r="I3" s="234"/>
      <c r="J3" s="208"/>
    </row>
    <row r="4" spans="1:15" ht="23.25" hidden="1" customHeight="1" x14ac:dyDescent="0.2">
      <c r="A4" s="3"/>
      <c r="B4" s="155" t="s">
        <v>44</v>
      </c>
      <c r="C4" s="154"/>
      <c r="D4" s="44"/>
      <c r="E4" s="44"/>
      <c r="F4" s="45"/>
      <c r="G4" s="45"/>
      <c r="H4" s="45"/>
      <c r="I4" s="45"/>
      <c r="J4" s="153"/>
    </row>
    <row r="5" spans="1:15" ht="24" customHeight="1" x14ac:dyDescent="0.2">
      <c r="A5" s="3"/>
      <c r="B5" s="27" t="s">
        <v>21</v>
      </c>
      <c r="D5" s="152" t="s">
        <v>47</v>
      </c>
      <c r="E5" s="149"/>
      <c r="F5" s="149"/>
      <c r="G5" s="149"/>
      <c r="H5" s="148" t="s">
        <v>33</v>
      </c>
      <c r="I5" s="152" t="s">
        <v>50</v>
      </c>
      <c r="J5" s="147"/>
    </row>
    <row r="6" spans="1:15" ht="15.75" customHeight="1" x14ac:dyDescent="0.2">
      <c r="A6" s="3"/>
      <c r="B6" s="23"/>
      <c r="C6" s="149"/>
      <c r="D6" s="152" t="s">
        <v>48</v>
      </c>
      <c r="E6" s="149"/>
      <c r="F6" s="149"/>
      <c r="G6" s="149"/>
      <c r="H6" s="148" t="s">
        <v>34</v>
      </c>
      <c r="I6" s="152" t="s">
        <v>51</v>
      </c>
      <c r="J6" s="147"/>
    </row>
    <row r="7" spans="1:15" ht="15.75" customHeight="1" x14ac:dyDescent="0.2">
      <c r="A7" s="3"/>
      <c r="B7" s="24"/>
      <c r="C7" s="46" t="s">
        <v>49</v>
      </c>
      <c r="D7" s="42" t="s">
        <v>43</v>
      </c>
      <c r="E7" s="18"/>
      <c r="F7" s="18"/>
      <c r="G7" s="18"/>
      <c r="H7" s="31"/>
      <c r="I7" s="18"/>
      <c r="J7" s="145"/>
    </row>
    <row r="8" spans="1:15" ht="24" hidden="1" customHeight="1" x14ac:dyDescent="0.2">
      <c r="A8" s="3"/>
      <c r="B8" s="27" t="s">
        <v>19</v>
      </c>
      <c r="D8" s="151"/>
      <c r="H8" s="148" t="s">
        <v>33</v>
      </c>
      <c r="I8" s="151"/>
      <c r="J8" s="147"/>
    </row>
    <row r="9" spans="1:15" ht="15.75" hidden="1" customHeight="1" x14ac:dyDescent="0.2">
      <c r="A9" s="3"/>
      <c r="B9" s="3"/>
      <c r="D9" s="151"/>
      <c r="H9" s="148" t="s">
        <v>34</v>
      </c>
      <c r="I9" s="151"/>
      <c r="J9" s="147"/>
    </row>
    <row r="10" spans="1:15" ht="15.75" hidden="1" customHeight="1" x14ac:dyDescent="0.2">
      <c r="A10" s="3"/>
      <c r="B10" s="29"/>
      <c r="C10" s="16"/>
      <c r="D10" s="150"/>
      <c r="E10" s="31"/>
      <c r="F10" s="31"/>
      <c r="G10" s="13"/>
      <c r="H10" s="13"/>
      <c r="I10" s="30"/>
      <c r="J10" s="145"/>
    </row>
    <row r="11" spans="1:15" ht="24" customHeight="1" x14ac:dyDescent="0.2">
      <c r="A11" s="3"/>
      <c r="B11" s="27" t="s">
        <v>18</v>
      </c>
      <c r="D11" s="203"/>
      <c r="E11" s="203"/>
      <c r="F11" s="203"/>
      <c r="G11" s="203"/>
      <c r="H11" s="148" t="s">
        <v>33</v>
      </c>
      <c r="I11" s="180"/>
      <c r="J11" s="147"/>
    </row>
    <row r="12" spans="1:15" ht="15.75" customHeight="1" x14ac:dyDescent="0.2">
      <c r="A12" s="3"/>
      <c r="B12" s="23"/>
      <c r="C12" s="149"/>
      <c r="D12" s="229"/>
      <c r="E12" s="229"/>
      <c r="F12" s="229"/>
      <c r="G12" s="229"/>
      <c r="H12" s="148" t="s">
        <v>34</v>
      </c>
      <c r="I12" s="180"/>
      <c r="J12" s="147"/>
    </row>
    <row r="13" spans="1:15" ht="15.75" customHeight="1" x14ac:dyDescent="0.2">
      <c r="A13" s="3"/>
      <c r="B13" s="24"/>
      <c r="C13" s="47"/>
      <c r="D13" s="209"/>
      <c r="E13" s="209"/>
      <c r="F13" s="209"/>
      <c r="G13" s="209"/>
      <c r="H13" s="146"/>
      <c r="I13" s="18"/>
      <c r="J13" s="145"/>
    </row>
    <row r="14" spans="1:15" ht="24" hidden="1" customHeight="1" x14ac:dyDescent="0.2">
      <c r="A14" s="3"/>
      <c r="B14" s="144" t="s">
        <v>20</v>
      </c>
      <c r="C14" s="34"/>
      <c r="D14" s="143"/>
      <c r="E14" s="35"/>
      <c r="F14" s="35"/>
      <c r="G14" s="35"/>
      <c r="H14" s="142"/>
      <c r="I14" s="35"/>
      <c r="J14" s="141"/>
    </row>
    <row r="15" spans="1:15" ht="32.25" customHeight="1" x14ac:dyDescent="0.2">
      <c r="A15" s="3"/>
      <c r="B15" s="29" t="s">
        <v>31</v>
      </c>
      <c r="C15" s="36"/>
      <c r="D15" s="13"/>
      <c r="E15" s="232"/>
      <c r="F15" s="232"/>
      <c r="G15" s="242"/>
      <c r="H15" s="242"/>
      <c r="I15" s="242" t="s">
        <v>28</v>
      </c>
      <c r="J15" s="243"/>
    </row>
    <row r="16" spans="1:15" ht="23.25" customHeight="1" x14ac:dyDescent="0.2">
      <c r="A16" s="75" t="s">
        <v>23</v>
      </c>
      <c r="B16" s="76" t="s">
        <v>23</v>
      </c>
      <c r="C16" s="136"/>
      <c r="D16" s="135"/>
      <c r="E16" s="230"/>
      <c r="F16" s="231"/>
      <c r="G16" s="230"/>
      <c r="H16" s="231"/>
      <c r="I16" s="230">
        <f>SUMIF(F47:F59,A16,I47:I59)+SUMIF(F47:F59,"PSU",I47:I59)</f>
        <v>0</v>
      </c>
      <c r="J16" s="202"/>
    </row>
    <row r="17" spans="1:10" ht="23.25" customHeight="1" x14ac:dyDescent="0.2">
      <c r="A17" s="75" t="s">
        <v>24</v>
      </c>
      <c r="B17" s="76" t="s">
        <v>24</v>
      </c>
      <c r="C17" s="136"/>
      <c r="D17" s="135"/>
      <c r="E17" s="230"/>
      <c r="F17" s="231"/>
      <c r="G17" s="230"/>
      <c r="H17" s="231"/>
      <c r="I17" s="230">
        <f>SUMIF(F47:F59,A17,I47:I59)</f>
        <v>0</v>
      </c>
      <c r="J17" s="202"/>
    </row>
    <row r="18" spans="1:10" ht="23.25" customHeight="1" x14ac:dyDescent="0.2">
      <c r="A18" s="75" t="s">
        <v>25</v>
      </c>
      <c r="B18" s="76" t="s">
        <v>25</v>
      </c>
      <c r="C18" s="136"/>
      <c r="D18" s="135"/>
      <c r="E18" s="230"/>
      <c r="F18" s="231"/>
      <c r="G18" s="230"/>
      <c r="H18" s="231"/>
      <c r="I18" s="230">
        <f>SUMIF(F47:F59,A18,I47:I59)</f>
        <v>0</v>
      </c>
      <c r="J18" s="202"/>
    </row>
    <row r="19" spans="1:10" ht="23.25" customHeight="1" x14ac:dyDescent="0.2">
      <c r="A19" s="75" t="s">
        <v>85</v>
      </c>
      <c r="B19" s="76" t="s">
        <v>26</v>
      </c>
      <c r="C19" s="136"/>
      <c r="D19" s="135"/>
      <c r="E19" s="230"/>
      <c r="F19" s="231"/>
      <c r="G19" s="230"/>
      <c r="H19" s="231"/>
      <c r="I19" s="230">
        <f>SUMIF(F47:F59,A19,I47:I59)</f>
        <v>0</v>
      </c>
      <c r="J19" s="202"/>
    </row>
    <row r="20" spans="1:10" ht="23.25" customHeight="1" x14ac:dyDescent="0.2">
      <c r="A20" s="75" t="s">
        <v>86</v>
      </c>
      <c r="B20" s="76" t="s">
        <v>27</v>
      </c>
      <c r="C20" s="136"/>
      <c r="D20" s="135"/>
      <c r="E20" s="230"/>
      <c r="F20" s="231"/>
      <c r="G20" s="230"/>
      <c r="H20" s="231"/>
      <c r="I20" s="230">
        <f>SUMIF(F47:F59,A20,I47:I59)</f>
        <v>0</v>
      </c>
      <c r="J20" s="202"/>
    </row>
    <row r="21" spans="1:10" ht="23.25" customHeight="1" x14ac:dyDescent="0.2">
      <c r="A21" s="3"/>
      <c r="B21" s="38" t="s">
        <v>28</v>
      </c>
      <c r="C21" s="140"/>
      <c r="D21" s="139"/>
      <c r="E21" s="248"/>
      <c r="F21" s="249"/>
      <c r="G21" s="248"/>
      <c r="H21" s="249"/>
      <c r="I21" s="248">
        <f>SUM(I16:J20)</f>
        <v>0</v>
      </c>
      <c r="J21" s="204"/>
    </row>
    <row r="22" spans="1:10" ht="33" customHeight="1" x14ac:dyDescent="0.2">
      <c r="A22" s="3"/>
      <c r="B22" s="33" t="s">
        <v>32</v>
      </c>
      <c r="C22" s="136"/>
      <c r="D22" s="135"/>
      <c r="E22" s="138"/>
      <c r="F22" s="133"/>
      <c r="G22" s="137"/>
      <c r="H22" s="137"/>
      <c r="I22" s="137"/>
      <c r="J22" s="132"/>
    </row>
    <row r="23" spans="1:10" ht="23.25" customHeight="1" x14ac:dyDescent="0.2">
      <c r="A23" s="3"/>
      <c r="B23" s="32" t="s">
        <v>11</v>
      </c>
      <c r="C23" s="136"/>
      <c r="D23" s="135"/>
      <c r="E23" s="134">
        <v>12</v>
      </c>
      <c r="F23" s="133" t="s">
        <v>0</v>
      </c>
      <c r="G23" s="246">
        <f>ZakladDPHSniVypocet</f>
        <v>0</v>
      </c>
      <c r="H23" s="247"/>
      <c r="I23" s="247"/>
      <c r="J23" s="132" t="e">
        <f t="shared" ref="J23:J28" si="0">Mena</f>
        <v>#REF!</v>
      </c>
    </row>
    <row r="24" spans="1:10" ht="23.25" customHeight="1" x14ac:dyDescent="0.2">
      <c r="A24" s="3"/>
      <c r="B24" s="32" t="s">
        <v>12</v>
      </c>
      <c r="C24" s="136"/>
      <c r="D24" s="135"/>
      <c r="E24" s="134">
        <f>SazbaDPH1</f>
        <v>12</v>
      </c>
      <c r="F24" s="133" t="s">
        <v>0</v>
      </c>
      <c r="G24" s="244" t="e">
        <f>ZakladDPHSni*SazbaDPH1/100</f>
        <v>#REF!</v>
      </c>
      <c r="H24" s="245"/>
      <c r="I24" s="245"/>
      <c r="J24" s="132" t="e">
        <f t="shared" si="0"/>
        <v>#REF!</v>
      </c>
    </row>
    <row r="25" spans="1:10" ht="23.25" customHeight="1" x14ac:dyDescent="0.2">
      <c r="A25" s="3"/>
      <c r="B25" s="32" t="s">
        <v>13</v>
      </c>
      <c r="C25" s="136"/>
      <c r="D25" s="135"/>
      <c r="E25" s="134">
        <v>21</v>
      </c>
      <c r="F25" s="133" t="s">
        <v>0</v>
      </c>
      <c r="G25" s="246">
        <f>ZakladDPHZaklVypocet</f>
        <v>0</v>
      </c>
      <c r="H25" s="247"/>
      <c r="I25" s="247"/>
      <c r="J25" s="132" t="e">
        <f t="shared" si="0"/>
        <v>#REF!</v>
      </c>
    </row>
    <row r="26" spans="1:10" ht="23.25" customHeight="1" x14ac:dyDescent="0.2">
      <c r="A26" s="3"/>
      <c r="B26" s="28" t="s">
        <v>14</v>
      </c>
      <c r="C26" s="14"/>
      <c r="D26" s="13"/>
      <c r="E26" s="25">
        <f>SazbaDPH2</f>
        <v>21</v>
      </c>
      <c r="F26" s="26" t="s">
        <v>0</v>
      </c>
      <c r="G26" s="198" t="e">
        <f>ZakladDPHZakl*SazbaDPH2/100</f>
        <v>#REF!</v>
      </c>
      <c r="H26" s="199"/>
      <c r="I26" s="199"/>
      <c r="J26" s="131" t="e">
        <f t="shared" si="0"/>
        <v>#REF!</v>
      </c>
    </row>
    <row r="27" spans="1:10" ht="23.25" customHeight="1" thickBot="1" x14ac:dyDescent="0.25">
      <c r="A27" s="3"/>
      <c r="B27" s="27" t="s">
        <v>4</v>
      </c>
      <c r="C27" s="129"/>
      <c r="D27" s="130"/>
      <c r="E27" s="129"/>
      <c r="F27" s="128"/>
      <c r="G27" s="200">
        <f>0</f>
        <v>0</v>
      </c>
      <c r="H27" s="200"/>
      <c r="I27" s="200"/>
      <c r="J27" s="127" t="e">
        <f t="shared" si="0"/>
        <v>#REF!</v>
      </c>
    </row>
    <row r="28" spans="1:10" ht="27.75" hidden="1" customHeight="1" thickBot="1" x14ac:dyDescent="0.25">
      <c r="A28" s="3"/>
      <c r="B28" s="53" t="s">
        <v>22</v>
      </c>
      <c r="C28" s="54"/>
      <c r="D28" s="54"/>
      <c r="E28" s="55"/>
      <c r="F28" s="56"/>
      <c r="G28" s="192">
        <f>ZakladDPHSniVypocet+ZakladDPHZaklVypocet</f>
        <v>0</v>
      </c>
      <c r="H28" s="192"/>
      <c r="I28" s="192"/>
      <c r="J28" s="57" t="e">
        <f t="shared" si="0"/>
        <v>#REF!</v>
      </c>
    </row>
    <row r="29" spans="1:10" ht="27.75" customHeight="1" thickBot="1" x14ac:dyDescent="0.25">
      <c r="A29" s="3"/>
      <c r="B29" s="53" t="s">
        <v>35</v>
      </c>
      <c r="C29" s="58"/>
      <c r="D29" s="58"/>
      <c r="E29" s="58"/>
      <c r="F29" s="58"/>
      <c r="G29" s="201" t="e">
        <f>ZakladDPHSni+DPHSni+ZakladDPHZakl+DPHZakl+Zaokrouhleni</f>
        <v>#REF!</v>
      </c>
      <c r="H29" s="201"/>
      <c r="I29" s="201"/>
      <c r="J29" s="59" t="s">
        <v>54</v>
      </c>
    </row>
    <row r="30" spans="1:10" ht="12.75" customHeight="1" x14ac:dyDescent="0.2">
      <c r="A30" s="3"/>
      <c r="B30" s="3"/>
      <c r="J30" s="9"/>
    </row>
    <row r="31" spans="1:10" ht="30" customHeight="1" x14ac:dyDescent="0.2">
      <c r="A31" s="3"/>
      <c r="B31" s="3"/>
      <c r="J31" s="9"/>
    </row>
    <row r="32" spans="1:10" ht="18.75" customHeight="1" x14ac:dyDescent="0.2">
      <c r="A32" s="3"/>
      <c r="B32" s="15"/>
      <c r="C32" s="126" t="s">
        <v>10</v>
      </c>
      <c r="D32" s="21"/>
      <c r="E32" s="21"/>
      <c r="F32" s="126" t="s">
        <v>9</v>
      </c>
      <c r="G32" s="21"/>
      <c r="H32" s="22">
        <f ca="1">TODAY()</f>
        <v>46120</v>
      </c>
      <c r="I32" s="21"/>
      <c r="J32" s="9"/>
    </row>
    <row r="33" spans="1:10" ht="47.25" customHeight="1" x14ac:dyDescent="0.2">
      <c r="A33" s="3"/>
      <c r="B33" s="3"/>
      <c r="J33" s="9"/>
    </row>
    <row r="34" spans="1:10" s="19" customFormat="1" ht="18.75" customHeight="1" x14ac:dyDescent="0.2">
      <c r="A34" s="17"/>
      <c r="B34" s="17"/>
      <c r="D34" s="190"/>
      <c r="E34" s="190"/>
      <c r="G34" s="190"/>
      <c r="H34" s="190"/>
      <c r="I34" s="190"/>
      <c r="J34" s="20"/>
    </row>
    <row r="35" spans="1:10" ht="12.75" customHeight="1" x14ac:dyDescent="0.2">
      <c r="A35" s="3"/>
      <c r="B35" s="3"/>
      <c r="D35" s="191" t="s">
        <v>2</v>
      </c>
      <c r="E35" s="191"/>
      <c r="H35" s="125" t="s">
        <v>3</v>
      </c>
      <c r="J35" s="9"/>
    </row>
    <row r="36" spans="1:10" ht="13.5" customHeight="1" thickBot="1" x14ac:dyDescent="0.25">
      <c r="A36" s="10"/>
      <c r="B36" s="10"/>
      <c r="C36" s="11"/>
      <c r="D36" s="11"/>
      <c r="E36" s="11"/>
      <c r="F36" s="11"/>
      <c r="G36" s="11"/>
      <c r="H36" s="11"/>
      <c r="I36" s="11"/>
      <c r="J36" s="12"/>
    </row>
    <row r="37" spans="1:10" ht="27" hidden="1" customHeight="1" x14ac:dyDescent="0.25">
      <c r="B37" s="39" t="s">
        <v>15</v>
      </c>
      <c r="C37" s="2"/>
      <c r="D37" s="2"/>
      <c r="E37" s="2"/>
      <c r="F37" s="52"/>
      <c r="G37" s="52"/>
      <c r="H37" s="52"/>
      <c r="I37" s="52"/>
      <c r="J37" s="2"/>
    </row>
    <row r="38" spans="1:10" ht="25.5" hidden="1" customHeight="1" x14ac:dyDescent="0.2">
      <c r="A38" s="49" t="s">
        <v>37</v>
      </c>
      <c r="B38" s="124" t="s">
        <v>16</v>
      </c>
      <c r="C38" s="50" t="s">
        <v>5</v>
      </c>
      <c r="D38" s="51"/>
      <c r="E38" s="51"/>
      <c r="F38" s="123" t="str">
        <f>B23</f>
        <v>Základ pro sníženou DPH</v>
      </c>
      <c r="G38" s="123" t="str">
        <f>B25</f>
        <v>Základ pro základní DPH</v>
      </c>
      <c r="H38" s="122" t="s">
        <v>17</v>
      </c>
      <c r="I38" s="122" t="s">
        <v>1</v>
      </c>
      <c r="J38" s="121" t="s">
        <v>0</v>
      </c>
    </row>
    <row r="39" spans="1:10" ht="25.5" hidden="1" customHeight="1" x14ac:dyDescent="0.2">
      <c r="A39" s="49">
        <v>1</v>
      </c>
      <c r="B39" s="120" t="s">
        <v>52</v>
      </c>
      <c r="C39" s="235" t="s">
        <v>236</v>
      </c>
      <c r="D39" s="236"/>
      <c r="E39" s="236"/>
      <c r="F39" s="119">
        <f>'Rozpočet Pol_WC_sprchy_166'!AC85</f>
        <v>0</v>
      </c>
      <c r="G39" s="118">
        <f>'Rozpočet Pol_WC_sprchy_166'!AD85</f>
        <v>0</v>
      </c>
      <c r="H39" s="117">
        <f>(F39*SazbaDPH1/100)+(G39*SazbaDPH2/100)</f>
        <v>0</v>
      </c>
      <c r="I39" s="117">
        <f>F39+G39+H39</f>
        <v>0</v>
      </c>
      <c r="J39" s="116" t="str">
        <f>IF(_xlfn.SINGLE(CenaCelkemVypocet)=0,"",I39/_xlfn.SINGLE(CenaCelkemVypocet)*100)</f>
        <v/>
      </c>
    </row>
    <row r="40" spans="1:10" ht="25.5" hidden="1" customHeight="1" x14ac:dyDescent="0.2">
      <c r="A40" s="49"/>
      <c r="B40" s="237" t="s">
        <v>53</v>
      </c>
      <c r="C40" s="238"/>
      <c r="D40" s="238"/>
      <c r="E40" s="239"/>
      <c r="F40" s="115">
        <f>SUMIF(A39:A39,"=1",F39:F39)</f>
        <v>0</v>
      </c>
      <c r="G40" s="114">
        <f>SUMIF(A39:A39,"=1",G39:G39)</f>
        <v>0</v>
      </c>
      <c r="H40" s="114">
        <f>SUMIF(A39:A39,"=1",H39:H39)</f>
        <v>0</v>
      </c>
      <c r="I40" s="114">
        <f>SUMIF(A39:A39,"=1",I39:I39)</f>
        <v>0</v>
      </c>
      <c r="J40" s="113">
        <f>SUMIF(A39:A39,"=1",J39:J39)</f>
        <v>0</v>
      </c>
    </row>
    <row r="44" spans="1:10" ht="15.75" x14ac:dyDescent="0.25">
      <c r="B44" s="60" t="s">
        <v>55</v>
      </c>
    </row>
    <row r="46" spans="1:10" ht="25.5" customHeight="1" x14ac:dyDescent="0.2">
      <c r="A46" s="61"/>
      <c r="B46" s="65" t="s">
        <v>16</v>
      </c>
      <c r="C46" s="65" t="s">
        <v>5</v>
      </c>
      <c r="D46" s="66"/>
      <c r="E46" s="66"/>
      <c r="F46" s="178" t="s">
        <v>56</v>
      </c>
      <c r="G46" s="178"/>
      <c r="H46" s="178"/>
      <c r="I46" s="240" t="s">
        <v>28</v>
      </c>
      <c r="J46" s="240"/>
    </row>
    <row r="47" spans="1:10" ht="25.5" customHeight="1" x14ac:dyDescent="0.2">
      <c r="A47" s="62"/>
      <c r="B47" s="69" t="s">
        <v>59</v>
      </c>
      <c r="C47" s="193" t="s">
        <v>60</v>
      </c>
      <c r="D47" s="194"/>
      <c r="E47" s="194"/>
      <c r="F47" s="112" t="s">
        <v>23</v>
      </c>
      <c r="G47" s="179"/>
      <c r="H47" s="179"/>
      <c r="I47" s="241">
        <f>'Rozpočet Pol_WC_sprchy_166'!G8</f>
        <v>0</v>
      </c>
      <c r="J47" s="241"/>
    </row>
    <row r="48" spans="1:10" ht="25.5" customHeight="1" x14ac:dyDescent="0.2">
      <c r="A48" s="62"/>
      <c r="B48" s="64" t="s">
        <v>61</v>
      </c>
      <c r="C48" s="189" t="s">
        <v>62</v>
      </c>
      <c r="D48" s="228"/>
      <c r="E48" s="228"/>
      <c r="F48" s="71" t="s">
        <v>23</v>
      </c>
      <c r="G48" s="175"/>
      <c r="H48" s="175"/>
      <c r="I48" s="188">
        <f>'Rozpočet Pol_WC_sprchy_166'!G15</f>
        <v>0</v>
      </c>
      <c r="J48" s="188"/>
    </row>
    <row r="49" spans="1:10" ht="25.5" customHeight="1" x14ac:dyDescent="0.2">
      <c r="A49" s="62"/>
      <c r="B49" s="64" t="s">
        <v>237</v>
      </c>
      <c r="C49" s="189" t="s">
        <v>238</v>
      </c>
      <c r="D49" s="228"/>
      <c r="E49" s="228"/>
      <c r="F49" s="71" t="s">
        <v>23</v>
      </c>
      <c r="G49" s="175"/>
      <c r="H49" s="175"/>
      <c r="I49" s="188">
        <f>'Rozpočet Pol_WC_sprchy_166'!G18</f>
        <v>0</v>
      </c>
      <c r="J49" s="188"/>
    </row>
    <row r="50" spans="1:10" ht="25.5" customHeight="1" x14ac:dyDescent="0.2">
      <c r="A50" s="62"/>
      <c r="B50" s="64" t="s">
        <v>63</v>
      </c>
      <c r="C50" s="189" t="s">
        <v>64</v>
      </c>
      <c r="D50" s="228"/>
      <c r="E50" s="228"/>
      <c r="F50" s="71" t="s">
        <v>23</v>
      </c>
      <c r="G50" s="175"/>
      <c r="H50" s="175"/>
      <c r="I50" s="188">
        <f>'Rozpočet Pol_WC_sprchy_166'!G20</f>
        <v>0</v>
      </c>
      <c r="J50" s="188"/>
    </row>
    <row r="51" spans="1:10" ht="25.5" customHeight="1" x14ac:dyDescent="0.2">
      <c r="A51" s="62"/>
      <c r="B51" s="64" t="s">
        <v>65</v>
      </c>
      <c r="C51" s="189" t="s">
        <v>66</v>
      </c>
      <c r="D51" s="228"/>
      <c r="E51" s="228"/>
      <c r="F51" s="71" t="s">
        <v>23</v>
      </c>
      <c r="G51" s="175"/>
      <c r="H51" s="175"/>
      <c r="I51" s="188">
        <f>'Rozpočet Pol_WC_sprchy_166'!G23</f>
        <v>0</v>
      </c>
      <c r="J51" s="188"/>
    </row>
    <row r="52" spans="1:10" ht="25.5" customHeight="1" x14ac:dyDescent="0.2">
      <c r="A52" s="62"/>
      <c r="B52" s="64" t="s">
        <v>67</v>
      </c>
      <c r="C52" s="189" t="s">
        <v>68</v>
      </c>
      <c r="D52" s="228"/>
      <c r="E52" s="228"/>
      <c r="F52" s="71" t="s">
        <v>24</v>
      </c>
      <c r="G52" s="175"/>
      <c r="H52" s="175"/>
      <c r="I52" s="188">
        <f>'Rozpočet Pol_WC_sprchy_166'!G28</f>
        <v>0</v>
      </c>
      <c r="J52" s="188"/>
    </row>
    <row r="53" spans="1:10" ht="25.5" customHeight="1" x14ac:dyDescent="0.2">
      <c r="A53" s="62"/>
      <c r="B53" s="64" t="s">
        <v>69</v>
      </c>
      <c r="C53" s="189" t="s">
        <v>70</v>
      </c>
      <c r="D53" s="228"/>
      <c r="E53" s="228"/>
      <c r="F53" s="71" t="s">
        <v>24</v>
      </c>
      <c r="G53" s="175"/>
      <c r="H53" s="175"/>
      <c r="I53" s="188">
        <f>'Rozpočet Pol_WC_sprchy_166'!G33</f>
        <v>0</v>
      </c>
      <c r="J53" s="188"/>
    </row>
    <row r="54" spans="1:10" ht="25.5" customHeight="1" x14ac:dyDescent="0.2">
      <c r="A54" s="62"/>
      <c r="B54" s="64" t="s">
        <v>71</v>
      </c>
      <c r="C54" s="189" t="s">
        <v>72</v>
      </c>
      <c r="D54" s="228"/>
      <c r="E54" s="228"/>
      <c r="F54" s="71" t="s">
        <v>24</v>
      </c>
      <c r="G54" s="175"/>
      <c r="H54" s="175"/>
      <c r="I54" s="188">
        <f>'Rozpočet Pol_WC_sprchy_166'!G38</f>
        <v>0</v>
      </c>
      <c r="J54" s="188"/>
    </row>
    <row r="55" spans="1:10" ht="25.5" customHeight="1" x14ac:dyDescent="0.2">
      <c r="A55" s="62"/>
      <c r="B55" s="64" t="s">
        <v>73</v>
      </c>
      <c r="C55" s="189" t="s">
        <v>74</v>
      </c>
      <c r="D55" s="228"/>
      <c r="E55" s="228"/>
      <c r="F55" s="71" t="s">
        <v>24</v>
      </c>
      <c r="G55" s="175"/>
      <c r="H55" s="175"/>
      <c r="I55" s="188">
        <f>'Rozpočet Pol_WC_sprchy_166'!G51</f>
        <v>0</v>
      </c>
      <c r="J55" s="188"/>
    </row>
    <row r="56" spans="1:10" ht="25.5" customHeight="1" x14ac:dyDescent="0.2">
      <c r="A56" s="62"/>
      <c r="B56" s="64" t="s">
        <v>77</v>
      </c>
      <c r="C56" s="189" t="s">
        <v>78</v>
      </c>
      <c r="D56" s="228"/>
      <c r="E56" s="228"/>
      <c r="F56" s="71" t="s">
        <v>24</v>
      </c>
      <c r="G56" s="175"/>
      <c r="H56" s="175"/>
      <c r="I56" s="188">
        <f>'Rozpočet Pol_WC_sprchy_166'!G54</f>
        <v>0</v>
      </c>
      <c r="J56" s="188"/>
    </row>
    <row r="57" spans="1:10" ht="25.5" customHeight="1" x14ac:dyDescent="0.2">
      <c r="A57" s="62"/>
      <c r="B57" s="64" t="s">
        <v>79</v>
      </c>
      <c r="C57" s="189" t="s">
        <v>80</v>
      </c>
      <c r="D57" s="228"/>
      <c r="E57" s="228"/>
      <c r="F57" s="71" t="s">
        <v>24</v>
      </c>
      <c r="G57" s="175"/>
      <c r="H57" s="175"/>
      <c r="I57" s="188">
        <f>'Rozpočet Pol_WC_sprchy_166'!G65</f>
        <v>0</v>
      </c>
      <c r="J57" s="188"/>
    </row>
    <row r="58" spans="1:10" ht="25.5" customHeight="1" x14ac:dyDescent="0.2">
      <c r="A58" s="62"/>
      <c r="B58" s="64" t="s">
        <v>81</v>
      </c>
      <c r="C58" s="189" t="s">
        <v>82</v>
      </c>
      <c r="D58" s="228"/>
      <c r="E58" s="228"/>
      <c r="F58" s="71" t="s">
        <v>24</v>
      </c>
      <c r="G58" s="175"/>
      <c r="H58" s="175"/>
      <c r="I58" s="188">
        <f>'Rozpočet Pol_WC_sprchy_166'!G75</f>
        <v>0</v>
      </c>
      <c r="J58" s="188"/>
    </row>
    <row r="59" spans="1:10" ht="25.5" customHeight="1" x14ac:dyDescent="0.2">
      <c r="A59" s="62"/>
      <c r="B59" s="70" t="s">
        <v>83</v>
      </c>
      <c r="C59" s="186" t="s">
        <v>84</v>
      </c>
      <c r="D59" s="187"/>
      <c r="E59" s="187"/>
      <c r="F59" s="72" t="s">
        <v>23</v>
      </c>
      <c r="G59" s="176"/>
      <c r="H59" s="176"/>
      <c r="I59" s="185">
        <f>'Rozpočet Pol_WC_sprchy_166'!G81</f>
        <v>0</v>
      </c>
      <c r="J59" s="185"/>
    </row>
    <row r="60" spans="1:10" ht="25.5" customHeight="1" x14ac:dyDescent="0.2">
      <c r="A60" s="63"/>
      <c r="B60" s="67" t="s">
        <v>1</v>
      </c>
      <c r="C60" s="67"/>
      <c r="D60" s="68"/>
      <c r="E60" s="68"/>
      <c r="F60" s="73"/>
      <c r="G60" s="181"/>
      <c r="H60" s="181"/>
      <c r="I60" s="227">
        <f>SUM(I47:I59)</f>
        <v>0</v>
      </c>
      <c r="J60" s="227"/>
    </row>
    <row r="61" spans="1:10" x14ac:dyDescent="0.2">
      <c r="F61" s="74"/>
      <c r="G61" s="74"/>
      <c r="H61" s="74"/>
      <c r="I61" s="74"/>
      <c r="J61" s="74"/>
    </row>
    <row r="62" spans="1:10" x14ac:dyDescent="0.2">
      <c r="F62" s="74"/>
      <c r="G62" s="74"/>
      <c r="H62" s="74"/>
      <c r="I62" s="74"/>
      <c r="J62" s="74"/>
    </row>
    <row r="63" spans="1:10" x14ac:dyDescent="0.2">
      <c r="F63" s="74"/>
      <c r="G63" s="74"/>
      <c r="H63" s="74"/>
      <c r="I63" s="74"/>
      <c r="J63" s="74"/>
    </row>
  </sheetData>
  <mergeCells count="67">
    <mergeCell ref="I60:J60"/>
    <mergeCell ref="C57:E57"/>
    <mergeCell ref="I57:J57"/>
    <mergeCell ref="C58:E58"/>
    <mergeCell ref="I58:J58"/>
    <mergeCell ref="C59:E59"/>
    <mergeCell ref="I59:J59"/>
    <mergeCell ref="C54:E54"/>
    <mergeCell ref="I54:J54"/>
    <mergeCell ref="C55:E55"/>
    <mergeCell ref="I55:J55"/>
    <mergeCell ref="C56:E56"/>
    <mergeCell ref="I56:J56"/>
    <mergeCell ref="C51:E51"/>
    <mergeCell ref="I51:J51"/>
    <mergeCell ref="C52:E52"/>
    <mergeCell ref="I52:J52"/>
    <mergeCell ref="C53:E53"/>
    <mergeCell ref="I53:J53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E21:F21"/>
    <mergeCell ref="G21:H21"/>
    <mergeCell ref="I21:J21"/>
    <mergeCell ref="G23:I23"/>
    <mergeCell ref="G24:I24"/>
    <mergeCell ref="G25:I25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B1:J1"/>
    <mergeCell ref="D2:J2"/>
    <mergeCell ref="D3:J3"/>
    <mergeCell ref="D11:G11"/>
    <mergeCell ref="D12:G12"/>
    <mergeCell ref="D13:G1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355C5-089A-49DF-A4C3-7094AF5991F1}">
  <sheetPr>
    <outlinePr summaryBelow="0"/>
  </sheetPr>
  <dimension ref="A1:BH95"/>
  <sheetViews>
    <sheetView workbookViewId="0">
      <selection sqref="A1:J1"/>
    </sheetView>
  </sheetViews>
  <sheetFormatPr defaultRowHeight="12.75" outlineLevelRow="1" x14ac:dyDescent="0.2"/>
  <cols>
    <col min="1" max="1" width="4.28515625" customWidth="1"/>
    <col min="2" max="2" width="14.42578125" style="48" customWidth="1"/>
    <col min="3" max="3" width="38.28515625" style="48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4" t="s">
        <v>6</v>
      </c>
      <c r="B1" s="224"/>
      <c r="C1" s="224"/>
      <c r="D1" s="224"/>
      <c r="E1" s="224"/>
      <c r="F1" s="224"/>
      <c r="G1" s="224"/>
      <c r="AE1" t="s">
        <v>88</v>
      </c>
    </row>
    <row r="2" spans="1:60" ht="25.15" customHeight="1" x14ac:dyDescent="0.2">
      <c r="A2" s="173" t="s">
        <v>87</v>
      </c>
      <c r="B2" s="182"/>
      <c r="C2" s="252" t="s">
        <v>236</v>
      </c>
      <c r="D2" s="253"/>
      <c r="E2" s="253"/>
      <c r="F2" s="253"/>
      <c r="G2" s="254"/>
      <c r="AE2" t="s">
        <v>89</v>
      </c>
    </row>
    <row r="3" spans="1:60" ht="25.15" customHeight="1" x14ac:dyDescent="0.2">
      <c r="A3" s="173" t="s">
        <v>7</v>
      </c>
      <c r="B3" s="182"/>
      <c r="C3" s="252" t="s">
        <v>43</v>
      </c>
      <c r="D3" s="253"/>
      <c r="E3" s="253"/>
      <c r="F3" s="253"/>
      <c r="G3" s="254"/>
      <c r="AE3" t="s">
        <v>90</v>
      </c>
    </row>
    <row r="4" spans="1:60" ht="25.15" hidden="1" customHeight="1" x14ac:dyDescent="0.2">
      <c r="A4" s="173" t="s">
        <v>8</v>
      </c>
      <c r="B4" s="182"/>
      <c r="C4" s="252"/>
      <c r="D4" s="253"/>
      <c r="E4" s="253"/>
      <c r="F4" s="253"/>
      <c r="G4" s="254"/>
      <c r="AE4" t="s">
        <v>91</v>
      </c>
    </row>
    <row r="5" spans="1:60" hidden="1" x14ac:dyDescent="0.2">
      <c r="A5" s="172" t="s">
        <v>92</v>
      </c>
      <c r="B5" s="77"/>
      <c r="C5" s="77"/>
      <c r="D5" s="78"/>
      <c r="E5" s="78"/>
      <c r="F5" s="78"/>
      <c r="G5" s="171"/>
      <c r="AE5" t="s">
        <v>93</v>
      </c>
    </row>
    <row r="7" spans="1:60" ht="38.25" x14ac:dyDescent="0.2">
      <c r="A7" s="169" t="s">
        <v>94</v>
      </c>
      <c r="B7" s="170" t="s">
        <v>95</v>
      </c>
      <c r="C7" s="170" t="s">
        <v>96</v>
      </c>
      <c r="D7" s="169" t="s">
        <v>97</v>
      </c>
      <c r="E7" s="169" t="s">
        <v>98</v>
      </c>
      <c r="F7" s="79" t="s">
        <v>99</v>
      </c>
      <c r="G7" s="169" t="s">
        <v>28</v>
      </c>
      <c r="H7" s="96" t="s">
        <v>29</v>
      </c>
      <c r="I7" s="96" t="s">
        <v>100</v>
      </c>
      <c r="J7" s="96" t="s">
        <v>30</v>
      </c>
      <c r="K7" s="96" t="s">
        <v>101</v>
      </c>
      <c r="L7" s="96" t="s">
        <v>102</v>
      </c>
      <c r="M7" s="96" t="s">
        <v>103</v>
      </c>
      <c r="N7" s="96" t="s">
        <v>104</v>
      </c>
      <c r="O7" s="96" t="s">
        <v>105</v>
      </c>
      <c r="P7" s="96" t="s">
        <v>106</v>
      </c>
      <c r="Q7" s="96" t="s">
        <v>107</v>
      </c>
      <c r="R7" s="96" t="s">
        <v>108</v>
      </c>
      <c r="S7" s="96" t="s">
        <v>109</v>
      </c>
      <c r="T7" s="96" t="s">
        <v>110</v>
      </c>
      <c r="U7" s="96" t="s">
        <v>111</v>
      </c>
    </row>
    <row r="8" spans="1:60" x14ac:dyDescent="0.2">
      <c r="A8" s="97" t="s">
        <v>112</v>
      </c>
      <c r="B8" s="98" t="s">
        <v>59</v>
      </c>
      <c r="C8" s="99" t="s">
        <v>60</v>
      </c>
      <c r="D8" s="100"/>
      <c r="E8" s="101"/>
      <c r="F8" s="102"/>
      <c r="G8" s="102">
        <f>SUMIF(AE9:AE14,"&lt;&gt;NOR",G9:G14)</f>
        <v>0</v>
      </c>
      <c r="H8" s="102"/>
      <c r="I8" s="102">
        <f>SUM(I9:I14)</f>
        <v>0</v>
      </c>
      <c r="J8" s="102"/>
      <c r="K8" s="102">
        <f>SUM(K9:K14)</f>
        <v>0</v>
      </c>
      <c r="L8" s="102"/>
      <c r="M8" s="102">
        <f>SUM(M9:M14)</f>
        <v>0</v>
      </c>
      <c r="N8" s="83"/>
      <c r="O8" s="83">
        <f>SUM(O9:O14)</f>
        <v>0.19528999999999999</v>
      </c>
      <c r="P8" s="83"/>
      <c r="Q8" s="83">
        <f>SUM(Q9:Q14)</f>
        <v>0</v>
      </c>
      <c r="R8" s="83"/>
      <c r="S8" s="83"/>
      <c r="T8" s="97"/>
      <c r="U8" s="83">
        <f>SUM(U9:U14)</f>
        <v>16.420000000000002</v>
      </c>
      <c r="AE8" t="s">
        <v>113</v>
      </c>
    </row>
    <row r="9" spans="1:60" outlineLevel="1" x14ac:dyDescent="0.2">
      <c r="A9" s="81">
        <v>1</v>
      </c>
      <c r="B9" s="81" t="s">
        <v>120</v>
      </c>
      <c r="C9" s="165" t="s">
        <v>121</v>
      </c>
      <c r="D9" s="84" t="s">
        <v>115</v>
      </c>
      <c r="E9" s="90">
        <v>1.1000000000000001</v>
      </c>
      <c r="F9" s="93">
        <f>H9+J9</f>
        <v>0</v>
      </c>
      <c r="G9" s="94">
        <f>ROUND(E9*F9,2)</f>
        <v>0</v>
      </c>
      <c r="H9" s="94"/>
      <c r="I9" s="94">
        <f>ROUND(E9*H9,2)</f>
        <v>0</v>
      </c>
      <c r="J9" s="94"/>
      <c r="K9" s="94">
        <f>ROUND(E9*J9,2)</f>
        <v>0</v>
      </c>
      <c r="L9" s="94">
        <v>21</v>
      </c>
      <c r="M9" s="94">
        <f>G9*(1+L9/100)</f>
        <v>0</v>
      </c>
      <c r="N9" s="85">
        <v>1.6000000000000001E-3</v>
      </c>
      <c r="O9" s="85">
        <f>ROUND(E9*N9,5)</f>
        <v>1.7600000000000001E-3</v>
      </c>
      <c r="P9" s="85">
        <v>0</v>
      </c>
      <c r="Q9" s="85">
        <f>ROUND(E9*P9,5)</f>
        <v>0</v>
      </c>
      <c r="R9" s="85"/>
      <c r="S9" s="85"/>
      <c r="T9" s="86">
        <v>0.05</v>
      </c>
      <c r="U9" s="85">
        <f>ROUND(E9*T9,2)</f>
        <v>0.06</v>
      </c>
      <c r="V9" s="80"/>
      <c r="W9" s="80"/>
      <c r="X9" s="80"/>
      <c r="Y9" s="80"/>
      <c r="Z9" s="80"/>
      <c r="AA9" s="80"/>
      <c r="AB9" s="80"/>
      <c r="AC9" s="80"/>
      <c r="AD9" s="80"/>
      <c r="AE9" s="80" t="s">
        <v>116</v>
      </c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</row>
    <row r="10" spans="1:60" outlineLevel="1" x14ac:dyDescent="0.2">
      <c r="A10" s="81">
        <v>2</v>
      </c>
      <c r="B10" s="81" t="s">
        <v>123</v>
      </c>
      <c r="C10" s="165" t="s">
        <v>239</v>
      </c>
      <c r="D10" s="84" t="s">
        <v>115</v>
      </c>
      <c r="E10" s="90">
        <v>30.646000000000001</v>
      </c>
      <c r="F10" s="93">
        <f>H10+J10</f>
        <v>0</v>
      </c>
      <c r="G10" s="94">
        <f>ROUND(E10*F10,2)</f>
        <v>0</v>
      </c>
      <c r="H10" s="94"/>
      <c r="I10" s="94">
        <f>ROUND(E10*H10,2)</f>
        <v>0</v>
      </c>
      <c r="J10" s="94"/>
      <c r="K10" s="94">
        <f>ROUND(E10*J10,2)</f>
        <v>0</v>
      </c>
      <c r="L10" s="94">
        <v>21</v>
      </c>
      <c r="M10" s="94">
        <f>G10*(1+L10/100)</f>
        <v>0</v>
      </c>
      <c r="N10" s="85">
        <v>2.1000000000000001E-4</v>
      </c>
      <c r="O10" s="85">
        <f>ROUND(E10*N10,5)</f>
        <v>6.4400000000000004E-3</v>
      </c>
      <c r="P10" s="85">
        <v>0</v>
      </c>
      <c r="Q10" s="85">
        <f>ROUND(E10*P10,5)</f>
        <v>0</v>
      </c>
      <c r="R10" s="85"/>
      <c r="S10" s="85"/>
      <c r="T10" s="86">
        <v>0.05</v>
      </c>
      <c r="U10" s="85">
        <f>ROUND(E10*T10,2)</f>
        <v>1.53</v>
      </c>
      <c r="V10" s="80"/>
      <c r="W10" s="80"/>
      <c r="X10" s="80"/>
      <c r="Y10" s="80"/>
      <c r="Z10" s="80"/>
      <c r="AA10" s="80"/>
      <c r="AB10" s="80"/>
      <c r="AC10" s="80"/>
      <c r="AD10" s="80"/>
      <c r="AE10" s="80" t="s">
        <v>116</v>
      </c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</row>
    <row r="11" spans="1:60" ht="22.5" outlineLevel="1" x14ac:dyDescent="0.2">
      <c r="A11" s="81">
        <v>3</v>
      </c>
      <c r="B11" s="81" t="s">
        <v>125</v>
      </c>
      <c r="C11" s="165" t="s">
        <v>264</v>
      </c>
      <c r="D11" s="84" t="s">
        <v>115</v>
      </c>
      <c r="E11" s="90">
        <v>30.646000000000001</v>
      </c>
      <c r="F11" s="93">
        <f>H11+J11</f>
        <v>0</v>
      </c>
      <c r="G11" s="94">
        <f>ROUND(E11*F11,2)</f>
        <v>0</v>
      </c>
      <c r="H11" s="94"/>
      <c r="I11" s="94">
        <f>ROUND(E11*H11,2)</f>
        <v>0</v>
      </c>
      <c r="J11" s="94"/>
      <c r="K11" s="94">
        <f>ROUND(E11*J11,2)</f>
        <v>0</v>
      </c>
      <c r="L11" s="94">
        <v>21</v>
      </c>
      <c r="M11" s="94">
        <f>G11*(1+L11/100)</f>
        <v>0</v>
      </c>
      <c r="N11" s="85">
        <v>3.6700000000000001E-3</v>
      </c>
      <c r="O11" s="85">
        <f>ROUND(E11*N11,5)</f>
        <v>0.11247</v>
      </c>
      <c r="P11" s="85">
        <v>0</v>
      </c>
      <c r="Q11" s="85">
        <f>ROUND(E11*P11,5)</f>
        <v>0</v>
      </c>
      <c r="R11" s="85"/>
      <c r="S11" s="85"/>
      <c r="T11" s="86">
        <v>0.36199999999999999</v>
      </c>
      <c r="U11" s="85">
        <f>ROUND(E11*T11,2)</f>
        <v>11.09</v>
      </c>
      <c r="V11" s="80"/>
      <c r="W11" s="80"/>
      <c r="X11" s="80"/>
      <c r="Y11" s="80"/>
      <c r="Z11" s="80"/>
      <c r="AA11" s="80"/>
      <c r="AB11" s="80"/>
      <c r="AC11" s="80"/>
      <c r="AD11" s="80"/>
      <c r="AE11" s="80" t="s">
        <v>116</v>
      </c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</row>
    <row r="12" spans="1:60" ht="33.75" outlineLevel="1" x14ac:dyDescent="0.2">
      <c r="A12" s="81"/>
      <c r="B12" s="81"/>
      <c r="C12" s="168" t="s">
        <v>240</v>
      </c>
      <c r="D12" s="167"/>
      <c r="E12" s="91">
        <v>30.646000000000001</v>
      </c>
      <c r="F12" s="94"/>
      <c r="G12" s="94"/>
      <c r="H12" s="94"/>
      <c r="I12" s="94"/>
      <c r="J12" s="94"/>
      <c r="K12" s="94"/>
      <c r="L12" s="94"/>
      <c r="M12" s="94"/>
      <c r="N12" s="85"/>
      <c r="O12" s="85"/>
      <c r="P12" s="85"/>
      <c r="Q12" s="85"/>
      <c r="R12" s="85"/>
      <c r="S12" s="85"/>
      <c r="T12" s="86"/>
      <c r="U12" s="85"/>
      <c r="V12" s="80"/>
      <c r="W12" s="80"/>
      <c r="X12" s="80"/>
      <c r="Y12" s="80"/>
      <c r="Z12" s="80"/>
      <c r="AA12" s="80"/>
      <c r="AB12" s="80"/>
      <c r="AC12" s="80"/>
      <c r="AD12" s="80"/>
      <c r="AE12" s="80" t="s">
        <v>117</v>
      </c>
      <c r="AF12" s="80">
        <v>0</v>
      </c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</row>
    <row r="13" spans="1:60" outlineLevel="1" x14ac:dyDescent="0.2">
      <c r="A13" s="81">
        <v>4</v>
      </c>
      <c r="B13" s="81" t="s">
        <v>127</v>
      </c>
      <c r="C13" s="165" t="s">
        <v>265</v>
      </c>
      <c r="D13" s="84" t="s">
        <v>115</v>
      </c>
      <c r="E13" s="90">
        <v>2.1</v>
      </c>
      <c r="F13" s="93">
        <f>H13+J13</f>
        <v>0</v>
      </c>
      <c r="G13" s="94">
        <f>ROUND(E13*F13,2)</f>
        <v>0</v>
      </c>
      <c r="H13" s="94"/>
      <c r="I13" s="94">
        <f>ROUND(E13*H13,2)</f>
        <v>0</v>
      </c>
      <c r="J13" s="94"/>
      <c r="K13" s="94">
        <f>ROUND(E13*J13,2)</f>
        <v>0</v>
      </c>
      <c r="L13" s="94">
        <v>21</v>
      </c>
      <c r="M13" s="94">
        <f>G13*(1+L13/100)</f>
        <v>0</v>
      </c>
      <c r="N13" s="85">
        <v>7.0000000000000001E-3</v>
      </c>
      <c r="O13" s="85">
        <f>ROUND(E13*N13,5)</f>
        <v>1.47E-2</v>
      </c>
      <c r="P13" s="85">
        <v>0</v>
      </c>
      <c r="Q13" s="85">
        <f>ROUND(E13*P13,5)</f>
        <v>0</v>
      </c>
      <c r="R13" s="85"/>
      <c r="S13" s="85"/>
      <c r="T13" s="86">
        <v>0.31</v>
      </c>
      <c r="U13" s="85">
        <f>ROUND(E13*T13,2)</f>
        <v>0.65</v>
      </c>
      <c r="V13" s="80"/>
      <c r="W13" s="80"/>
      <c r="X13" s="80"/>
      <c r="Y13" s="80"/>
      <c r="Z13" s="80"/>
      <c r="AA13" s="80"/>
      <c r="AB13" s="80"/>
      <c r="AC13" s="80"/>
      <c r="AD13" s="80"/>
      <c r="AE13" s="80" t="s">
        <v>116</v>
      </c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</row>
    <row r="14" spans="1:60" ht="22.5" outlineLevel="1" x14ac:dyDescent="0.2">
      <c r="A14" s="81">
        <v>5</v>
      </c>
      <c r="B14" s="81" t="s">
        <v>129</v>
      </c>
      <c r="C14" s="165" t="s">
        <v>130</v>
      </c>
      <c r="D14" s="84" t="s">
        <v>131</v>
      </c>
      <c r="E14" s="90">
        <v>16.149999999999999</v>
      </c>
      <c r="F14" s="93">
        <f>H14+J14</f>
        <v>0</v>
      </c>
      <c r="G14" s="94">
        <f>ROUND(E14*F14,2)</f>
        <v>0</v>
      </c>
      <c r="H14" s="94"/>
      <c r="I14" s="94">
        <f>ROUND(E14*H14,2)</f>
        <v>0</v>
      </c>
      <c r="J14" s="94"/>
      <c r="K14" s="94">
        <f>ROUND(E14*J14,2)</f>
        <v>0</v>
      </c>
      <c r="L14" s="94">
        <v>21</v>
      </c>
      <c r="M14" s="94">
        <f>G14*(1+L14/100)</f>
        <v>0</v>
      </c>
      <c r="N14" s="85">
        <v>3.7100000000000002E-3</v>
      </c>
      <c r="O14" s="85">
        <f>ROUND(E14*N14,5)</f>
        <v>5.9920000000000001E-2</v>
      </c>
      <c r="P14" s="85">
        <v>0</v>
      </c>
      <c r="Q14" s="85">
        <f>ROUND(E14*P14,5)</f>
        <v>0</v>
      </c>
      <c r="R14" s="85"/>
      <c r="S14" s="85"/>
      <c r="T14" s="86">
        <v>0.19136</v>
      </c>
      <c r="U14" s="85">
        <f>ROUND(E14*T14,2)</f>
        <v>3.09</v>
      </c>
      <c r="V14" s="80"/>
      <c r="W14" s="80"/>
      <c r="X14" s="80"/>
      <c r="Y14" s="80"/>
      <c r="Z14" s="80"/>
      <c r="AA14" s="80"/>
      <c r="AB14" s="80"/>
      <c r="AC14" s="80"/>
      <c r="AD14" s="80"/>
      <c r="AE14" s="80" t="s">
        <v>132</v>
      </c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</row>
    <row r="15" spans="1:60" x14ac:dyDescent="0.2">
      <c r="A15" s="82" t="s">
        <v>112</v>
      </c>
      <c r="B15" s="82" t="s">
        <v>61</v>
      </c>
      <c r="C15" s="166" t="s">
        <v>62</v>
      </c>
      <c r="D15" s="87"/>
      <c r="E15" s="92"/>
      <c r="F15" s="95"/>
      <c r="G15" s="95">
        <f>SUMIF(AE16:AE17,"&lt;&gt;NOR",G16:G17)</f>
        <v>0</v>
      </c>
      <c r="H15" s="95"/>
      <c r="I15" s="95">
        <f>SUM(I16:I17)</f>
        <v>0</v>
      </c>
      <c r="J15" s="95"/>
      <c r="K15" s="95">
        <f>SUM(K16:K17)</f>
        <v>0</v>
      </c>
      <c r="L15" s="95"/>
      <c r="M15" s="95">
        <f>SUM(M16:M17)</f>
        <v>0</v>
      </c>
      <c r="N15" s="88"/>
      <c r="O15" s="88">
        <f>SUM(O16:O17)</f>
        <v>9.017E-2</v>
      </c>
      <c r="P15" s="88"/>
      <c r="Q15" s="88">
        <f>SUM(Q16:Q17)</f>
        <v>0</v>
      </c>
      <c r="R15" s="88"/>
      <c r="S15" s="88"/>
      <c r="T15" s="89"/>
      <c r="U15" s="88">
        <f>SUM(U16:U17)</f>
        <v>0.99</v>
      </c>
      <c r="AE15" t="s">
        <v>113</v>
      </c>
    </row>
    <row r="16" spans="1:60" outlineLevel="1" x14ac:dyDescent="0.2">
      <c r="A16" s="81">
        <v>6</v>
      </c>
      <c r="B16" s="81" t="s">
        <v>133</v>
      </c>
      <c r="C16" s="165" t="s">
        <v>355</v>
      </c>
      <c r="D16" s="84" t="s">
        <v>115</v>
      </c>
      <c r="E16" s="90">
        <v>1.1000000000000001</v>
      </c>
      <c r="F16" s="93">
        <f>H16+J16</f>
        <v>0</v>
      </c>
      <c r="G16" s="94">
        <f>ROUND(E16*F16,2)</f>
        <v>0</v>
      </c>
      <c r="H16" s="94"/>
      <c r="I16" s="94">
        <f>ROUND(E16*H16,2)</f>
        <v>0</v>
      </c>
      <c r="J16" s="94"/>
      <c r="K16" s="94">
        <f>ROUND(E16*J16,2)</f>
        <v>0</v>
      </c>
      <c r="L16" s="94">
        <v>21</v>
      </c>
      <c r="M16" s="94">
        <f>G16*(1+L16/100)</f>
        <v>0</v>
      </c>
      <c r="N16" s="85">
        <v>2.051E-2</v>
      </c>
      <c r="O16" s="85">
        <f>ROUND(E16*N16,5)</f>
        <v>2.256E-2</v>
      </c>
      <c r="P16" s="85">
        <v>0</v>
      </c>
      <c r="Q16" s="85">
        <f>ROUND(E16*P16,5)</f>
        <v>0</v>
      </c>
      <c r="R16" s="85"/>
      <c r="S16" s="85"/>
      <c r="T16" s="86">
        <v>0.41599999999999998</v>
      </c>
      <c r="U16" s="85">
        <f>ROUND(E16*T16,2)</f>
        <v>0.46</v>
      </c>
      <c r="V16" s="80"/>
      <c r="W16" s="80"/>
      <c r="X16" s="80"/>
      <c r="Y16" s="80"/>
      <c r="Z16" s="80"/>
      <c r="AA16" s="80"/>
      <c r="AB16" s="80"/>
      <c r="AC16" s="80"/>
      <c r="AD16" s="80"/>
      <c r="AE16" s="80" t="s">
        <v>116</v>
      </c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</row>
    <row r="17" spans="1:60" outlineLevel="1" x14ac:dyDescent="0.2">
      <c r="A17" s="81">
        <v>7</v>
      </c>
      <c r="B17" s="81" t="s">
        <v>134</v>
      </c>
      <c r="C17" s="165" t="s">
        <v>356</v>
      </c>
      <c r="D17" s="84" t="s">
        <v>115</v>
      </c>
      <c r="E17" s="90">
        <v>1.1000000000000001</v>
      </c>
      <c r="F17" s="93">
        <f>H17+J17</f>
        <v>0</v>
      </c>
      <c r="G17" s="94">
        <f>ROUND(E17*F17,2)</f>
        <v>0</v>
      </c>
      <c r="H17" s="94"/>
      <c r="I17" s="94">
        <f>ROUND(E17*H17,2)</f>
        <v>0</v>
      </c>
      <c r="J17" s="94"/>
      <c r="K17" s="94">
        <f>ROUND(E17*J17,2)</f>
        <v>0</v>
      </c>
      <c r="L17" s="94">
        <v>21</v>
      </c>
      <c r="M17" s="94">
        <f>G17*(1+L17/100)</f>
        <v>0</v>
      </c>
      <c r="N17" s="85">
        <v>6.1460000000000001E-2</v>
      </c>
      <c r="O17" s="85">
        <f>ROUND(E17*N17,5)</f>
        <v>6.7610000000000003E-2</v>
      </c>
      <c r="P17" s="85">
        <v>0</v>
      </c>
      <c r="Q17" s="85">
        <f>ROUND(E17*P17,5)</f>
        <v>0</v>
      </c>
      <c r="R17" s="85"/>
      <c r="S17" s="85"/>
      <c r="T17" s="86">
        <v>0.47799999999999998</v>
      </c>
      <c r="U17" s="85">
        <f>ROUND(E17*T17,2)</f>
        <v>0.53</v>
      </c>
      <c r="V17" s="80"/>
      <c r="W17" s="80"/>
      <c r="X17" s="80"/>
      <c r="Y17" s="80"/>
      <c r="Z17" s="80"/>
      <c r="AA17" s="80"/>
      <c r="AB17" s="80"/>
      <c r="AC17" s="80"/>
      <c r="AD17" s="80"/>
      <c r="AE17" s="80" t="s">
        <v>116</v>
      </c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</row>
    <row r="18" spans="1:60" x14ac:dyDescent="0.2">
      <c r="A18" s="82" t="s">
        <v>112</v>
      </c>
      <c r="B18" s="82" t="s">
        <v>237</v>
      </c>
      <c r="C18" s="166" t="s">
        <v>238</v>
      </c>
      <c r="D18" s="87"/>
      <c r="E18" s="92"/>
      <c r="F18" s="95"/>
      <c r="G18" s="95">
        <f>SUMIF(AE19:AE19,"&lt;&gt;NOR",G19:G19)</f>
        <v>0</v>
      </c>
      <c r="H18" s="95"/>
      <c r="I18" s="95">
        <f>SUM(I19:I19)</f>
        <v>0</v>
      </c>
      <c r="J18" s="95"/>
      <c r="K18" s="95">
        <f>SUM(K19:K19)</f>
        <v>0</v>
      </c>
      <c r="L18" s="95"/>
      <c r="M18" s="95">
        <f>SUM(M19:M19)</f>
        <v>0</v>
      </c>
      <c r="N18" s="88"/>
      <c r="O18" s="88">
        <f>SUM(O19:O19)</f>
        <v>0.69364999999999999</v>
      </c>
      <c r="P18" s="88"/>
      <c r="Q18" s="88">
        <f>SUM(Q19:Q19)</f>
        <v>0.1368</v>
      </c>
      <c r="R18" s="88"/>
      <c r="S18" s="88"/>
      <c r="T18" s="89"/>
      <c r="U18" s="88">
        <f>SUM(U19:U19)</f>
        <v>8.7100000000000009</v>
      </c>
      <c r="AE18" t="s">
        <v>113</v>
      </c>
    </row>
    <row r="19" spans="1:60" outlineLevel="1" x14ac:dyDescent="0.2">
      <c r="A19" s="81">
        <v>8</v>
      </c>
      <c r="B19" s="81" t="s">
        <v>241</v>
      </c>
      <c r="C19" s="165" t="s">
        <v>242</v>
      </c>
      <c r="D19" s="84" t="s">
        <v>119</v>
      </c>
      <c r="E19" s="90">
        <v>1</v>
      </c>
      <c r="F19" s="93">
        <f>H19+J19</f>
        <v>0</v>
      </c>
      <c r="G19" s="94">
        <f>ROUND(E19*F19,2)</f>
        <v>0</v>
      </c>
      <c r="H19" s="94"/>
      <c r="I19" s="94">
        <f>ROUND(E19*H19,2)</f>
        <v>0</v>
      </c>
      <c r="J19" s="94"/>
      <c r="K19" s="94">
        <f>ROUND(E19*J19,2)</f>
        <v>0</v>
      </c>
      <c r="L19" s="94">
        <v>21</v>
      </c>
      <c r="M19" s="94">
        <f>G19*(1+L19/100)</f>
        <v>0</v>
      </c>
      <c r="N19" s="85">
        <v>0.69364999999999999</v>
      </c>
      <c r="O19" s="85">
        <f>ROUND(E19*N19,5)</f>
        <v>0.69364999999999999</v>
      </c>
      <c r="P19" s="85">
        <v>0.1368</v>
      </c>
      <c r="Q19" s="85">
        <f>ROUND(E19*P19,5)</f>
        <v>0.1368</v>
      </c>
      <c r="R19" s="85"/>
      <c r="S19" s="85"/>
      <c r="T19" s="86">
        <v>8.7069299999999998</v>
      </c>
      <c r="U19" s="85">
        <f>ROUND(E19*T19,2)</f>
        <v>8.7100000000000009</v>
      </c>
      <c r="V19" s="80"/>
      <c r="W19" s="80"/>
      <c r="X19" s="80"/>
      <c r="Y19" s="80"/>
      <c r="Z19" s="80"/>
      <c r="AA19" s="80"/>
      <c r="AB19" s="80"/>
      <c r="AC19" s="80"/>
      <c r="AD19" s="80"/>
      <c r="AE19" s="80" t="s">
        <v>132</v>
      </c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</row>
    <row r="20" spans="1:60" x14ac:dyDescent="0.2">
      <c r="A20" s="82" t="s">
        <v>112</v>
      </c>
      <c r="B20" s="82" t="s">
        <v>63</v>
      </c>
      <c r="C20" s="166" t="s">
        <v>64</v>
      </c>
      <c r="D20" s="87"/>
      <c r="E20" s="92"/>
      <c r="F20" s="95"/>
      <c r="G20" s="95">
        <f>SUMIF(AE21:AE22,"&lt;&gt;NOR",G21:G22)</f>
        <v>0</v>
      </c>
      <c r="H20" s="95"/>
      <c r="I20" s="95">
        <f>SUM(I21:I22)</f>
        <v>0</v>
      </c>
      <c r="J20" s="95"/>
      <c r="K20" s="95">
        <f>SUM(K21:K22)</f>
        <v>0</v>
      </c>
      <c r="L20" s="95"/>
      <c r="M20" s="95">
        <f>SUM(M21:M22)</f>
        <v>0</v>
      </c>
      <c r="N20" s="88"/>
      <c r="O20" s="88">
        <f>SUM(O21:O22)</f>
        <v>9.0100000000000006E-3</v>
      </c>
      <c r="P20" s="88"/>
      <c r="Q20" s="88">
        <f>SUM(Q21:Q22)</f>
        <v>0</v>
      </c>
      <c r="R20" s="88"/>
      <c r="S20" s="88"/>
      <c r="T20" s="89"/>
      <c r="U20" s="88">
        <f>SUM(U21:U22)</f>
        <v>1.22</v>
      </c>
      <c r="AE20" t="s">
        <v>113</v>
      </c>
    </row>
    <row r="21" spans="1:60" outlineLevel="1" x14ac:dyDescent="0.2">
      <c r="A21" s="81">
        <v>9</v>
      </c>
      <c r="B21" s="81" t="s">
        <v>135</v>
      </c>
      <c r="C21" s="165" t="s">
        <v>136</v>
      </c>
      <c r="D21" s="84" t="s">
        <v>115</v>
      </c>
      <c r="E21" s="90">
        <v>5.7</v>
      </c>
      <c r="F21" s="93">
        <f>H21+J21</f>
        <v>0</v>
      </c>
      <c r="G21" s="94">
        <f>ROUND(E21*F21,2)</f>
        <v>0</v>
      </c>
      <c r="H21" s="94"/>
      <c r="I21" s="94">
        <f>ROUND(E21*H21,2)</f>
        <v>0</v>
      </c>
      <c r="J21" s="94"/>
      <c r="K21" s="94">
        <f>ROUND(E21*J21,2)</f>
        <v>0</v>
      </c>
      <c r="L21" s="94">
        <v>21</v>
      </c>
      <c r="M21" s="94">
        <f>G21*(1+L21/100)</f>
        <v>0</v>
      </c>
      <c r="N21" s="85">
        <v>1.58E-3</v>
      </c>
      <c r="O21" s="85">
        <f>ROUND(E21*N21,5)</f>
        <v>9.0100000000000006E-3</v>
      </c>
      <c r="P21" s="85">
        <v>0</v>
      </c>
      <c r="Q21" s="85">
        <f>ROUND(E21*P21,5)</f>
        <v>0</v>
      </c>
      <c r="R21" s="85"/>
      <c r="S21" s="85"/>
      <c r="T21" s="86">
        <v>0.214</v>
      </c>
      <c r="U21" s="85">
        <f>ROUND(E21*T21,2)</f>
        <v>1.22</v>
      </c>
      <c r="V21" s="80"/>
      <c r="W21" s="80"/>
      <c r="X21" s="80"/>
      <c r="Y21" s="80"/>
      <c r="Z21" s="80"/>
      <c r="AA21" s="80"/>
      <c r="AB21" s="80"/>
      <c r="AC21" s="80"/>
      <c r="AD21" s="80"/>
      <c r="AE21" s="80" t="s">
        <v>116</v>
      </c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</row>
    <row r="22" spans="1:60" outlineLevel="1" x14ac:dyDescent="0.2">
      <c r="A22" s="81"/>
      <c r="B22" s="81"/>
      <c r="C22" s="168" t="s">
        <v>137</v>
      </c>
      <c r="D22" s="167"/>
      <c r="E22" s="91">
        <v>5.7</v>
      </c>
      <c r="F22" s="94"/>
      <c r="G22" s="94"/>
      <c r="H22" s="94"/>
      <c r="I22" s="94"/>
      <c r="J22" s="94"/>
      <c r="K22" s="94"/>
      <c r="L22" s="94"/>
      <c r="M22" s="94"/>
      <c r="N22" s="85"/>
      <c r="O22" s="85"/>
      <c r="P22" s="85"/>
      <c r="Q22" s="85"/>
      <c r="R22" s="85"/>
      <c r="S22" s="85"/>
      <c r="T22" s="86"/>
      <c r="U22" s="85"/>
      <c r="V22" s="80"/>
      <c r="W22" s="80"/>
      <c r="X22" s="80"/>
      <c r="Y22" s="80"/>
      <c r="Z22" s="80"/>
      <c r="AA22" s="80"/>
      <c r="AB22" s="80"/>
      <c r="AC22" s="80"/>
      <c r="AD22" s="80"/>
      <c r="AE22" s="80" t="s">
        <v>117</v>
      </c>
      <c r="AF22" s="80">
        <v>0</v>
      </c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</row>
    <row r="23" spans="1:60" x14ac:dyDescent="0.2">
      <c r="A23" s="82" t="s">
        <v>112</v>
      </c>
      <c r="B23" s="82" t="s">
        <v>65</v>
      </c>
      <c r="C23" s="166" t="s">
        <v>66</v>
      </c>
      <c r="D23" s="87"/>
      <c r="E23" s="92"/>
      <c r="F23" s="95"/>
      <c r="G23" s="95">
        <f>SUMIF(AE24:AE27,"&lt;&gt;NOR",G24:G27)</f>
        <v>0</v>
      </c>
      <c r="H23" s="95"/>
      <c r="I23" s="95">
        <f>SUM(I24:I27)</f>
        <v>0</v>
      </c>
      <c r="J23" s="95"/>
      <c r="K23" s="95">
        <f>SUM(K24:K27)</f>
        <v>0</v>
      </c>
      <c r="L23" s="95"/>
      <c r="M23" s="95">
        <f>SUM(M24:M27)</f>
        <v>0</v>
      </c>
      <c r="N23" s="88"/>
      <c r="O23" s="88">
        <f>SUM(O24:O27)</f>
        <v>0</v>
      </c>
      <c r="P23" s="88"/>
      <c r="Q23" s="88">
        <f>SUM(Q24:Q27)</f>
        <v>2.6865299999999999</v>
      </c>
      <c r="R23" s="88"/>
      <c r="S23" s="88"/>
      <c r="T23" s="89"/>
      <c r="U23" s="88">
        <f>SUM(U24:U27)</f>
        <v>12.74</v>
      </c>
      <c r="AE23" t="s">
        <v>113</v>
      </c>
    </row>
    <row r="24" spans="1:60" outlineLevel="1" x14ac:dyDescent="0.2">
      <c r="A24" s="81">
        <v>10</v>
      </c>
      <c r="B24" s="81" t="s">
        <v>138</v>
      </c>
      <c r="C24" s="165" t="s">
        <v>139</v>
      </c>
      <c r="D24" s="84" t="s">
        <v>115</v>
      </c>
      <c r="E24" s="90">
        <v>35.045999999999999</v>
      </c>
      <c r="F24" s="93">
        <f>H24+J24</f>
        <v>0</v>
      </c>
      <c r="G24" s="94">
        <f>ROUND(E24*F24,2)</f>
        <v>0</v>
      </c>
      <c r="H24" s="94"/>
      <c r="I24" s="94">
        <f>ROUND(E24*H24,2)</f>
        <v>0</v>
      </c>
      <c r="J24" s="94"/>
      <c r="K24" s="94">
        <f>ROUND(E24*J24,2)</f>
        <v>0</v>
      </c>
      <c r="L24" s="94">
        <v>21</v>
      </c>
      <c r="M24" s="94">
        <f>G24*(1+L24/100)</f>
        <v>0</v>
      </c>
      <c r="N24" s="85">
        <v>0</v>
      </c>
      <c r="O24" s="85">
        <f>ROUND(E24*N24,5)</f>
        <v>0</v>
      </c>
      <c r="P24" s="85">
        <v>6.8000000000000005E-2</v>
      </c>
      <c r="Q24" s="85">
        <f>ROUND(E24*P24,5)</f>
        <v>2.38313</v>
      </c>
      <c r="R24" s="85"/>
      <c r="S24" s="85"/>
      <c r="T24" s="86">
        <v>0.3</v>
      </c>
      <c r="U24" s="85">
        <f>ROUND(E24*T24,2)</f>
        <v>10.51</v>
      </c>
      <c r="V24" s="80"/>
      <c r="W24" s="80"/>
      <c r="X24" s="80"/>
      <c r="Y24" s="80"/>
      <c r="Z24" s="80"/>
      <c r="AA24" s="80"/>
      <c r="AB24" s="80"/>
      <c r="AC24" s="80"/>
      <c r="AD24" s="80"/>
      <c r="AE24" s="80" t="s">
        <v>116</v>
      </c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</row>
    <row r="25" spans="1:60" ht="33.75" outlineLevel="1" x14ac:dyDescent="0.2">
      <c r="A25" s="81"/>
      <c r="B25" s="81"/>
      <c r="C25" s="168" t="s">
        <v>243</v>
      </c>
      <c r="D25" s="167"/>
      <c r="E25" s="91">
        <v>35.045999999999999</v>
      </c>
      <c r="F25" s="94"/>
      <c r="G25" s="94"/>
      <c r="H25" s="94"/>
      <c r="I25" s="94"/>
      <c r="J25" s="94"/>
      <c r="K25" s="94"/>
      <c r="L25" s="94"/>
      <c r="M25" s="94"/>
      <c r="N25" s="85"/>
      <c r="O25" s="85"/>
      <c r="P25" s="85"/>
      <c r="Q25" s="85"/>
      <c r="R25" s="85"/>
      <c r="S25" s="85"/>
      <c r="T25" s="86"/>
      <c r="U25" s="85"/>
      <c r="V25" s="80"/>
      <c r="W25" s="80"/>
      <c r="X25" s="80"/>
      <c r="Y25" s="80"/>
      <c r="Z25" s="80"/>
      <c r="AA25" s="80"/>
      <c r="AB25" s="80"/>
      <c r="AC25" s="80"/>
      <c r="AD25" s="80"/>
      <c r="AE25" s="80" t="s">
        <v>117</v>
      </c>
      <c r="AF25" s="80">
        <v>0</v>
      </c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</row>
    <row r="26" spans="1:60" outlineLevel="1" x14ac:dyDescent="0.2">
      <c r="A26" s="81">
        <v>11</v>
      </c>
      <c r="B26" s="81" t="s">
        <v>141</v>
      </c>
      <c r="C26" s="165" t="s">
        <v>142</v>
      </c>
      <c r="D26" s="84" t="s">
        <v>115</v>
      </c>
      <c r="E26" s="90">
        <v>15.17</v>
      </c>
      <c r="F26" s="93">
        <f>H26+J26</f>
        <v>0</v>
      </c>
      <c r="G26" s="94">
        <f>ROUND(E26*F26,2)</f>
        <v>0</v>
      </c>
      <c r="H26" s="94"/>
      <c r="I26" s="94">
        <f>ROUND(E26*H26,2)</f>
        <v>0</v>
      </c>
      <c r="J26" s="94"/>
      <c r="K26" s="94">
        <f>ROUND(E26*J26,2)</f>
        <v>0</v>
      </c>
      <c r="L26" s="94">
        <v>21</v>
      </c>
      <c r="M26" s="94">
        <f>G26*(1+L26/100)</f>
        <v>0</v>
      </c>
      <c r="N26" s="85">
        <v>0</v>
      </c>
      <c r="O26" s="85">
        <f>ROUND(E26*N26,5)</f>
        <v>0</v>
      </c>
      <c r="P26" s="85">
        <v>0.02</v>
      </c>
      <c r="Q26" s="85">
        <f>ROUND(E26*P26,5)</f>
        <v>0.3034</v>
      </c>
      <c r="R26" s="85"/>
      <c r="S26" s="85"/>
      <c r="T26" s="86">
        <v>0.14699999999999999</v>
      </c>
      <c r="U26" s="85">
        <f>ROUND(E26*T26,2)</f>
        <v>2.23</v>
      </c>
      <c r="V26" s="80"/>
      <c r="W26" s="80"/>
      <c r="X26" s="80"/>
      <c r="Y26" s="80"/>
      <c r="Z26" s="80"/>
      <c r="AA26" s="80"/>
      <c r="AB26" s="80"/>
      <c r="AC26" s="80"/>
      <c r="AD26" s="80"/>
      <c r="AE26" s="80" t="s">
        <v>116</v>
      </c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</row>
    <row r="27" spans="1:60" outlineLevel="1" x14ac:dyDescent="0.2">
      <c r="A27" s="81"/>
      <c r="B27" s="81"/>
      <c r="C27" s="168" t="s">
        <v>244</v>
      </c>
      <c r="D27" s="167"/>
      <c r="E27" s="91">
        <v>15.17</v>
      </c>
      <c r="F27" s="94"/>
      <c r="G27" s="94"/>
      <c r="H27" s="94"/>
      <c r="I27" s="94"/>
      <c r="J27" s="94"/>
      <c r="K27" s="94"/>
      <c r="L27" s="94"/>
      <c r="M27" s="94"/>
      <c r="N27" s="85"/>
      <c r="O27" s="85"/>
      <c r="P27" s="85"/>
      <c r="Q27" s="85"/>
      <c r="R27" s="85"/>
      <c r="S27" s="85"/>
      <c r="T27" s="86"/>
      <c r="U27" s="85"/>
      <c r="V27" s="80"/>
      <c r="W27" s="80"/>
      <c r="X27" s="80"/>
      <c r="Y27" s="80"/>
      <c r="Z27" s="80"/>
      <c r="AA27" s="80"/>
      <c r="AB27" s="80"/>
      <c r="AC27" s="80"/>
      <c r="AD27" s="80"/>
      <c r="AE27" s="80" t="s">
        <v>117</v>
      </c>
      <c r="AF27" s="80">
        <v>0</v>
      </c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</row>
    <row r="28" spans="1:60" x14ac:dyDescent="0.2">
      <c r="A28" s="82" t="s">
        <v>112</v>
      </c>
      <c r="B28" s="82" t="s">
        <v>67</v>
      </c>
      <c r="C28" s="166" t="s">
        <v>68</v>
      </c>
      <c r="D28" s="87"/>
      <c r="E28" s="92"/>
      <c r="F28" s="95"/>
      <c r="G28" s="95">
        <f>SUMIF(AE29:AE32,"&lt;&gt;NOR",G29:G32)</f>
        <v>0</v>
      </c>
      <c r="H28" s="95"/>
      <c r="I28" s="95">
        <f>SUM(I29:I32)</f>
        <v>0</v>
      </c>
      <c r="J28" s="95"/>
      <c r="K28" s="95">
        <f>SUM(K29:K32)</f>
        <v>0</v>
      </c>
      <c r="L28" s="95"/>
      <c r="M28" s="95">
        <f>SUM(M29:M32)</f>
        <v>0</v>
      </c>
      <c r="N28" s="88"/>
      <c r="O28" s="88">
        <f>SUM(O29:O32)</f>
        <v>3.0169999999999999E-2</v>
      </c>
      <c r="P28" s="88"/>
      <c r="Q28" s="88">
        <f>SUM(Q29:Q32)</f>
        <v>0</v>
      </c>
      <c r="R28" s="88"/>
      <c r="S28" s="88"/>
      <c r="T28" s="89"/>
      <c r="U28" s="88">
        <f>SUM(U29:U32)</f>
        <v>4.47</v>
      </c>
      <c r="AE28" t="s">
        <v>113</v>
      </c>
    </row>
    <row r="29" spans="1:60" outlineLevel="1" x14ac:dyDescent="0.2">
      <c r="A29" s="81">
        <v>12</v>
      </c>
      <c r="B29" s="81" t="s">
        <v>147</v>
      </c>
      <c r="C29" s="165" t="s">
        <v>148</v>
      </c>
      <c r="D29" s="84" t="s">
        <v>115</v>
      </c>
      <c r="E29" s="90">
        <v>7.1</v>
      </c>
      <c r="F29" s="93">
        <f>H29+J29</f>
        <v>0</v>
      </c>
      <c r="G29" s="94">
        <f>ROUND(E29*F29,2)</f>
        <v>0</v>
      </c>
      <c r="H29" s="94"/>
      <c r="I29" s="94">
        <f>ROUND(E29*H29,2)</f>
        <v>0</v>
      </c>
      <c r="J29" s="94"/>
      <c r="K29" s="94">
        <f>ROUND(E29*J29,2)</f>
        <v>0</v>
      </c>
      <c r="L29" s="94">
        <v>21</v>
      </c>
      <c r="M29" s="94">
        <f>G29*(1+L29/100)</f>
        <v>0</v>
      </c>
      <c r="N29" s="85">
        <v>3.7799999999999999E-3</v>
      </c>
      <c r="O29" s="85">
        <f>ROUND(E29*N29,5)</f>
        <v>2.6839999999999999E-2</v>
      </c>
      <c r="P29" s="85">
        <v>0</v>
      </c>
      <c r="Q29" s="85">
        <f>ROUND(E29*P29,5)</f>
        <v>0</v>
      </c>
      <c r="R29" s="85"/>
      <c r="S29" s="85"/>
      <c r="T29" s="86">
        <v>0.42403000000000002</v>
      </c>
      <c r="U29" s="85">
        <f>ROUND(E29*T29,2)</f>
        <v>3.01</v>
      </c>
      <c r="V29" s="80"/>
      <c r="W29" s="80"/>
      <c r="X29" s="80"/>
      <c r="Y29" s="80"/>
      <c r="Z29" s="80"/>
      <c r="AA29" s="80"/>
      <c r="AB29" s="80"/>
      <c r="AC29" s="80"/>
      <c r="AD29" s="80"/>
      <c r="AE29" s="80" t="s">
        <v>132</v>
      </c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</row>
    <row r="30" spans="1:60" outlineLevel="1" x14ac:dyDescent="0.2">
      <c r="A30" s="81"/>
      <c r="B30" s="81"/>
      <c r="C30" s="168" t="s">
        <v>245</v>
      </c>
      <c r="D30" s="167"/>
      <c r="E30" s="91">
        <v>7.1</v>
      </c>
      <c r="F30" s="94"/>
      <c r="G30" s="94"/>
      <c r="H30" s="94"/>
      <c r="I30" s="94"/>
      <c r="J30" s="94"/>
      <c r="K30" s="94"/>
      <c r="L30" s="94"/>
      <c r="M30" s="94"/>
      <c r="N30" s="85"/>
      <c r="O30" s="85"/>
      <c r="P30" s="85"/>
      <c r="Q30" s="85"/>
      <c r="R30" s="85"/>
      <c r="S30" s="85"/>
      <c r="T30" s="86"/>
      <c r="U30" s="85"/>
      <c r="V30" s="80"/>
      <c r="W30" s="80"/>
      <c r="X30" s="80"/>
      <c r="Y30" s="80"/>
      <c r="Z30" s="80"/>
      <c r="AA30" s="80"/>
      <c r="AB30" s="80"/>
      <c r="AC30" s="80"/>
      <c r="AD30" s="80"/>
      <c r="AE30" s="80" t="s">
        <v>117</v>
      </c>
      <c r="AF30" s="80">
        <v>0</v>
      </c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</row>
    <row r="31" spans="1:60" outlineLevel="1" x14ac:dyDescent="0.2">
      <c r="A31" s="81">
        <v>13</v>
      </c>
      <c r="B31" s="81" t="s">
        <v>150</v>
      </c>
      <c r="C31" s="165" t="s">
        <v>357</v>
      </c>
      <c r="D31" s="84" t="s">
        <v>131</v>
      </c>
      <c r="E31" s="90">
        <v>3.1</v>
      </c>
      <c r="F31" s="93">
        <f>H31+J31</f>
        <v>0</v>
      </c>
      <c r="G31" s="94">
        <f>ROUND(E31*F31,2)</f>
        <v>0</v>
      </c>
      <c r="H31" s="94"/>
      <c r="I31" s="94">
        <f>ROUND(E31*H31,2)</f>
        <v>0</v>
      </c>
      <c r="J31" s="94"/>
      <c r="K31" s="94">
        <f>ROUND(E31*J31,2)</f>
        <v>0</v>
      </c>
      <c r="L31" s="94">
        <v>21</v>
      </c>
      <c r="M31" s="94">
        <f>G31*(1+L31/100)</f>
        <v>0</v>
      </c>
      <c r="N31" s="85">
        <v>0</v>
      </c>
      <c r="O31" s="85">
        <f>ROUND(E31*N31,5)</f>
        <v>0</v>
      </c>
      <c r="P31" s="85">
        <v>0</v>
      </c>
      <c r="Q31" s="85">
        <f>ROUND(E31*P31,5)</f>
        <v>0</v>
      </c>
      <c r="R31" s="85"/>
      <c r="S31" s="85"/>
      <c r="T31" s="86">
        <v>0</v>
      </c>
      <c r="U31" s="85">
        <f>ROUND(E31*T31,2)</f>
        <v>0</v>
      </c>
      <c r="V31" s="80"/>
      <c r="W31" s="80"/>
      <c r="X31" s="80"/>
      <c r="Y31" s="80"/>
      <c r="Z31" s="80"/>
      <c r="AA31" s="80"/>
      <c r="AB31" s="80"/>
      <c r="AC31" s="80"/>
      <c r="AD31" s="80"/>
      <c r="AE31" s="80" t="s">
        <v>151</v>
      </c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</row>
    <row r="32" spans="1:60" ht="22.5" outlineLevel="1" x14ac:dyDescent="0.2">
      <c r="A32" s="81">
        <v>14</v>
      </c>
      <c r="B32" s="81" t="s">
        <v>153</v>
      </c>
      <c r="C32" s="165" t="s">
        <v>154</v>
      </c>
      <c r="D32" s="84" t="s">
        <v>131</v>
      </c>
      <c r="E32" s="90">
        <v>10.4</v>
      </c>
      <c r="F32" s="93">
        <f>H32+J32</f>
        <v>0</v>
      </c>
      <c r="G32" s="94">
        <f>ROUND(E32*F32,2)</f>
        <v>0</v>
      </c>
      <c r="H32" s="94"/>
      <c r="I32" s="94">
        <f>ROUND(E32*H32,2)</f>
        <v>0</v>
      </c>
      <c r="J32" s="94"/>
      <c r="K32" s="94">
        <f>ROUND(E32*J32,2)</f>
        <v>0</v>
      </c>
      <c r="L32" s="94">
        <v>21</v>
      </c>
      <c r="M32" s="94">
        <f>G32*(1+L32/100)</f>
        <v>0</v>
      </c>
      <c r="N32" s="85">
        <v>3.2000000000000003E-4</v>
      </c>
      <c r="O32" s="85">
        <f>ROUND(E32*N32,5)</f>
        <v>3.3300000000000001E-3</v>
      </c>
      <c r="P32" s="85">
        <v>0</v>
      </c>
      <c r="Q32" s="85">
        <f>ROUND(E32*P32,5)</f>
        <v>0</v>
      </c>
      <c r="R32" s="85"/>
      <c r="S32" s="85"/>
      <c r="T32" s="86">
        <v>0.14000000000000001</v>
      </c>
      <c r="U32" s="85">
        <f>ROUND(E32*T32,2)</f>
        <v>1.46</v>
      </c>
      <c r="V32" s="80"/>
      <c r="W32" s="80"/>
      <c r="X32" s="80"/>
      <c r="Y32" s="80"/>
      <c r="Z32" s="80"/>
      <c r="AA32" s="80"/>
      <c r="AB32" s="80"/>
      <c r="AC32" s="80"/>
      <c r="AD32" s="80"/>
      <c r="AE32" s="80" t="s">
        <v>116</v>
      </c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</row>
    <row r="33" spans="1:60" x14ac:dyDescent="0.2">
      <c r="A33" s="82" t="s">
        <v>112</v>
      </c>
      <c r="B33" s="82" t="s">
        <v>69</v>
      </c>
      <c r="C33" s="166" t="s">
        <v>70</v>
      </c>
      <c r="D33" s="87"/>
      <c r="E33" s="92"/>
      <c r="F33" s="95"/>
      <c r="G33" s="95">
        <f>SUMIF(AE34:AE37,"&lt;&gt;NOR",G34:G37)</f>
        <v>0</v>
      </c>
      <c r="H33" s="95"/>
      <c r="I33" s="95">
        <f>SUM(I34:I37)</f>
        <v>0</v>
      </c>
      <c r="J33" s="95"/>
      <c r="K33" s="95">
        <f>SUM(K34:K37)</f>
        <v>0</v>
      </c>
      <c r="L33" s="95"/>
      <c r="M33" s="95">
        <f>SUM(M34:M37)</f>
        <v>0</v>
      </c>
      <c r="N33" s="88"/>
      <c r="O33" s="88">
        <f>SUM(O34:O37)</f>
        <v>0</v>
      </c>
      <c r="P33" s="88"/>
      <c r="Q33" s="88">
        <f>SUM(Q34:Q37)</f>
        <v>0</v>
      </c>
      <c r="R33" s="88"/>
      <c r="S33" s="88"/>
      <c r="T33" s="89"/>
      <c r="U33" s="88">
        <f>SUM(U34:U37)</f>
        <v>0</v>
      </c>
      <c r="AE33" t="s">
        <v>113</v>
      </c>
    </row>
    <row r="34" spans="1:60" outlineLevel="1" x14ac:dyDescent="0.2">
      <c r="A34" s="81">
        <v>15</v>
      </c>
      <c r="B34" s="81" t="s">
        <v>156</v>
      </c>
      <c r="C34" s="165" t="s">
        <v>157</v>
      </c>
      <c r="D34" s="84" t="s">
        <v>158</v>
      </c>
      <c r="E34" s="90">
        <v>1</v>
      </c>
      <c r="F34" s="93">
        <f>H34+J34</f>
        <v>0</v>
      </c>
      <c r="G34" s="94">
        <f>ROUND(E34*F34,2)</f>
        <v>0</v>
      </c>
      <c r="H34" s="94"/>
      <c r="I34" s="94">
        <f>ROUND(E34*H34,2)</f>
        <v>0</v>
      </c>
      <c r="J34" s="94"/>
      <c r="K34" s="94">
        <f>ROUND(E34*J34,2)</f>
        <v>0</v>
      </c>
      <c r="L34" s="94">
        <v>21</v>
      </c>
      <c r="M34" s="94">
        <f>G34*(1+L34/100)</f>
        <v>0</v>
      </c>
      <c r="N34" s="85">
        <v>0</v>
      </c>
      <c r="O34" s="85">
        <f>ROUND(E34*N34,5)</f>
        <v>0</v>
      </c>
      <c r="P34" s="85">
        <v>0</v>
      </c>
      <c r="Q34" s="85">
        <f>ROUND(E34*P34,5)</f>
        <v>0</v>
      </c>
      <c r="R34" s="85"/>
      <c r="S34" s="85"/>
      <c r="T34" s="86">
        <v>0</v>
      </c>
      <c r="U34" s="85">
        <f>ROUND(E34*T34,2)</f>
        <v>0</v>
      </c>
      <c r="V34" s="80"/>
      <c r="W34" s="80"/>
      <c r="X34" s="80"/>
      <c r="Y34" s="80"/>
      <c r="Z34" s="80"/>
      <c r="AA34" s="80"/>
      <c r="AB34" s="80"/>
      <c r="AC34" s="80"/>
      <c r="AD34" s="80"/>
      <c r="AE34" s="80" t="s">
        <v>116</v>
      </c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</row>
    <row r="35" spans="1:60" outlineLevel="1" x14ac:dyDescent="0.2">
      <c r="A35" s="81">
        <v>16</v>
      </c>
      <c r="B35" s="81" t="s">
        <v>159</v>
      </c>
      <c r="C35" s="165" t="s">
        <v>160</v>
      </c>
      <c r="D35" s="84" t="s">
        <v>158</v>
      </c>
      <c r="E35" s="90">
        <v>1</v>
      </c>
      <c r="F35" s="93">
        <f>H35+J35</f>
        <v>0</v>
      </c>
      <c r="G35" s="94">
        <f>ROUND(E35*F35,2)</f>
        <v>0</v>
      </c>
      <c r="H35" s="94"/>
      <c r="I35" s="94">
        <f>ROUND(E35*H35,2)</f>
        <v>0</v>
      </c>
      <c r="J35" s="94"/>
      <c r="K35" s="94">
        <f>ROUND(E35*J35,2)</f>
        <v>0</v>
      </c>
      <c r="L35" s="94">
        <v>21</v>
      </c>
      <c r="M35" s="94">
        <f>G35*(1+L35/100)</f>
        <v>0</v>
      </c>
      <c r="N35" s="85">
        <v>0</v>
      </c>
      <c r="O35" s="85">
        <f>ROUND(E35*N35,5)</f>
        <v>0</v>
      </c>
      <c r="P35" s="85">
        <v>0</v>
      </c>
      <c r="Q35" s="85">
        <f>ROUND(E35*P35,5)</f>
        <v>0</v>
      </c>
      <c r="R35" s="85"/>
      <c r="S35" s="85"/>
      <c r="T35" s="86">
        <v>0</v>
      </c>
      <c r="U35" s="85">
        <f>ROUND(E35*T35,2)</f>
        <v>0</v>
      </c>
      <c r="V35" s="80"/>
      <c r="W35" s="80"/>
      <c r="X35" s="80"/>
      <c r="Y35" s="80"/>
      <c r="Z35" s="80"/>
      <c r="AA35" s="80"/>
      <c r="AB35" s="80"/>
      <c r="AC35" s="80"/>
      <c r="AD35" s="80"/>
      <c r="AE35" s="80" t="s">
        <v>116</v>
      </c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</row>
    <row r="36" spans="1:60" outlineLevel="1" x14ac:dyDescent="0.2">
      <c r="A36" s="81">
        <v>17</v>
      </c>
      <c r="B36" s="81" t="s">
        <v>161</v>
      </c>
      <c r="C36" s="165" t="s">
        <v>246</v>
      </c>
      <c r="D36" s="84" t="s">
        <v>158</v>
      </c>
      <c r="E36" s="90">
        <v>1</v>
      </c>
      <c r="F36" s="93">
        <f>H36+J36</f>
        <v>0</v>
      </c>
      <c r="G36" s="94">
        <f>ROUND(E36*F36,2)</f>
        <v>0</v>
      </c>
      <c r="H36" s="94"/>
      <c r="I36" s="94">
        <f>ROUND(E36*H36,2)</f>
        <v>0</v>
      </c>
      <c r="J36" s="94"/>
      <c r="K36" s="94">
        <f>ROUND(E36*J36,2)</f>
        <v>0</v>
      </c>
      <c r="L36" s="94">
        <v>21</v>
      </c>
      <c r="M36" s="94">
        <f>G36*(1+L36/100)</f>
        <v>0</v>
      </c>
      <c r="N36" s="85">
        <v>0</v>
      </c>
      <c r="O36" s="85">
        <f>ROUND(E36*N36,5)</f>
        <v>0</v>
      </c>
      <c r="P36" s="85">
        <v>0</v>
      </c>
      <c r="Q36" s="85">
        <f>ROUND(E36*P36,5)</f>
        <v>0</v>
      </c>
      <c r="R36" s="85"/>
      <c r="S36" s="85"/>
      <c r="T36" s="86">
        <v>0</v>
      </c>
      <c r="U36" s="85">
        <f>ROUND(E36*T36,2)</f>
        <v>0</v>
      </c>
      <c r="V36" s="80"/>
      <c r="W36" s="80"/>
      <c r="X36" s="80"/>
      <c r="Y36" s="80"/>
      <c r="Z36" s="80"/>
      <c r="AA36" s="80"/>
      <c r="AB36" s="80"/>
      <c r="AC36" s="80"/>
      <c r="AD36" s="80"/>
      <c r="AE36" s="80" t="s">
        <v>116</v>
      </c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</row>
    <row r="37" spans="1:60" outlineLevel="1" x14ac:dyDescent="0.2">
      <c r="A37" s="81">
        <v>18</v>
      </c>
      <c r="B37" s="81" t="s">
        <v>163</v>
      </c>
      <c r="C37" s="165" t="s">
        <v>247</v>
      </c>
      <c r="D37" s="84" t="s">
        <v>158</v>
      </c>
      <c r="E37" s="90">
        <v>1</v>
      </c>
      <c r="F37" s="93">
        <f>H37+J37</f>
        <v>0</v>
      </c>
      <c r="G37" s="94">
        <f>ROUND(E37*F37,2)</f>
        <v>0</v>
      </c>
      <c r="H37" s="94"/>
      <c r="I37" s="94">
        <f>ROUND(E37*H37,2)</f>
        <v>0</v>
      </c>
      <c r="J37" s="94"/>
      <c r="K37" s="94">
        <f>ROUND(E37*J37,2)</f>
        <v>0</v>
      </c>
      <c r="L37" s="94">
        <v>21</v>
      </c>
      <c r="M37" s="94">
        <f>G37*(1+L37/100)</f>
        <v>0</v>
      </c>
      <c r="N37" s="85">
        <v>0</v>
      </c>
      <c r="O37" s="85">
        <f>ROUND(E37*N37,5)</f>
        <v>0</v>
      </c>
      <c r="P37" s="85">
        <v>0</v>
      </c>
      <c r="Q37" s="85">
        <f>ROUND(E37*P37,5)</f>
        <v>0</v>
      </c>
      <c r="R37" s="85"/>
      <c r="S37" s="85"/>
      <c r="T37" s="86">
        <v>0</v>
      </c>
      <c r="U37" s="85">
        <f>ROUND(E37*T37,2)</f>
        <v>0</v>
      </c>
      <c r="V37" s="80"/>
      <c r="W37" s="80"/>
      <c r="X37" s="80"/>
      <c r="Y37" s="80"/>
      <c r="Z37" s="80"/>
      <c r="AA37" s="80"/>
      <c r="AB37" s="80"/>
      <c r="AC37" s="80"/>
      <c r="AD37" s="80"/>
      <c r="AE37" s="80" t="s">
        <v>116</v>
      </c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</row>
    <row r="38" spans="1:60" x14ac:dyDescent="0.2">
      <c r="A38" s="82" t="s">
        <v>112</v>
      </c>
      <c r="B38" s="82" t="s">
        <v>71</v>
      </c>
      <c r="C38" s="166" t="s">
        <v>72</v>
      </c>
      <c r="D38" s="87"/>
      <c r="E38" s="92"/>
      <c r="F38" s="95"/>
      <c r="G38" s="95">
        <f>SUMIF(AE39:AE50,"&lt;&gt;NOR",G39:G50)</f>
        <v>0</v>
      </c>
      <c r="H38" s="95"/>
      <c r="I38" s="95">
        <f>SUM(I39:I50)</f>
        <v>0</v>
      </c>
      <c r="J38" s="95"/>
      <c r="K38" s="95">
        <f>SUM(K39:K50)</f>
        <v>0</v>
      </c>
      <c r="L38" s="95"/>
      <c r="M38" s="95">
        <f>SUM(M39:M50)</f>
        <v>0</v>
      </c>
      <c r="N38" s="88"/>
      <c r="O38" s="88">
        <f>SUM(O39:O50)</f>
        <v>3.9739999999999998E-2</v>
      </c>
      <c r="P38" s="88"/>
      <c r="Q38" s="88">
        <f>SUM(Q39:Q50)</f>
        <v>5.5219999999999998E-2</v>
      </c>
      <c r="R38" s="88"/>
      <c r="S38" s="88"/>
      <c r="T38" s="89"/>
      <c r="U38" s="88">
        <f>SUM(U39:U50)</f>
        <v>4.0200000000000005</v>
      </c>
      <c r="AE38" t="s">
        <v>113</v>
      </c>
    </row>
    <row r="39" spans="1:60" outlineLevel="1" x14ac:dyDescent="0.2">
      <c r="A39" s="81">
        <v>19</v>
      </c>
      <c r="B39" s="81" t="s">
        <v>248</v>
      </c>
      <c r="C39" s="165" t="s">
        <v>249</v>
      </c>
      <c r="D39" s="84" t="s">
        <v>167</v>
      </c>
      <c r="E39" s="90">
        <v>1</v>
      </c>
      <c r="F39" s="93">
        <f t="shared" ref="F39:F50" si="0">H39+J39</f>
        <v>0</v>
      </c>
      <c r="G39" s="94">
        <f t="shared" ref="G39:G50" si="1">ROUND(E39*F39,2)</f>
        <v>0</v>
      </c>
      <c r="H39" s="94"/>
      <c r="I39" s="94">
        <f t="shared" ref="I39:I50" si="2">ROUND(E39*H39,2)</f>
        <v>0</v>
      </c>
      <c r="J39" s="94"/>
      <c r="K39" s="94">
        <f t="shared" ref="K39:K50" si="3">ROUND(E39*J39,2)</f>
        <v>0</v>
      </c>
      <c r="L39" s="94">
        <v>21</v>
      </c>
      <c r="M39" s="94">
        <f t="shared" ref="M39:M50" si="4">G39*(1+L39/100)</f>
        <v>0</v>
      </c>
      <c r="N39" s="85">
        <v>0</v>
      </c>
      <c r="O39" s="85">
        <f t="shared" ref="O39:O50" si="5">ROUND(E39*N39,5)</f>
        <v>0</v>
      </c>
      <c r="P39" s="85">
        <v>3.4200000000000001E-2</v>
      </c>
      <c r="Q39" s="85">
        <f t="shared" ref="Q39:Q50" si="6">ROUND(E39*P39,5)</f>
        <v>3.4200000000000001E-2</v>
      </c>
      <c r="R39" s="85"/>
      <c r="S39" s="85"/>
      <c r="T39" s="86">
        <v>0.46500000000000002</v>
      </c>
      <c r="U39" s="85">
        <f t="shared" ref="U39:U50" si="7">ROUND(E39*T39,2)</f>
        <v>0.47</v>
      </c>
      <c r="V39" s="80"/>
      <c r="W39" s="80"/>
      <c r="X39" s="80"/>
      <c r="Y39" s="80"/>
      <c r="Z39" s="80"/>
      <c r="AA39" s="80"/>
      <c r="AB39" s="80"/>
      <c r="AC39" s="80"/>
      <c r="AD39" s="80"/>
      <c r="AE39" s="80" t="s">
        <v>116</v>
      </c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</row>
    <row r="40" spans="1:60" outlineLevel="1" x14ac:dyDescent="0.2">
      <c r="A40" s="81">
        <v>20</v>
      </c>
      <c r="B40" s="81" t="s">
        <v>165</v>
      </c>
      <c r="C40" s="165" t="s">
        <v>166</v>
      </c>
      <c r="D40" s="84" t="s">
        <v>167</v>
      </c>
      <c r="E40" s="90">
        <v>1</v>
      </c>
      <c r="F40" s="93">
        <f t="shared" si="0"/>
        <v>0</v>
      </c>
      <c r="G40" s="94">
        <f t="shared" si="1"/>
        <v>0</v>
      </c>
      <c r="H40" s="94"/>
      <c r="I40" s="94">
        <f t="shared" si="2"/>
        <v>0</v>
      </c>
      <c r="J40" s="94"/>
      <c r="K40" s="94">
        <f t="shared" si="3"/>
        <v>0</v>
      </c>
      <c r="L40" s="94">
        <v>21</v>
      </c>
      <c r="M40" s="94">
        <f t="shared" si="4"/>
        <v>0</v>
      </c>
      <c r="N40" s="85">
        <v>0</v>
      </c>
      <c r="O40" s="85">
        <f t="shared" si="5"/>
        <v>0</v>
      </c>
      <c r="P40" s="85">
        <v>1.9460000000000002E-2</v>
      </c>
      <c r="Q40" s="85">
        <f t="shared" si="6"/>
        <v>1.9460000000000002E-2</v>
      </c>
      <c r="R40" s="85"/>
      <c r="S40" s="85"/>
      <c r="T40" s="86">
        <v>0.38200000000000001</v>
      </c>
      <c r="U40" s="85">
        <f t="shared" si="7"/>
        <v>0.38</v>
      </c>
      <c r="V40" s="80"/>
      <c r="W40" s="80"/>
      <c r="X40" s="80"/>
      <c r="Y40" s="80"/>
      <c r="Z40" s="80"/>
      <c r="AA40" s="80"/>
      <c r="AB40" s="80"/>
      <c r="AC40" s="80"/>
      <c r="AD40" s="80"/>
      <c r="AE40" s="80" t="s">
        <v>116</v>
      </c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</row>
    <row r="41" spans="1:60" outlineLevel="1" x14ac:dyDescent="0.2">
      <c r="A41" s="81">
        <v>21</v>
      </c>
      <c r="B41" s="81" t="s">
        <v>168</v>
      </c>
      <c r="C41" s="165" t="s">
        <v>169</v>
      </c>
      <c r="D41" s="84" t="s">
        <v>167</v>
      </c>
      <c r="E41" s="90">
        <v>1</v>
      </c>
      <c r="F41" s="93">
        <f t="shared" si="0"/>
        <v>0</v>
      </c>
      <c r="G41" s="94">
        <f t="shared" si="1"/>
        <v>0</v>
      </c>
      <c r="H41" s="94"/>
      <c r="I41" s="94">
        <f t="shared" si="2"/>
        <v>0</v>
      </c>
      <c r="J41" s="94"/>
      <c r="K41" s="94">
        <f t="shared" si="3"/>
        <v>0</v>
      </c>
      <c r="L41" s="94">
        <v>21</v>
      </c>
      <c r="M41" s="94">
        <f t="shared" si="4"/>
        <v>0</v>
      </c>
      <c r="N41" s="85">
        <v>0</v>
      </c>
      <c r="O41" s="85">
        <f t="shared" si="5"/>
        <v>0</v>
      </c>
      <c r="P41" s="85">
        <v>1.56E-3</v>
      </c>
      <c r="Q41" s="85">
        <f t="shared" si="6"/>
        <v>1.56E-3</v>
      </c>
      <c r="R41" s="85"/>
      <c r="S41" s="85"/>
      <c r="T41" s="86">
        <v>0.217</v>
      </c>
      <c r="U41" s="85">
        <f t="shared" si="7"/>
        <v>0.22</v>
      </c>
      <c r="V41" s="80"/>
      <c r="W41" s="80"/>
      <c r="X41" s="80"/>
      <c r="Y41" s="80"/>
      <c r="Z41" s="80"/>
      <c r="AA41" s="80"/>
      <c r="AB41" s="80"/>
      <c r="AC41" s="80"/>
      <c r="AD41" s="80"/>
      <c r="AE41" s="80" t="s">
        <v>116</v>
      </c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</row>
    <row r="42" spans="1:60" outlineLevel="1" x14ac:dyDescent="0.2">
      <c r="A42" s="81">
        <v>22</v>
      </c>
      <c r="B42" s="81" t="s">
        <v>250</v>
      </c>
      <c r="C42" s="165" t="s">
        <v>251</v>
      </c>
      <c r="D42" s="84" t="s">
        <v>119</v>
      </c>
      <c r="E42" s="90">
        <v>1</v>
      </c>
      <c r="F42" s="93">
        <f t="shared" si="0"/>
        <v>0</v>
      </c>
      <c r="G42" s="94">
        <f t="shared" si="1"/>
        <v>0</v>
      </c>
      <c r="H42" s="94"/>
      <c r="I42" s="94">
        <f t="shared" si="2"/>
        <v>0</v>
      </c>
      <c r="J42" s="94"/>
      <c r="K42" s="94">
        <f t="shared" si="3"/>
        <v>0</v>
      </c>
      <c r="L42" s="94">
        <v>21</v>
      </c>
      <c r="M42" s="94">
        <f t="shared" si="4"/>
        <v>0</v>
      </c>
      <c r="N42" s="85">
        <v>0.01</v>
      </c>
      <c r="O42" s="85">
        <f t="shared" si="5"/>
        <v>0.01</v>
      </c>
      <c r="P42" s="85">
        <v>0</v>
      </c>
      <c r="Q42" s="85">
        <f t="shared" si="6"/>
        <v>0</v>
      </c>
      <c r="R42" s="85"/>
      <c r="S42" s="85"/>
      <c r="T42" s="86">
        <v>0</v>
      </c>
      <c r="U42" s="85">
        <f t="shared" si="7"/>
        <v>0</v>
      </c>
      <c r="V42" s="80"/>
      <c r="W42" s="80"/>
      <c r="X42" s="80"/>
      <c r="Y42" s="80"/>
      <c r="Z42" s="80"/>
      <c r="AA42" s="80"/>
      <c r="AB42" s="80"/>
      <c r="AC42" s="80"/>
      <c r="AD42" s="80"/>
      <c r="AE42" s="80" t="s">
        <v>151</v>
      </c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</row>
    <row r="43" spans="1:60" outlineLevel="1" x14ac:dyDescent="0.2">
      <c r="A43" s="81">
        <v>23</v>
      </c>
      <c r="B43" s="81" t="s">
        <v>174</v>
      </c>
      <c r="C43" s="165" t="s">
        <v>175</v>
      </c>
      <c r="D43" s="84" t="s">
        <v>119</v>
      </c>
      <c r="E43" s="90">
        <v>1</v>
      </c>
      <c r="F43" s="93">
        <f t="shared" si="0"/>
        <v>0</v>
      </c>
      <c r="G43" s="94">
        <f t="shared" si="1"/>
        <v>0</v>
      </c>
      <c r="H43" s="94"/>
      <c r="I43" s="94">
        <f t="shared" si="2"/>
        <v>0</v>
      </c>
      <c r="J43" s="94"/>
      <c r="K43" s="94">
        <f t="shared" si="3"/>
        <v>0</v>
      </c>
      <c r="L43" s="94">
        <v>21</v>
      </c>
      <c r="M43" s="94">
        <f t="shared" si="4"/>
        <v>0</v>
      </c>
      <c r="N43" s="85">
        <v>6.9999999999999999E-4</v>
      </c>
      <c r="O43" s="85">
        <f t="shared" si="5"/>
        <v>6.9999999999999999E-4</v>
      </c>
      <c r="P43" s="85">
        <v>0</v>
      </c>
      <c r="Q43" s="85">
        <f t="shared" si="6"/>
        <v>0</v>
      </c>
      <c r="R43" s="85"/>
      <c r="S43" s="85"/>
      <c r="T43" s="86">
        <v>0</v>
      </c>
      <c r="U43" s="85">
        <f t="shared" si="7"/>
        <v>0</v>
      </c>
      <c r="V43" s="80"/>
      <c r="W43" s="80"/>
      <c r="X43" s="80"/>
      <c r="Y43" s="80"/>
      <c r="Z43" s="80"/>
      <c r="AA43" s="80"/>
      <c r="AB43" s="80"/>
      <c r="AC43" s="80"/>
      <c r="AD43" s="80"/>
      <c r="AE43" s="80" t="s">
        <v>151</v>
      </c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</row>
    <row r="44" spans="1:60" outlineLevel="1" x14ac:dyDescent="0.2">
      <c r="A44" s="81">
        <v>24</v>
      </c>
      <c r="B44" s="81" t="s">
        <v>176</v>
      </c>
      <c r="C44" s="165" t="s">
        <v>177</v>
      </c>
      <c r="D44" s="84" t="s">
        <v>119</v>
      </c>
      <c r="E44" s="90">
        <v>1</v>
      </c>
      <c r="F44" s="93">
        <f t="shared" si="0"/>
        <v>0</v>
      </c>
      <c r="G44" s="94">
        <f t="shared" si="1"/>
        <v>0</v>
      </c>
      <c r="H44" s="94"/>
      <c r="I44" s="94">
        <f t="shared" si="2"/>
        <v>0</v>
      </c>
      <c r="J44" s="94"/>
      <c r="K44" s="94">
        <f t="shared" si="3"/>
        <v>0</v>
      </c>
      <c r="L44" s="94">
        <v>21</v>
      </c>
      <c r="M44" s="94">
        <f t="shared" si="4"/>
        <v>0</v>
      </c>
      <c r="N44" s="85">
        <v>1.2999999999999999E-4</v>
      </c>
      <c r="O44" s="85">
        <f t="shared" si="5"/>
        <v>1.2999999999999999E-4</v>
      </c>
      <c r="P44" s="85">
        <v>0</v>
      </c>
      <c r="Q44" s="85">
        <f t="shared" si="6"/>
        <v>0</v>
      </c>
      <c r="R44" s="85"/>
      <c r="S44" s="85"/>
      <c r="T44" s="86">
        <v>0.624</v>
      </c>
      <c r="U44" s="85">
        <f t="shared" si="7"/>
        <v>0.62</v>
      </c>
      <c r="V44" s="80"/>
      <c r="W44" s="80"/>
      <c r="X44" s="80"/>
      <c r="Y44" s="80"/>
      <c r="Z44" s="80"/>
      <c r="AA44" s="80"/>
      <c r="AB44" s="80"/>
      <c r="AC44" s="80"/>
      <c r="AD44" s="80"/>
      <c r="AE44" s="80" t="s">
        <v>116</v>
      </c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</row>
    <row r="45" spans="1:60" ht="22.5" outlineLevel="1" x14ac:dyDescent="0.2">
      <c r="A45" s="81">
        <v>25</v>
      </c>
      <c r="B45" s="81" t="s">
        <v>178</v>
      </c>
      <c r="C45" s="165" t="s">
        <v>269</v>
      </c>
      <c r="D45" s="84" t="s">
        <v>119</v>
      </c>
      <c r="E45" s="90">
        <v>1</v>
      </c>
      <c r="F45" s="93">
        <f t="shared" si="0"/>
        <v>0</v>
      </c>
      <c r="G45" s="94">
        <f t="shared" si="1"/>
        <v>0</v>
      </c>
      <c r="H45" s="94"/>
      <c r="I45" s="94">
        <f t="shared" si="2"/>
        <v>0</v>
      </c>
      <c r="J45" s="94"/>
      <c r="K45" s="94">
        <f t="shared" si="3"/>
        <v>0</v>
      </c>
      <c r="L45" s="94">
        <v>21</v>
      </c>
      <c r="M45" s="94">
        <f t="shared" si="4"/>
        <v>0</v>
      </c>
      <c r="N45" s="85">
        <v>1.9E-2</v>
      </c>
      <c r="O45" s="85">
        <f t="shared" si="5"/>
        <v>1.9E-2</v>
      </c>
      <c r="P45" s="85">
        <v>0</v>
      </c>
      <c r="Q45" s="85">
        <f t="shared" si="6"/>
        <v>0</v>
      </c>
      <c r="R45" s="85"/>
      <c r="S45" s="85"/>
      <c r="T45" s="86">
        <v>0</v>
      </c>
      <c r="U45" s="85">
        <f t="shared" si="7"/>
        <v>0</v>
      </c>
      <c r="V45" s="80"/>
      <c r="W45" s="80"/>
      <c r="X45" s="80"/>
      <c r="Y45" s="80"/>
      <c r="Z45" s="80"/>
      <c r="AA45" s="80"/>
      <c r="AB45" s="80"/>
      <c r="AC45" s="80"/>
      <c r="AD45" s="80"/>
      <c r="AE45" s="80" t="s">
        <v>151</v>
      </c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</row>
    <row r="46" spans="1:60" outlineLevel="1" x14ac:dyDescent="0.2">
      <c r="A46" s="81">
        <v>26</v>
      </c>
      <c r="B46" s="81" t="s">
        <v>179</v>
      </c>
      <c r="C46" s="165" t="s">
        <v>180</v>
      </c>
      <c r="D46" s="84" t="s">
        <v>167</v>
      </c>
      <c r="E46" s="90">
        <v>1</v>
      </c>
      <c r="F46" s="93">
        <f t="shared" si="0"/>
        <v>0</v>
      </c>
      <c r="G46" s="94">
        <f t="shared" si="1"/>
        <v>0</v>
      </c>
      <c r="H46" s="94"/>
      <c r="I46" s="94">
        <f t="shared" si="2"/>
        <v>0</v>
      </c>
      <c r="J46" s="94"/>
      <c r="K46" s="94">
        <f t="shared" si="3"/>
        <v>0</v>
      </c>
      <c r="L46" s="94">
        <v>21</v>
      </c>
      <c r="M46" s="94">
        <f t="shared" si="4"/>
        <v>0</v>
      </c>
      <c r="N46" s="85">
        <v>1.41E-3</v>
      </c>
      <c r="O46" s="85">
        <f t="shared" si="5"/>
        <v>1.41E-3</v>
      </c>
      <c r="P46" s="85">
        <v>0</v>
      </c>
      <c r="Q46" s="85">
        <f t="shared" si="6"/>
        <v>0</v>
      </c>
      <c r="R46" s="85"/>
      <c r="S46" s="85"/>
      <c r="T46" s="86">
        <v>1.575</v>
      </c>
      <c r="U46" s="85">
        <f t="shared" si="7"/>
        <v>1.58</v>
      </c>
      <c r="V46" s="80"/>
      <c r="W46" s="80"/>
      <c r="X46" s="80"/>
      <c r="Y46" s="80"/>
      <c r="Z46" s="80"/>
      <c r="AA46" s="80"/>
      <c r="AB46" s="80"/>
      <c r="AC46" s="80"/>
      <c r="AD46" s="80"/>
      <c r="AE46" s="80" t="s">
        <v>116</v>
      </c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</row>
    <row r="47" spans="1:60" outlineLevel="1" x14ac:dyDescent="0.2">
      <c r="A47" s="81">
        <v>27</v>
      </c>
      <c r="B47" s="81" t="s">
        <v>181</v>
      </c>
      <c r="C47" s="165" t="s">
        <v>252</v>
      </c>
      <c r="D47" s="84" t="s">
        <v>119</v>
      </c>
      <c r="E47" s="90">
        <v>3</v>
      </c>
      <c r="F47" s="93">
        <f t="shared" si="0"/>
        <v>0</v>
      </c>
      <c r="G47" s="94">
        <f t="shared" si="1"/>
        <v>0</v>
      </c>
      <c r="H47" s="94"/>
      <c r="I47" s="94">
        <f t="shared" si="2"/>
        <v>0</v>
      </c>
      <c r="J47" s="94"/>
      <c r="K47" s="94">
        <f t="shared" si="3"/>
        <v>0</v>
      </c>
      <c r="L47" s="94">
        <v>21</v>
      </c>
      <c r="M47" s="94">
        <f t="shared" si="4"/>
        <v>0</v>
      </c>
      <c r="N47" s="85">
        <v>2.3E-3</v>
      </c>
      <c r="O47" s="85">
        <f t="shared" si="5"/>
        <v>6.8999999999999999E-3</v>
      </c>
      <c r="P47" s="85">
        <v>0</v>
      </c>
      <c r="Q47" s="85">
        <f t="shared" si="6"/>
        <v>0</v>
      </c>
      <c r="R47" s="85"/>
      <c r="S47" s="85"/>
      <c r="T47" s="86">
        <v>0</v>
      </c>
      <c r="U47" s="85">
        <f t="shared" si="7"/>
        <v>0</v>
      </c>
      <c r="V47" s="80"/>
      <c r="W47" s="80"/>
      <c r="X47" s="80"/>
      <c r="Y47" s="80"/>
      <c r="Z47" s="80"/>
      <c r="AA47" s="80"/>
      <c r="AB47" s="80"/>
      <c r="AC47" s="80"/>
      <c r="AD47" s="80"/>
      <c r="AE47" s="80" t="s">
        <v>151</v>
      </c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</row>
    <row r="48" spans="1:60" outlineLevel="1" x14ac:dyDescent="0.2">
      <c r="A48" s="81">
        <v>28</v>
      </c>
      <c r="B48" s="81" t="s">
        <v>183</v>
      </c>
      <c r="C48" s="165" t="s">
        <v>184</v>
      </c>
      <c r="D48" s="84" t="s">
        <v>119</v>
      </c>
      <c r="E48" s="90">
        <v>1</v>
      </c>
      <c r="F48" s="93">
        <f t="shared" si="0"/>
        <v>0</v>
      </c>
      <c r="G48" s="94">
        <f t="shared" si="1"/>
        <v>0</v>
      </c>
      <c r="H48" s="94"/>
      <c r="I48" s="94">
        <f t="shared" si="2"/>
        <v>0</v>
      </c>
      <c r="J48" s="94"/>
      <c r="K48" s="94">
        <f t="shared" si="3"/>
        <v>0</v>
      </c>
      <c r="L48" s="94">
        <v>21</v>
      </c>
      <c r="M48" s="94">
        <f t="shared" si="4"/>
        <v>0</v>
      </c>
      <c r="N48" s="85">
        <v>4.0000000000000003E-5</v>
      </c>
      <c r="O48" s="85">
        <f t="shared" si="5"/>
        <v>4.0000000000000003E-5</v>
      </c>
      <c r="P48" s="85">
        <v>0</v>
      </c>
      <c r="Q48" s="85">
        <f t="shared" si="6"/>
        <v>0</v>
      </c>
      <c r="R48" s="85"/>
      <c r="S48" s="85"/>
      <c r="T48" s="86">
        <v>0.44500000000000001</v>
      </c>
      <c r="U48" s="85">
        <f t="shared" si="7"/>
        <v>0.45</v>
      </c>
      <c r="V48" s="80"/>
      <c r="W48" s="80"/>
      <c r="X48" s="80"/>
      <c r="Y48" s="80"/>
      <c r="Z48" s="80"/>
      <c r="AA48" s="80"/>
      <c r="AB48" s="80"/>
      <c r="AC48" s="80"/>
      <c r="AD48" s="80"/>
      <c r="AE48" s="80" t="s">
        <v>116</v>
      </c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</row>
    <row r="49" spans="1:60" outlineLevel="1" x14ac:dyDescent="0.2">
      <c r="A49" s="81">
        <v>29</v>
      </c>
      <c r="B49" s="81" t="s">
        <v>185</v>
      </c>
      <c r="C49" s="165" t="s">
        <v>186</v>
      </c>
      <c r="D49" s="84" t="s">
        <v>119</v>
      </c>
      <c r="E49" s="90">
        <v>1</v>
      </c>
      <c r="F49" s="93">
        <f t="shared" si="0"/>
        <v>0</v>
      </c>
      <c r="G49" s="94">
        <f t="shared" si="1"/>
        <v>0</v>
      </c>
      <c r="H49" s="94"/>
      <c r="I49" s="94">
        <f t="shared" si="2"/>
        <v>0</v>
      </c>
      <c r="J49" s="94"/>
      <c r="K49" s="94">
        <f t="shared" si="3"/>
        <v>0</v>
      </c>
      <c r="L49" s="94">
        <v>21</v>
      </c>
      <c r="M49" s="94">
        <f t="shared" si="4"/>
        <v>0</v>
      </c>
      <c r="N49" s="85">
        <v>3.1E-4</v>
      </c>
      <c r="O49" s="85">
        <f t="shared" si="5"/>
        <v>3.1E-4</v>
      </c>
      <c r="P49" s="85">
        <v>0</v>
      </c>
      <c r="Q49" s="85">
        <f t="shared" si="6"/>
        <v>0</v>
      </c>
      <c r="R49" s="85"/>
      <c r="S49" s="85"/>
      <c r="T49" s="86">
        <v>0</v>
      </c>
      <c r="U49" s="85">
        <f t="shared" si="7"/>
        <v>0</v>
      </c>
      <c r="V49" s="80"/>
      <c r="W49" s="80"/>
      <c r="X49" s="80"/>
      <c r="Y49" s="80"/>
      <c r="Z49" s="80"/>
      <c r="AA49" s="80"/>
      <c r="AB49" s="80"/>
      <c r="AC49" s="80"/>
      <c r="AD49" s="80"/>
      <c r="AE49" s="80" t="s">
        <v>151</v>
      </c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</row>
    <row r="50" spans="1:60" outlineLevel="1" x14ac:dyDescent="0.2">
      <c r="A50" s="81">
        <v>30</v>
      </c>
      <c r="B50" s="81" t="s">
        <v>189</v>
      </c>
      <c r="C50" s="165" t="s">
        <v>253</v>
      </c>
      <c r="D50" s="84" t="s">
        <v>119</v>
      </c>
      <c r="E50" s="90">
        <v>1</v>
      </c>
      <c r="F50" s="93">
        <f t="shared" si="0"/>
        <v>0</v>
      </c>
      <c r="G50" s="94">
        <f t="shared" si="1"/>
        <v>0</v>
      </c>
      <c r="H50" s="94"/>
      <c r="I50" s="94">
        <f t="shared" si="2"/>
        <v>0</v>
      </c>
      <c r="J50" s="94"/>
      <c r="K50" s="94">
        <f t="shared" si="3"/>
        <v>0</v>
      </c>
      <c r="L50" s="94">
        <v>21</v>
      </c>
      <c r="M50" s="94">
        <f t="shared" si="4"/>
        <v>0</v>
      </c>
      <c r="N50" s="85">
        <v>1.25E-3</v>
      </c>
      <c r="O50" s="85">
        <f t="shared" si="5"/>
        <v>1.25E-3</v>
      </c>
      <c r="P50" s="85">
        <v>0</v>
      </c>
      <c r="Q50" s="85">
        <f t="shared" si="6"/>
        <v>0</v>
      </c>
      <c r="R50" s="85"/>
      <c r="S50" s="85"/>
      <c r="T50" s="86">
        <v>0.3</v>
      </c>
      <c r="U50" s="85">
        <f t="shared" si="7"/>
        <v>0.3</v>
      </c>
      <c r="V50" s="80"/>
      <c r="W50" s="80"/>
      <c r="X50" s="80"/>
      <c r="Y50" s="80"/>
      <c r="Z50" s="80"/>
      <c r="AA50" s="80"/>
      <c r="AB50" s="80"/>
      <c r="AC50" s="80"/>
      <c r="AD50" s="80"/>
      <c r="AE50" s="80" t="s">
        <v>116</v>
      </c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</row>
    <row r="51" spans="1:60" x14ac:dyDescent="0.2">
      <c r="A51" s="82" t="s">
        <v>112</v>
      </c>
      <c r="B51" s="82" t="s">
        <v>73</v>
      </c>
      <c r="C51" s="166" t="s">
        <v>74</v>
      </c>
      <c r="D51" s="87"/>
      <c r="E51" s="92"/>
      <c r="F51" s="95"/>
      <c r="G51" s="95">
        <f>SUMIF(AE52:AE53,"&lt;&gt;NOR",G52:G53)</f>
        <v>0</v>
      </c>
      <c r="H51" s="95"/>
      <c r="I51" s="95">
        <f>SUM(I52:I53)</f>
        <v>0</v>
      </c>
      <c r="J51" s="95"/>
      <c r="K51" s="95">
        <f>SUM(K52:K53)</f>
        <v>0</v>
      </c>
      <c r="L51" s="95"/>
      <c r="M51" s="95">
        <f>SUM(M52:M53)</f>
        <v>0</v>
      </c>
      <c r="N51" s="88"/>
      <c r="O51" s="88">
        <f>SUM(O52:O53)</f>
        <v>3.2800000000000003E-2</v>
      </c>
      <c r="P51" s="88"/>
      <c r="Q51" s="88">
        <f>SUM(Q52:Q53)</f>
        <v>4.9860000000000002E-2</v>
      </c>
      <c r="R51" s="88"/>
      <c r="S51" s="88"/>
      <c r="T51" s="89"/>
      <c r="U51" s="88">
        <f>SUM(U52:U53)</f>
        <v>1.26</v>
      </c>
      <c r="AE51" t="s">
        <v>113</v>
      </c>
    </row>
    <row r="52" spans="1:60" ht="22.5" outlineLevel="1" x14ac:dyDescent="0.2">
      <c r="A52" s="81">
        <v>31</v>
      </c>
      <c r="B52" s="81" t="s">
        <v>254</v>
      </c>
      <c r="C52" s="165" t="s">
        <v>255</v>
      </c>
      <c r="D52" s="84" t="s">
        <v>119</v>
      </c>
      <c r="E52" s="90">
        <v>2</v>
      </c>
      <c r="F52" s="93">
        <f>H52+J52</f>
        <v>0</v>
      </c>
      <c r="G52" s="94">
        <f>ROUND(E52*F52,2)</f>
        <v>0</v>
      </c>
      <c r="H52" s="94"/>
      <c r="I52" s="94">
        <f>ROUND(E52*H52,2)</f>
        <v>0</v>
      </c>
      <c r="J52" s="94"/>
      <c r="K52" s="94">
        <f>ROUND(E52*J52,2)</f>
        <v>0</v>
      </c>
      <c r="L52" s="94">
        <v>21</v>
      </c>
      <c r="M52" s="94">
        <f>G52*(1+L52/100)</f>
        <v>0</v>
      </c>
      <c r="N52" s="85">
        <v>8.0000000000000007E-5</v>
      </c>
      <c r="O52" s="85">
        <f>ROUND(E52*N52,5)</f>
        <v>1.6000000000000001E-4</v>
      </c>
      <c r="P52" s="85">
        <v>2.4930000000000001E-2</v>
      </c>
      <c r="Q52" s="85">
        <f>ROUND(E52*P52,5)</f>
        <v>4.9860000000000002E-2</v>
      </c>
      <c r="R52" s="85"/>
      <c r="S52" s="85"/>
      <c r="T52" s="86">
        <v>0.26800000000000002</v>
      </c>
      <c r="U52" s="85">
        <f>ROUND(E52*T52,2)</f>
        <v>0.54</v>
      </c>
      <c r="V52" s="80"/>
      <c r="W52" s="80"/>
      <c r="X52" s="80"/>
      <c r="Y52" s="80"/>
      <c r="Z52" s="80"/>
      <c r="AA52" s="80"/>
      <c r="AB52" s="80"/>
      <c r="AC52" s="80"/>
      <c r="AD52" s="80"/>
      <c r="AE52" s="80" t="s">
        <v>116</v>
      </c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</row>
    <row r="53" spans="1:60" outlineLevel="1" x14ac:dyDescent="0.2">
      <c r="A53" s="81">
        <v>32</v>
      </c>
      <c r="B53" s="81" t="s">
        <v>193</v>
      </c>
      <c r="C53" s="165" t="s">
        <v>256</v>
      </c>
      <c r="D53" s="84" t="s">
        <v>119</v>
      </c>
      <c r="E53" s="90">
        <v>2</v>
      </c>
      <c r="F53" s="93">
        <f>H53+J53</f>
        <v>0</v>
      </c>
      <c r="G53" s="94">
        <f>ROUND(E53*F53,2)</f>
        <v>0</v>
      </c>
      <c r="H53" s="94"/>
      <c r="I53" s="94">
        <f>ROUND(E53*H53,2)</f>
        <v>0</v>
      </c>
      <c r="J53" s="94"/>
      <c r="K53" s="94">
        <f>ROUND(E53*J53,2)</f>
        <v>0</v>
      </c>
      <c r="L53" s="94">
        <v>21</v>
      </c>
      <c r="M53" s="94">
        <f>G53*(1+L53/100)</f>
        <v>0</v>
      </c>
      <c r="N53" s="85">
        <v>1.6320000000000001E-2</v>
      </c>
      <c r="O53" s="85">
        <f>ROUND(E53*N53,5)</f>
        <v>3.2640000000000002E-2</v>
      </c>
      <c r="P53" s="85">
        <v>0</v>
      </c>
      <c r="Q53" s="85">
        <f>ROUND(E53*P53,5)</f>
        <v>0</v>
      </c>
      <c r="R53" s="85"/>
      <c r="S53" s="85"/>
      <c r="T53" s="86">
        <v>0.36199999999999999</v>
      </c>
      <c r="U53" s="85">
        <f>ROUND(E53*T53,2)</f>
        <v>0.72</v>
      </c>
      <c r="V53" s="80"/>
      <c r="W53" s="80"/>
      <c r="X53" s="80"/>
      <c r="Y53" s="80"/>
      <c r="Z53" s="80"/>
      <c r="AA53" s="80"/>
      <c r="AB53" s="80"/>
      <c r="AC53" s="80"/>
      <c r="AD53" s="80"/>
      <c r="AE53" s="80" t="s">
        <v>116</v>
      </c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</row>
    <row r="54" spans="1:60" x14ac:dyDescent="0.2">
      <c r="A54" s="82" t="s">
        <v>112</v>
      </c>
      <c r="B54" s="82" t="s">
        <v>77</v>
      </c>
      <c r="C54" s="166" t="s">
        <v>78</v>
      </c>
      <c r="D54" s="87"/>
      <c r="E54" s="92"/>
      <c r="F54" s="95"/>
      <c r="G54" s="95">
        <f>SUMIF(AE55:AE64,"&lt;&gt;NOR",G55:G64)</f>
        <v>0</v>
      </c>
      <c r="H54" s="95"/>
      <c r="I54" s="95">
        <f>SUM(I55:I64)</f>
        <v>0</v>
      </c>
      <c r="J54" s="95"/>
      <c r="K54" s="95">
        <f>SUM(K55:K64)</f>
        <v>0</v>
      </c>
      <c r="L54" s="95"/>
      <c r="M54" s="95">
        <f>SUM(M55:M64)</f>
        <v>0</v>
      </c>
      <c r="N54" s="88"/>
      <c r="O54" s="88">
        <f>SUM(O55:O64)</f>
        <v>0.54671999999999998</v>
      </c>
      <c r="P54" s="88"/>
      <c r="Q54" s="88">
        <f>SUM(Q55:Q64)</f>
        <v>0</v>
      </c>
      <c r="R54" s="88"/>
      <c r="S54" s="88"/>
      <c r="T54" s="89"/>
      <c r="U54" s="88">
        <f>SUM(U55:U64)</f>
        <v>21.16</v>
      </c>
      <c r="AE54" t="s">
        <v>113</v>
      </c>
    </row>
    <row r="55" spans="1:60" outlineLevel="1" x14ac:dyDescent="0.2">
      <c r="A55" s="81">
        <v>33</v>
      </c>
      <c r="B55" s="81" t="s">
        <v>123</v>
      </c>
      <c r="C55" s="165" t="s">
        <v>124</v>
      </c>
      <c r="D55" s="84" t="s">
        <v>115</v>
      </c>
      <c r="E55" s="90">
        <v>15.17</v>
      </c>
      <c r="F55" s="93">
        <f>H55+J55</f>
        <v>0</v>
      </c>
      <c r="G55" s="94">
        <f>ROUND(E55*F55,2)</f>
        <v>0</v>
      </c>
      <c r="H55" s="94"/>
      <c r="I55" s="94">
        <f>ROUND(E55*H55,2)</f>
        <v>0</v>
      </c>
      <c r="J55" s="94"/>
      <c r="K55" s="94">
        <f>ROUND(E55*J55,2)</f>
        <v>0</v>
      </c>
      <c r="L55" s="94">
        <v>21</v>
      </c>
      <c r="M55" s="94">
        <f>G55*(1+L55/100)</f>
        <v>0</v>
      </c>
      <c r="N55" s="85">
        <v>2.1000000000000001E-4</v>
      </c>
      <c r="O55" s="85">
        <f>ROUND(E55*N55,5)</f>
        <v>3.1900000000000001E-3</v>
      </c>
      <c r="P55" s="85">
        <v>0</v>
      </c>
      <c r="Q55" s="85">
        <f>ROUND(E55*P55,5)</f>
        <v>0</v>
      </c>
      <c r="R55" s="85"/>
      <c r="S55" s="85"/>
      <c r="T55" s="86">
        <v>0.05</v>
      </c>
      <c r="U55" s="85">
        <f>ROUND(E55*T55,2)</f>
        <v>0.76</v>
      </c>
      <c r="V55" s="80"/>
      <c r="W55" s="80"/>
      <c r="X55" s="80"/>
      <c r="Y55" s="80"/>
      <c r="Z55" s="80"/>
      <c r="AA55" s="80"/>
      <c r="AB55" s="80"/>
      <c r="AC55" s="80"/>
      <c r="AD55" s="80"/>
      <c r="AE55" s="80" t="s">
        <v>116</v>
      </c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</row>
    <row r="56" spans="1:60" outlineLevel="1" x14ac:dyDescent="0.2">
      <c r="A56" s="81"/>
      <c r="B56" s="81"/>
      <c r="C56" s="168" t="s">
        <v>244</v>
      </c>
      <c r="D56" s="167"/>
      <c r="E56" s="91">
        <v>15.17</v>
      </c>
      <c r="F56" s="94"/>
      <c r="G56" s="94"/>
      <c r="H56" s="94"/>
      <c r="I56" s="94"/>
      <c r="J56" s="94"/>
      <c r="K56" s="94"/>
      <c r="L56" s="94"/>
      <c r="M56" s="94"/>
      <c r="N56" s="85"/>
      <c r="O56" s="85"/>
      <c r="P56" s="85"/>
      <c r="Q56" s="85"/>
      <c r="R56" s="85"/>
      <c r="S56" s="85"/>
      <c r="T56" s="86"/>
      <c r="U56" s="85"/>
      <c r="V56" s="80"/>
      <c r="W56" s="80"/>
      <c r="X56" s="80"/>
      <c r="Y56" s="80"/>
      <c r="Z56" s="80"/>
      <c r="AA56" s="80"/>
      <c r="AB56" s="80"/>
      <c r="AC56" s="80"/>
      <c r="AD56" s="80"/>
      <c r="AE56" s="80" t="s">
        <v>117</v>
      </c>
      <c r="AF56" s="80">
        <v>0</v>
      </c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</row>
    <row r="57" spans="1:60" ht="22.5" outlineLevel="1" x14ac:dyDescent="0.2">
      <c r="A57" s="81">
        <v>34</v>
      </c>
      <c r="B57" s="81" t="s">
        <v>197</v>
      </c>
      <c r="C57" s="165" t="s">
        <v>198</v>
      </c>
      <c r="D57" s="84" t="s">
        <v>115</v>
      </c>
      <c r="E57" s="90">
        <v>15.17</v>
      </c>
      <c r="F57" s="93">
        <f>H57+J57</f>
        <v>0</v>
      </c>
      <c r="G57" s="94">
        <f>ROUND(E57*F57,2)</f>
        <v>0</v>
      </c>
      <c r="H57" s="94"/>
      <c r="I57" s="94">
        <f>ROUND(E57*H57,2)</f>
        <v>0</v>
      </c>
      <c r="J57" s="94"/>
      <c r="K57" s="94">
        <f>ROUND(E57*J57,2)</f>
        <v>0</v>
      </c>
      <c r="L57" s="94">
        <v>21</v>
      </c>
      <c r="M57" s="94">
        <f>G57*(1+L57/100)</f>
        <v>0</v>
      </c>
      <c r="N57" s="85">
        <v>0</v>
      </c>
      <c r="O57" s="85">
        <f>ROUND(E57*N57,5)</f>
        <v>0</v>
      </c>
      <c r="P57" s="85">
        <v>0</v>
      </c>
      <c r="Q57" s="85">
        <f>ROUND(E57*P57,5)</f>
        <v>0</v>
      </c>
      <c r="R57" s="85"/>
      <c r="S57" s="85"/>
      <c r="T57" s="86">
        <v>1.6E-2</v>
      </c>
      <c r="U57" s="85">
        <f>ROUND(E57*T57,2)</f>
        <v>0.24</v>
      </c>
      <c r="V57" s="80"/>
      <c r="W57" s="80"/>
      <c r="X57" s="80"/>
      <c r="Y57" s="80"/>
      <c r="Z57" s="80"/>
      <c r="AA57" s="80"/>
      <c r="AB57" s="80"/>
      <c r="AC57" s="80"/>
      <c r="AD57" s="80"/>
      <c r="AE57" s="80" t="s">
        <v>116</v>
      </c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</row>
    <row r="58" spans="1:60" outlineLevel="1" x14ac:dyDescent="0.2">
      <c r="A58" s="81"/>
      <c r="B58" s="81"/>
      <c r="C58" s="168" t="s">
        <v>244</v>
      </c>
      <c r="D58" s="167"/>
      <c r="E58" s="91">
        <v>15.17</v>
      </c>
      <c r="F58" s="94"/>
      <c r="G58" s="94"/>
      <c r="H58" s="94"/>
      <c r="I58" s="94"/>
      <c r="J58" s="94"/>
      <c r="K58" s="94"/>
      <c r="L58" s="94"/>
      <c r="M58" s="94"/>
      <c r="N58" s="85"/>
      <c r="O58" s="85"/>
      <c r="P58" s="85"/>
      <c r="Q58" s="85"/>
      <c r="R58" s="85"/>
      <c r="S58" s="85"/>
      <c r="T58" s="86"/>
      <c r="U58" s="85"/>
      <c r="V58" s="80"/>
      <c r="W58" s="80"/>
      <c r="X58" s="80"/>
      <c r="Y58" s="80"/>
      <c r="Z58" s="80"/>
      <c r="AA58" s="80"/>
      <c r="AB58" s="80"/>
      <c r="AC58" s="80"/>
      <c r="AD58" s="80"/>
      <c r="AE58" s="80" t="s">
        <v>117</v>
      </c>
      <c r="AF58" s="80">
        <v>0</v>
      </c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</row>
    <row r="59" spans="1:60" ht="22.5" outlineLevel="1" x14ac:dyDescent="0.2">
      <c r="A59" s="81">
        <v>35</v>
      </c>
      <c r="B59" s="81" t="s">
        <v>199</v>
      </c>
      <c r="C59" s="165" t="s">
        <v>200</v>
      </c>
      <c r="D59" s="84" t="s">
        <v>115</v>
      </c>
      <c r="E59" s="90">
        <v>15.17</v>
      </c>
      <c r="F59" s="93">
        <f>H59+J59</f>
        <v>0</v>
      </c>
      <c r="G59" s="94">
        <f>ROUND(E59*F59,2)</f>
        <v>0</v>
      </c>
      <c r="H59" s="94"/>
      <c r="I59" s="94">
        <f>ROUND(E59*H59,2)</f>
        <v>0</v>
      </c>
      <c r="J59" s="94"/>
      <c r="K59" s="94">
        <f>ROUND(E59*J59,2)</f>
        <v>0</v>
      </c>
      <c r="L59" s="94">
        <v>21</v>
      </c>
      <c r="M59" s="94">
        <f>G59*(1+L59/100)</f>
        <v>0</v>
      </c>
      <c r="N59" s="85">
        <v>5.0400000000000002E-3</v>
      </c>
      <c r="O59" s="85">
        <f>ROUND(E59*N59,5)</f>
        <v>7.646E-2</v>
      </c>
      <c r="P59" s="85">
        <v>0</v>
      </c>
      <c r="Q59" s="85">
        <f>ROUND(E59*P59,5)</f>
        <v>0</v>
      </c>
      <c r="R59" s="85"/>
      <c r="S59" s="85"/>
      <c r="T59" s="86">
        <v>0.97799999999999998</v>
      </c>
      <c r="U59" s="85">
        <f>ROUND(E59*T59,2)</f>
        <v>14.84</v>
      </c>
      <c r="V59" s="80"/>
      <c r="W59" s="80"/>
      <c r="X59" s="80"/>
      <c r="Y59" s="80"/>
      <c r="Z59" s="80"/>
      <c r="AA59" s="80"/>
      <c r="AB59" s="80"/>
      <c r="AC59" s="80"/>
      <c r="AD59" s="80"/>
      <c r="AE59" s="80" t="s">
        <v>116</v>
      </c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</row>
    <row r="60" spans="1:60" outlineLevel="1" x14ac:dyDescent="0.2">
      <c r="A60" s="81"/>
      <c r="B60" s="81"/>
      <c r="C60" s="168" t="s">
        <v>244</v>
      </c>
      <c r="D60" s="167"/>
      <c r="E60" s="91">
        <v>15.17</v>
      </c>
      <c r="F60" s="94"/>
      <c r="G60" s="94"/>
      <c r="H60" s="94"/>
      <c r="I60" s="94"/>
      <c r="J60" s="94"/>
      <c r="K60" s="94"/>
      <c r="L60" s="94"/>
      <c r="M60" s="94"/>
      <c r="N60" s="85"/>
      <c r="O60" s="85"/>
      <c r="P60" s="85"/>
      <c r="Q60" s="85"/>
      <c r="R60" s="85"/>
      <c r="S60" s="85"/>
      <c r="T60" s="86"/>
      <c r="U60" s="85"/>
      <c r="V60" s="80"/>
      <c r="W60" s="80"/>
      <c r="X60" s="80"/>
      <c r="Y60" s="80"/>
      <c r="Z60" s="80"/>
      <c r="AA60" s="80"/>
      <c r="AB60" s="80"/>
      <c r="AC60" s="80"/>
      <c r="AD60" s="80"/>
      <c r="AE60" s="80" t="s">
        <v>117</v>
      </c>
      <c r="AF60" s="80">
        <v>0</v>
      </c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</row>
    <row r="61" spans="1:60" ht="22.5" outlineLevel="1" x14ac:dyDescent="0.2">
      <c r="A61" s="81">
        <v>36</v>
      </c>
      <c r="B61" s="81" t="s">
        <v>201</v>
      </c>
      <c r="C61" s="165" t="s">
        <v>202</v>
      </c>
      <c r="D61" s="84" t="s">
        <v>115</v>
      </c>
      <c r="E61" s="90">
        <v>11.48</v>
      </c>
      <c r="F61" s="93">
        <f>H61+J61</f>
        <v>0</v>
      </c>
      <c r="G61" s="94">
        <f>ROUND(E61*F61,2)</f>
        <v>0</v>
      </c>
      <c r="H61" s="94"/>
      <c r="I61" s="94">
        <f>ROUND(E61*H61,2)</f>
        <v>0</v>
      </c>
      <c r="J61" s="94"/>
      <c r="K61" s="94">
        <f>ROUND(E61*J61,2)</f>
        <v>0</v>
      </c>
      <c r="L61" s="94">
        <v>21</v>
      </c>
      <c r="M61" s="94">
        <f>G61*(1+L61/100)</f>
        <v>0</v>
      </c>
      <c r="N61" s="85">
        <v>9.1900000000000003E-3</v>
      </c>
      <c r="O61" s="85">
        <f>ROUND(E61*N61,5)</f>
        <v>0.1055</v>
      </c>
      <c r="P61" s="85">
        <v>0</v>
      </c>
      <c r="Q61" s="85">
        <f>ROUND(E61*P61,5)</f>
        <v>0</v>
      </c>
      <c r="R61" s="85"/>
      <c r="S61" s="85"/>
      <c r="T61" s="86">
        <v>0.40161999999999998</v>
      </c>
      <c r="U61" s="85">
        <f>ROUND(E61*T61,2)</f>
        <v>4.6100000000000003</v>
      </c>
      <c r="V61" s="80"/>
      <c r="W61" s="80"/>
      <c r="X61" s="80"/>
      <c r="Y61" s="80"/>
      <c r="Z61" s="80"/>
      <c r="AA61" s="80"/>
      <c r="AB61" s="80"/>
      <c r="AC61" s="80"/>
      <c r="AD61" s="80"/>
      <c r="AE61" s="80" t="s">
        <v>132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</row>
    <row r="62" spans="1:60" outlineLevel="1" x14ac:dyDescent="0.2">
      <c r="A62" s="81"/>
      <c r="B62" s="81"/>
      <c r="C62" s="168" t="s">
        <v>257</v>
      </c>
      <c r="D62" s="167"/>
      <c r="E62" s="91">
        <v>11.48</v>
      </c>
      <c r="F62" s="94"/>
      <c r="G62" s="94"/>
      <c r="H62" s="94"/>
      <c r="I62" s="94"/>
      <c r="J62" s="94"/>
      <c r="K62" s="94"/>
      <c r="L62" s="94"/>
      <c r="M62" s="94"/>
      <c r="N62" s="85"/>
      <c r="O62" s="85"/>
      <c r="P62" s="85"/>
      <c r="Q62" s="85"/>
      <c r="R62" s="85"/>
      <c r="S62" s="85"/>
      <c r="T62" s="86"/>
      <c r="U62" s="85"/>
      <c r="V62" s="80"/>
      <c r="W62" s="80"/>
      <c r="X62" s="80"/>
      <c r="Y62" s="80"/>
      <c r="Z62" s="80"/>
      <c r="AA62" s="80"/>
      <c r="AB62" s="80"/>
      <c r="AC62" s="80"/>
      <c r="AD62" s="80"/>
      <c r="AE62" s="80" t="s">
        <v>117</v>
      </c>
      <c r="AF62" s="80">
        <v>0</v>
      </c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</row>
    <row r="63" spans="1:60" outlineLevel="1" x14ac:dyDescent="0.2">
      <c r="A63" s="81">
        <v>37</v>
      </c>
      <c r="B63" s="81" t="s">
        <v>204</v>
      </c>
      <c r="C63" s="165" t="s">
        <v>358</v>
      </c>
      <c r="D63" s="84" t="s">
        <v>115</v>
      </c>
      <c r="E63" s="90">
        <v>16.510000000000002</v>
      </c>
      <c r="F63" s="93">
        <f>H63+J63</f>
        <v>0</v>
      </c>
      <c r="G63" s="94">
        <f>ROUND(E63*F63,2)</f>
        <v>0</v>
      </c>
      <c r="H63" s="94"/>
      <c r="I63" s="94">
        <f>ROUND(E63*H63,2)</f>
        <v>0</v>
      </c>
      <c r="J63" s="94"/>
      <c r="K63" s="94">
        <f>ROUND(E63*J63,2)</f>
        <v>0</v>
      </c>
      <c r="L63" s="94">
        <v>21</v>
      </c>
      <c r="M63" s="94">
        <f>G63*(1+L63/100)</f>
        <v>0</v>
      </c>
      <c r="N63" s="85">
        <v>2.1899999999999999E-2</v>
      </c>
      <c r="O63" s="85">
        <f>ROUND(E63*N63,5)</f>
        <v>0.36157</v>
      </c>
      <c r="P63" s="85">
        <v>0</v>
      </c>
      <c r="Q63" s="85">
        <f>ROUND(E63*P63,5)</f>
        <v>0</v>
      </c>
      <c r="R63" s="85"/>
      <c r="S63" s="85"/>
      <c r="T63" s="86">
        <v>0</v>
      </c>
      <c r="U63" s="85">
        <f>ROUND(E63*T63,2)</f>
        <v>0</v>
      </c>
      <c r="V63" s="80"/>
      <c r="W63" s="80"/>
      <c r="X63" s="80"/>
      <c r="Y63" s="80"/>
      <c r="Z63" s="80"/>
      <c r="AA63" s="80"/>
      <c r="AB63" s="80"/>
      <c r="AC63" s="80"/>
      <c r="AD63" s="80"/>
      <c r="AE63" s="80" t="s">
        <v>151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</row>
    <row r="64" spans="1:60" outlineLevel="1" x14ac:dyDescent="0.2">
      <c r="A64" s="81">
        <v>38</v>
      </c>
      <c r="B64" s="81" t="s">
        <v>205</v>
      </c>
      <c r="C64" s="165" t="s">
        <v>206</v>
      </c>
      <c r="D64" s="84" t="s">
        <v>207</v>
      </c>
      <c r="E64" s="90">
        <v>0.44120999999999999</v>
      </c>
      <c r="F64" s="93">
        <f>H64+J64</f>
        <v>0</v>
      </c>
      <c r="G64" s="94">
        <f>ROUND(E64*F64,2)</f>
        <v>0</v>
      </c>
      <c r="H64" s="94"/>
      <c r="I64" s="94">
        <f>ROUND(E64*H64,2)</f>
        <v>0</v>
      </c>
      <c r="J64" s="94"/>
      <c r="K64" s="94">
        <f>ROUND(E64*J64,2)</f>
        <v>0</v>
      </c>
      <c r="L64" s="94">
        <v>21</v>
      </c>
      <c r="M64" s="94">
        <f>G64*(1+L64/100)</f>
        <v>0</v>
      </c>
      <c r="N64" s="85">
        <v>0</v>
      </c>
      <c r="O64" s="85">
        <f>ROUND(E64*N64,5)</f>
        <v>0</v>
      </c>
      <c r="P64" s="85">
        <v>0</v>
      </c>
      <c r="Q64" s="85">
        <f>ROUND(E64*P64,5)</f>
        <v>0</v>
      </c>
      <c r="R64" s="85"/>
      <c r="S64" s="85"/>
      <c r="T64" s="86">
        <v>1.5980000000000001</v>
      </c>
      <c r="U64" s="85">
        <f>ROUND(E64*T64,2)</f>
        <v>0.71</v>
      </c>
      <c r="V64" s="80"/>
      <c r="W64" s="80"/>
      <c r="X64" s="80"/>
      <c r="Y64" s="80"/>
      <c r="Z64" s="80"/>
      <c r="AA64" s="80"/>
      <c r="AB64" s="80"/>
      <c r="AC64" s="80"/>
      <c r="AD64" s="80"/>
      <c r="AE64" s="80" t="s">
        <v>208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</row>
    <row r="65" spans="1:60" x14ac:dyDescent="0.2">
      <c r="A65" s="82" t="s">
        <v>112</v>
      </c>
      <c r="B65" s="82" t="s">
        <v>79</v>
      </c>
      <c r="C65" s="166" t="s">
        <v>80</v>
      </c>
      <c r="D65" s="87"/>
      <c r="E65" s="92"/>
      <c r="F65" s="95"/>
      <c r="G65" s="95">
        <f>SUMIF(AE66:AE74,"&lt;&gt;NOR",G66:G74)</f>
        <v>0</v>
      </c>
      <c r="H65" s="95"/>
      <c r="I65" s="95">
        <f>SUM(I66:I74)</f>
        <v>0</v>
      </c>
      <c r="J65" s="95"/>
      <c r="K65" s="95">
        <f>SUM(K66:K74)</f>
        <v>0</v>
      </c>
      <c r="L65" s="95"/>
      <c r="M65" s="95">
        <f>SUM(M66:M74)</f>
        <v>0</v>
      </c>
      <c r="N65" s="88"/>
      <c r="O65" s="88">
        <f>SUM(O66:O74)</f>
        <v>0.68023</v>
      </c>
      <c r="P65" s="88"/>
      <c r="Q65" s="88">
        <f>SUM(Q66:Q74)</f>
        <v>0</v>
      </c>
      <c r="R65" s="88"/>
      <c r="S65" s="88"/>
      <c r="T65" s="89"/>
      <c r="U65" s="88">
        <f>SUM(U66:U74)</f>
        <v>45.379999999999995</v>
      </c>
      <c r="AE65" t="s">
        <v>113</v>
      </c>
    </row>
    <row r="66" spans="1:60" outlineLevel="1" x14ac:dyDescent="0.2">
      <c r="A66" s="81">
        <v>39</v>
      </c>
      <c r="B66" s="81" t="s">
        <v>209</v>
      </c>
      <c r="C66" s="165" t="s">
        <v>210</v>
      </c>
      <c r="D66" s="84" t="s">
        <v>115</v>
      </c>
      <c r="E66" s="90">
        <v>30.646000000000001</v>
      </c>
      <c r="F66" s="93">
        <f>H66+J66</f>
        <v>0</v>
      </c>
      <c r="G66" s="94">
        <f>ROUND(E66*F66,2)</f>
        <v>0</v>
      </c>
      <c r="H66" s="94"/>
      <c r="I66" s="94">
        <f>ROUND(E66*H66,2)</f>
        <v>0</v>
      </c>
      <c r="J66" s="94"/>
      <c r="K66" s="94">
        <f>ROUND(E66*J66,2)</f>
        <v>0</v>
      </c>
      <c r="L66" s="94">
        <v>21</v>
      </c>
      <c r="M66" s="94">
        <f>G66*(1+L66/100)</f>
        <v>0</v>
      </c>
      <c r="N66" s="85">
        <v>2.1000000000000001E-4</v>
      </c>
      <c r="O66" s="85">
        <f>ROUND(E66*N66,5)</f>
        <v>6.4400000000000004E-3</v>
      </c>
      <c r="P66" s="85">
        <v>0</v>
      </c>
      <c r="Q66" s="85">
        <f>ROUND(E66*P66,5)</f>
        <v>0</v>
      </c>
      <c r="R66" s="85"/>
      <c r="S66" s="85"/>
      <c r="T66" s="86">
        <v>0.05</v>
      </c>
      <c r="U66" s="85">
        <f>ROUND(E66*T66,2)</f>
        <v>1.53</v>
      </c>
      <c r="V66" s="80"/>
      <c r="W66" s="80"/>
      <c r="X66" s="80"/>
      <c r="Y66" s="80"/>
      <c r="Z66" s="80"/>
      <c r="AA66" s="80"/>
      <c r="AB66" s="80"/>
      <c r="AC66" s="80"/>
      <c r="AD66" s="80"/>
      <c r="AE66" s="80" t="s">
        <v>116</v>
      </c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</row>
    <row r="67" spans="1:60" ht="33.75" outlineLevel="1" x14ac:dyDescent="0.2">
      <c r="A67" s="81"/>
      <c r="B67" s="81"/>
      <c r="C67" s="168" t="s">
        <v>240</v>
      </c>
      <c r="D67" s="167"/>
      <c r="E67" s="91">
        <v>30.646000000000001</v>
      </c>
      <c r="F67" s="94"/>
      <c r="G67" s="94"/>
      <c r="H67" s="94"/>
      <c r="I67" s="94"/>
      <c r="J67" s="94"/>
      <c r="K67" s="94"/>
      <c r="L67" s="94"/>
      <c r="M67" s="94"/>
      <c r="N67" s="85"/>
      <c r="O67" s="85"/>
      <c r="P67" s="85"/>
      <c r="Q67" s="85"/>
      <c r="R67" s="85"/>
      <c r="S67" s="85"/>
      <c r="T67" s="86"/>
      <c r="U67" s="85"/>
      <c r="V67" s="80"/>
      <c r="W67" s="80"/>
      <c r="X67" s="80"/>
      <c r="Y67" s="80"/>
      <c r="Z67" s="80"/>
      <c r="AA67" s="80"/>
      <c r="AB67" s="80"/>
      <c r="AC67" s="80"/>
      <c r="AD67" s="80"/>
      <c r="AE67" s="80" t="s">
        <v>117</v>
      </c>
      <c r="AF67" s="80">
        <v>0</v>
      </c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60" ht="22.5" outlineLevel="1" x14ac:dyDescent="0.2">
      <c r="A68" s="81">
        <v>40</v>
      </c>
      <c r="B68" s="81" t="s">
        <v>211</v>
      </c>
      <c r="C68" s="165" t="s">
        <v>212</v>
      </c>
      <c r="D68" s="84" t="s">
        <v>115</v>
      </c>
      <c r="E68" s="90">
        <v>30.646000000000001</v>
      </c>
      <c r="F68" s="93">
        <f>H68+J68</f>
        <v>0</v>
      </c>
      <c r="G68" s="94">
        <f>ROUND(E68*F68,2)</f>
        <v>0</v>
      </c>
      <c r="H68" s="94"/>
      <c r="I68" s="94">
        <f>ROUND(E68*H68,2)</f>
        <v>0</v>
      </c>
      <c r="J68" s="94"/>
      <c r="K68" s="94">
        <f>ROUND(E68*J68,2)</f>
        <v>0</v>
      </c>
      <c r="L68" s="94">
        <v>21</v>
      </c>
      <c r="M68" s="94">
        <f>G68*(1+L68/100)</f>
        <v>0</v>
      </c>
      <c r="N68" s="85">
        <v>5.3499999999999997E-3</v>
      </c>
      <c r="O68" s="85">
        <f>ROUND(E68*N68,5)</f>
        <v>0.16395999999999999</v>
      </c>
      <c r="P68" s="85">
        <v>0</v>
      </c>
      <c r="Q68" s="85">
        <f>ROUND(E68*P68,5)</f>
        <v>0</v>
      </c>
      <c r="R68" s="85"/>
      <c r="S68" s="85"/>
      <c r="T68" s="86">
        <v>1.288</v>
      </c>
      <c r="U68" s="85">
        <f>ROUND(E68*T68,2)</f>
        <v>39.47</v>
      </c>
      <c r="V68" s="80"/>
      <c r="W68" s="80"/>
      <c r="X68" s="80"/>
      <c r="Y68" s="80"/>
      <c r="Z68" s="80"/>
      <c r="AA68" s="80"/>
      <c r="AB68" s="80"/>
      <c r="AC68" s="80"/>
      <c r="AD68" s="80"/>
      <c r="AE68" s="80" t="s">
        <v>116</v>
      </c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</row>
    <row r="69" spans="1:60" ht="33.75" outlineLevel="1" x14ac:dyDescent="0.2">
      <c r="A69" s="81"/>
      <c r="B69" s="81"/>
      <c r="C69" s="168" t="s">
        <v>240</v>
      </c>
      <c r="D69" s="167"/>
      <c r="E69" s="91">
        <v>30.646000000000001</v>
      </c>
      <c r="F69" s="94"/>
      <c r="G69" s="94"/>
      <c r="H69" s="94"/>
      <c r="I69" s="94"/>
      <c r="J69" s="94"/>
      <c r="K69" s="94"/>
      <c r="L69" s="94"/>
      <c r="M69" s="94"/>
      <c r="N69" s="85"/>
      <c r="O69" s="85"/>
      <c r="P69" s="85"/>
      <c r="Q69" s="85"/>
      <c r="R69" s="85"/>
      <c r="S69" s="85"/>
      <c r="T69" s="86"/>
      <c r="U69" s="85"/>
      <c r="V69" s="80"/>
      <c r="W69" s="80"/>
      <c r="X69" s="80"/>
      <c r="Y69" s="80"/>
      <c r="Z69" s="80"/>
      <c r="AA69" s="80"/>
      <c r="AB69" s="80"/>
      <c r="AC69" s="80"/>
      <c r="AD69" s="80"/>
      <c r="AE69" s="80" t="s">
        <v>117</v>
      </c>
      <c r="AF69" s="80">
        <v>0</v>
      </c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</row>
    <row r="70" spans="1:60" ht="22.5" outlineLevel="1" x14ac:dyDescent="0.2">
      <c r="A70" s="81">
        <v>41</v>
      </c>
      <c r="B70" s="81" t="s">
        <v>213</v>
      </c>
      <c r="C70" s="165" t="s">
        <v>214</v>
      </c>
      <c r="D70" s="84" t="s">
        <v>131</v>
      </c>
      <c r="E70" s="90">
        <v>27.5</v>
      </c>
      <c r="F70" s="93">
        <f>H70+J70</f>
        <v>0</v>
      </c>
      <c r="G70" s="94">
        <f>ROUND(E70*F70,2)</f>
        <v>0</v>
      </c>
      <c r="H70" s="94"/>
      <c r="I70" s="94">
        <f>ROUND(E70*H70,2)</f>
        <v>0</v>
      </c>
      <c r="J70" s="94"/>
      <c r="K70" s="94">
        <f>ROUND(E70*J70,2)</f>
        <v>0</v>
      </c>
      <c r="L70" s="94">
        <v>21</v>
      </c>
      <c r="M70" s="94">
        <f>G70*(1+L70/100)</f>
        <v>0</v>
      </c>
      <c r="N70" s="85">
        <v>1.7000000000000001E-4</v>
      </c>
      <c r="O70" s="85">
        <f>ROUND(E70*N70,5)</f>
        <v>4.6800000000000001E-3</v>
      </c>
      <c r="P70" s="85">
        <v>0</v>
      </c>
      <c r="Q70" s="85">
        <f>ROUND(E70*P70,5)</f>
        <v>0</v>
      </c>
      <c r="R70" s="85"/>
      <c r="S70" s="85"/>
      <c r="T70" s="86">
        <v>0.12</v>
      </c>
      <c r="U70" s="85">
        <f>ROUND(E70*T70,2)</f>
        <v>3.3</v>
      </c>
      <c r="V70" s="80"/>
      <c r="W70" s="80"/>
      <c r="X70" s="80"/>
      <c r="Y70" s="80"/>
      <c r="Z70" s="80"/>
      <c r="AA70" s="80"/>
      <c r="AB70" s="80"/>
      <c r="AC70" s="80"/>
      <c r="AD70" s="80"/>
      <c r="AE70" s="80" t="s">
        <v>116</v>
      </c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</row>
    <row r="71" spans="1:60" outlineLevel="1" x14ac:dyDescent="0.2">
      <c r="A71" s="81"/>
      <c r="B71" s="81"/>
      <c r="C71" s="168" t="s">
        <v>215</v>
      </c>
      <c r="D71" s="167"/>
      <c r="E71" s="91">
        <v>27.5</v>
      </c>
      <c r="F71" s="94"/>
      <c r="G71" s="94"/>
      <c r="H71" s="94"/>
      <c r="I71" s="94"/>
      <c r="J71" s="94"/>
      <c r="K71" s="94"/>
      <c r="L71" s="94"/>
      <c r="M71" s="94"/>
      <c r="N71" s="85"/>
      <c r="O71" s="85"/>
      <c r="P71" s="85"/>
      <c r="Q71" s="85"/>
      <c r="R71" s="85"/>
      <c r="S71" s="85"/>
      <c r="T71" s="86"/>
      <c r="U71" s="85"/>
      <c r="V71" s="80"/>
      <c r="W71" s="80"/>
      <c r="X71" s="80"/>
      <c r="Y71" s="80"/>
      <c r="Z71" s="80"/>
      <c r="AA71" s="80"/>
      <c r="AB71" s="80"/>
      <c r="AC71" s="80"/>
      <c r="AD71" s="80"/>
      <c r="AE71" s="80" t="s">
        <v>117</v>
      </c>
      <c r="AF71" s="80">
        <v>0</v>
      </c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</row>
    <row r="72" spans="1:60" outlineLevel="1" x14ac:dyDescent="0.2">
      <c r="A72" s="81">
        <v>42</v>
      </c>
      <c r="B72" s="81" t="s">
        <v>216</v>
      </c>
      <c r="C72" s="165" t="s">
        <v>359</v>
      </c>
      <c r="D72" s="84" t="s">
        <v>115</v>
      </c>
      <c r="E72" s="90">
        <v>34.020000000000003</v>
      </c>
      <c r="F72" s="93">
        <f>H72+J72</f>
        <v>0</v>
      </c>
      <c r="G72" s="94">
        <f>ROUND(E72*F72,2)</f>
        <v>0</v>
      </c>
      <c r="H72" s="94"/>
      <c r="I72" s="94">
        <f>ROUND(E72*H72,2)</f>
        <v>0</v>
      </c>
      <c r="J72" s="94"/>
      <c r="K72" s="94">
        <f>ROUND(E72*J72,2)</f>
        <v>0</v>
      </c>
      <c r="L72" s="94">
        <v>21</v>
      </c>
      <c r="M72" s="94">
        <f>G72*(1+L72/100)</f>
        <v>0</v>
      </c>
      <c r="N72" s="85">
        <v>1.4800000000000001E-2</v>
      </c>
      <c r="O72" s="85">
        <f>ROUND(E72*N72,5)</f>
        <v>0.50349999999999995</v>
      </c>
      <c r="P72" s="85">
        <v>0</v>
      </c>
      <c r="Q72" s="85">
        <f>ROUND(E72*P72,5)</f>
        <v>0</v>
      </c>
      <c r="R72" s="85"/>
      <c r="S72" s="85"/>
      <c r="T72" s="86">
        <v>0</v>
      </c>
      <c r="U72" s="85">
        <f>ROUND(E72*T72,2)</f>
        <v>0</v>
      </c>
      <c r="V72" s="80"/>
      <c r="W72" s="80"/>
      <c r="X72" s="80"/>
      <c r="Y72" s="80"/>
      <c r="Z72" s="80"/>
      <c r="AA72" s="80"/>
      <c r="AB72" s="80"/>
      <c r="AC72" s="80"/>
      <c r="AD72" s="80"/>
      <c r="AE72" s="80" t="s">
        <v>151</v>
      </c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</row>
    <row r="73" spans="1:60" outlineLevel="1" x14ac:dyDescent="0.2">
      <c r="A73" s="81">
        <v>43</v>
      </c>
      <c r="B73" s="81" t="s">
        <v>217</v>
      </c>
      <c r="C73" s="165" t="s">
        <v>218</v>
      </c>
      <c r="D73" s="84" t="s">
        <v>207</v>
      </c>
      <c r="E73" s="90">
        <v>0.67856000000000005</v>
      </c>
      <c r="F73" s="93">
        <f>H73+J73</f>
        <v>0</v>
      </c>
      <c r="G73" s="94">
        <f>ROUND(E73*F73,2)</f>
        <v>0</v>
      </c>
      <c r="H73" s="94"/>
      <c r="I73" s="94">
        <f>ROUND(E73*H73,2)</f>
        <v>0</v>
      </c>
      <c r="J73" s="94"/>
      <c r="K73" s="94">
        <f>ROUND(E73*J73,2)</f>
        <v>0</v>
      </c>
      <c r="L73" s="94">
        <v>21</v>
      </c>
      <c r="M73" s="94">
        <f>G73*(1+L73/100)</f>
        <v>0</v>
      </c>
      <c r="N73" s="85">
        <v>0</v>
      </c>
      <c r="O73" s="85">
        <f>ROUND(E73*N73,5)</f>
        <v>0</v>
      </c>
      <c r="P73" s="85">
        <v>0</v>
      </c>
      <c r="Q73" s="85">
        <f>ROUND(E73*P73,5)</f>
        <v>0</v>
      </c>
      <c r="R73" s="85"/>
      <c r="S73" s="85"/>
      <c r="T73" s="86">
        <v>1.5980000000000001</v>
      </c>
      <c r="U73" s="85">
        <f>ROUND(E73*T73,2)</f>
        <v>1.08</v>
      </c>
      <c r="V73" s="80"/>
      <c r="W73" s="80"/>
      <c r="X73" s="80"/>
      <c r="Y73" s="80"/>
      <c r="Z73" s="80"/>
      <c r="AA73" s="80"/>
      <c r="AB73" s="80"/>
      <c r="AC73" s="80"/>
      <c r="AD73" s="80"/>
      <c r="AE73" s="80" t="s">
        <v>208</v>
      </c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</row>
    <row r="74" spans="1:60" outlineLevel="1" x14ac:dyDescent="0.2">
      <c r="A74" s="81">
        <v>44</v>
      </c>
      <c r="B74" s="81" t="s">
        <v>219</v>
      </c>
      <c r="C74" s="165" t="s">
        <v>220</v>
      </c>
      <c r="D74" s="84" t="s">
        <v>119</v>
      </c>
      <c r="E74" s="90">
        <v>11</v>
      </c>
      <c r="F74" s="93">
        <f>H74+J74</f>
        <v>0</v>
      </c>
      <c r="G74" s="94">
        <f>ROUND(E74*F74,2)</f>
        <v>0</v>
      </c>
      <c r="H74" s="94"/>
      <c r="I74" s="94">
        <f>ROUND(E74*H74,2)</f>
        <v>0</v>
      </c>
      <c r="J74" s="94"/>
      <c r="K74" s="94">
        <f>ROUND(E74*J74,2)</f>
        <v>0</v>
      </c>
      <c r="L74" s="94">
        <v>21</v>
      </c>
      <c r="M74" s="94">
        <f>G74*(1+L74/100)</f>
        <v>0</v>
      </c>
      <c r="N74" s="85">
        <v>1.4999999999999999E-4</v>
      </c>
      <c r="O74" s="85">
        <f>ROUND(E74*N74,5)</f>
        <v>1.65E-3</v>
      </c>
      <c r="P74" s="85">
        <v>0</v>
      </c>
      <c r="Q74" s="85">
        <f>ROUND(E74*P74,5)</f>
        <v>0</v>
      </c>
      <c r="R74" s="85"/>
      <c r="S74" s="85"/>
      <c r="T74" s="86">
        <v>0</v>
      </c>
      <c r="U74" s="85">
        <f>ROUND(E74*T74,2)</f>
        <v>0</v>
      </c>
      <c r="V74" s="80"/>
      <c r="W74" s="80"/>
      <c r="X74" s="80"/>
      <c r="Y74" s="80"/>
      <c r="Z74" s="80"/>
      <c r="AA74" s="80"/>
      <c r="AB74" s="80"/>
      <c r="AC74" s="80"/>
      <c r="AD74" s="80"/>
      <c r="AE74" s="80" t="s">
        <v>151</v>
      </c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</row>
    <row r="75" spans="1:60" x14ac:dyDescent="0.2">
      <c r="A75" s="82" t="s">
        <v>112</v>
      </c>
      <c r="B75" s="82" t="s">
        <v>81</v>
      </c>
      <c r="C75" s="166" t="s">
        <v>82</v>
      </c>
      <c r="D75" s="87"/>
      <c r="E75" s="92"/>
      <c r="F75" s="95"/>
      <c r="G75" s="95">
        <f>SUMIF(AE76:AE80,"&lt;&gt;NOR",G76:G80)</f>
        <v>0</v>
      </c>
      <c r="H75" s="95"/>
      <c r="I75" s="95">
        <f>SUM(I76:I80)</f>
        <v>0</v>
      </c>
      <c r="J75" s="95"/>
      <c r="K75" s="95">
        <f>SUM(K76:K80)</f>
        <v>0</v>
      </c>
      <c r="L75" s="95"/>
      <c r="M75" s="95">
        <f>SUM(M76:M80)</f>
        <v>0</v>
      </c>
      <c r="N75" s="88"/>
      <c r="O75" s="88">
        <f>SUM(O76:O80)</f>
        <v>6.2100000000000002E-3</v>
      </c>
      <c r="P75" s="88"/>
      <c r="Q75" s="88">
        <f>SUM(Q76:Q80)</f>
        <v>0</v>
      </c>
      <c r="R75" s="88"/>
      <c r="S75" s="88"/>
      <c r="T75" s="89"/>
      <c r="U75" s="88">
        <f>SUM(U76:U80)</f>
        <v>4.58</v>
      </c>
      <c r="AE75" t="s">
        <v>113</v>
      </c>
    </row>
    <row r="76" spans="1:60" ht="22.5" outlineLevel="1" x14ac:dyDescent="0.2">
      <c r="A76" s="81">
        <v>45</v>
      </c>
      <c r="B76" s="81" t="s">
        <v>221</v>
      </c>
      <c r="C76" s="165" t="s">
        <v>222</v>
      </c>
      <c r="D76" s="84" t="s">
        <v>115</v>
      </c>
      <c r="E76" s="90">
        <v>27</v>
      </c>
      <c r="F76" s="93">
        <f>H76+J76</f>
        <v>0</v>
      </c>
      <c r="G76" s="94">
        <f>ROUND(E76*F76,2)</f>
        <v>0</v>
      </c>
      <c r="H76" s="94"/>
      <c r="I76" s="94">
        <f>ROUND(E76*H76,2)</f>
        <v>0</v>
      </c>
      <c r="J76" s="94"/>
      <c r="K76" s="94">
        <f>ROUND(E76*J76,2)</f>
        <v>0</v>
      </c>
      <c r="L76" s="94">
        <v>21</v>
      </c>
      <c r="M76" s="94">
        <f>G76*(1+L76/100)</f>
        <v>0</v>
      </c>
      <c r="N76" s="85">
        <v>1.0000000000000001E-5</v>
      </c>
      <c r="O76" s="85">
        <f>ROUND(E76*N76,5)</f>
        <v>2.7E-4</v>
      </c>
      <c r="P76" s="85">
        <v>0</v>
      </c>
      <c r="Q76" s="85">
        <f>ROUND(E76*P76,5)</f>
        <v>0</v>
      </c>
      <c r="R76" s="85"/>
      <c r="S76" s="85"/>
      <c r="T76" s="86">
        <v>2.9000000000000001E-2</v>
      </c>
      <c r="U76" s="85">
        <f>ROUND(E76*T76,2)</f>
        <v>0.78</v>
      </c>
      <c r="V76" s="80"/>
      <c r="W76" s="80"/>
      <c r="X76" s="80"/>
      <c r="Y76" s="80"/>
      <c r="Z76" s="80"/>
      <c r="AA76" s="80"/>
      <c r="AB76" s="80"/>
      <c r="AC76" s="80"/>
      <c r="AD76" s="80"/>
      <c r="AE76" s="80" t="s">
        <v>116</v>
      </c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</row>
    <row r="77" spans="1:60" outlineLevel="1" x14ac:dyDescent="0.2">
      <c r="A77" s="81">
        <v>46</v>
      </c>
      <c r="B77" s="81" t="s">
        <v>223</v>
      </c>
      <c r="C77" s="165" t="s">
        <v>350</v>
      </c>
      <c r="D77" s="84" t="s">
        <v>115</v>
      </c>
      <c r="E77" s="90">
        <v>28.256</v>
      </c>
      <c r="F77" s="93">
        <f>H77+J77</f>
        <v>0</v>
      </c>
      <c r="G77" s="94">
        <f>ROUND(E77*F77,2)</f>
        <v>0</v>
      </c>
      <c r="H77" s="94"/>
      <c r="I77" s="94">
        <f>ROUND(E77*H77,2)</f>
        <v>0</v>
      </c>
      <c r="J77" s="94"/>
      <c r="K77" s="94">
        <f>ROUND(E77*J77,2)</f>
        <v>0</v>
      </c>
      <c r="L77" s="94">
        <v>21</v>
      </c>
      <c r="M77" s="94">
        <f>G77*(1+L77/100)</f>
        <v>0</v>
      </c>
      <c r="N77" s="85">
        <v>6.9999999999999994E-5</v>
      </c>
      <c r="O77" s="85">
        <f>ROUND(E77*N77,5)</f>
        <v>1.98E-3</v>
      </c>
      <c r="P77" s="85">
        <v>0</v>
      </c>
      <c r="Q77" s="85">
        <f>ROUND(E77*P77,5)</f>
        <v>0</v>
      </c>
      <c r="R77" s="85"/>
      <c r="S77" s="85"/>
      <c r="T77" s="86">
        <v>3.2480000000000002E-2</v>
      </c>
      <c r="U77" s="85">
        <f>ROUND(E77*T77,2)</f>
        <v>0.92</v>
      </c>
      <c r="V77" s="80"/>
      <c r="W77" s="80"/>
      <c r="X77" s="80"/>
      <c r="Y77" s="80"/>
      <c r="Z77" s="80"/>
      <c r="AA77" s="80"/>
      <c r="AB77" s="80"/>
      <c r="AC77" s="80"/>
      <c r="AD77" s="80"/>
      <c r="AE77" s="80" t="s">
        <v>116</v>
      </c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</row>
    <row r="78" spans="1:60" ht="33.75" outlineLevel="1" x14ac:dyDescent="0.2">
      <c r="A78" s="81"/>
      <c r="B78" s="81"/>
      <c r="C78" s="168" t="s">
        <v>258</v>
      </c>
      <c r="D78" s="167"/>
      <c r="E78" s="91">
        <v>28.256</v>
      </c>
      <c r="F78" s="94"/>
      <c r="G78" s="94"/>
      <c r="H78" s="94"/>
      <c r="I78" s="94"/>
      <c r="J78" s="94"/>
      <c r="K78" s="94"/>
      <c r="L78" s="94"/>
      <c r="M78" s="94"/>
      <c r="N78" s="85"/>
      <c r="O78" s="85"/>
      <c r="P78" s="85"/>
      <c r="Q78" s="85"/>
      <c r="R78" s="85"/>
      <c r="S78" s="85"/>
      <c r="T78" s="86"/>
      <c r="U78" s="85"/>
      <c r="V78" s="80"/>
      <c r="W78" s="80"/>
      <c r="X78" s="80"/>
      <c r="Y78" s="80"/>
      <c r="Z78" s="80"/>
      <c r="AA78" s="80"/>
      <c r="AB78" s="80"/>
      <c r="AC78" s="80"/>
      <c r="AD78" s="80"/>
      <c r="AE78" s="80" t="s">
        <v>117</v>
      </c>
      <c r="AF78" s="80">
        <v>0</v>
      </c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</row>
    <row r="79" spans="1:60" outlineLevel="1" x14ac:dyDescent="0.2">
      <c r="A79" s="81">
        <v>47</v>
      </c>
      <c r="B79" s="81" t="s">
        <v>225</v>
      </c>
      <c r="C79" s="165" t="s">
        <v>274</v>
      </c>
      <c r="D79" s="84" t="s">
        <v>115</v>
      </c>
      <c r="E79" s="90">
        <v>28.256</v>
      </c>
      <c r="F79" s="93">
        <f>H79+J79</f>
        <v>0</v>
      </c>
      <c r="G79" s="94">
        <f>ROUND(E79*F79,2)</f>
        <v>0</v>
      </c>
      <c r="H79" s="94"/>
      <c r="I79" s="94">
        <f>ROUND(E79*H79,2)</f>
        <v>0</v>
      </c>
      <c r="J79" s="94"/>
      <c r="K79" s="94">
        <f>ROUND(E79*J79,2)</f>
        <v>0</v>
      </c>
      <c r="L79" s="94">
        <v>21</v>
      </c>
      <c r="M79" s="94">
        <f>G79*(1+L79/100)</f>
        <v>0</v>
      </c>
      <c r="N79" s="85">
        <v>1.3999999999999999E-4</v>
      </c>
      <c r="O79" s="85">
        <f>ROUND(E79*N79,5)</f>
        <v>3.96E-3</v>
      </c>
      <c r="P79" s="85">
        <v>0</v>
      </c>
      <c r="Q79" s="85">
        <f>ROUND(E79*P79,5)</f>
        <v>0</v>
      </c>
      <c r="R79" s="85"/>
      <c r="S79" s="85"/>
      <c r="T79" s="86">
        <v>0.10191</v>
      </c>
      <c r="U79" s="85">
        <f>ROUND(E79*T79,2)</f>
        <v>2.88</v>
      </c>
      <c r="V79" s="80"/>
      <c r="W79" s="80"/>
      <c r="X79" s="80"/>
      <c r="Y79" s="80"/>
      <c r="Z79" s="80"/>
      <c r="AA79" s="80"/>
      <c r="AB79" s="80"/>
      <c r="AC79" s="80"/>
      <c r="AD79" s="80"/>
      <c r="AE79" s="80" t="s">
        <v>116</v>
      </c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</row>
    <row r="80" spans="1:60" ht="33.75" outlineLevel="1" x14ac:dyDescent="0.2">
      <c r="A80" s="81"/>
      <c r="B80" s="81"/>
      <c r="C80" s="168" t="s">
        <v>258</v>
      </c>
      <c r="D80" s="167"/>
      <c r="E80" s="91">
        <v>28.256</v>
      </c>
      <c r="F80" s="94"/>
      <c r="G80" s="94"/>
      <c r="H80" s="94"/>
      <c r="I80" s="94"/>
      <c r="J80" s="94"/>
      <c r="K80" s="94"/>
      <c r="L80" s="94"/>
      <c r="M80" s="94"/>
      <c r="N80" s="85"/>
      <c r="O80" s="85"/>
      <c r="P80" s="85"/>
      <c r="Q80" s="85"/>
      <c r="R80" s="85"/>
      <c r="S80" s="85"/>
      <c r="T80" s="86"/>
      <c r="U80" s="85"/>
      <c r="V80" s="80"/>
      <c r="W80" s="80"/>
      <c r="X80" s="80"/>
      <c r="Y80" s="80"/>
      <c r="Z80" s="80"/>
      <c r="AA80" s="80"/>
      <c r="AB80" s="80"/>
      <c r="AC80" s="80"/>
      <c r="AD80" s="80"/>
      <c r="AE80" s="80" t="s">
        <v>117</v>
      </c>
      <c r="AF80" s="80">
        <v>0</v>
      </c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</row>
    <row r="81" spans="1:60" x14ac:dyDescent="0.2">
      <c r="A81" s="82" t="s">
        <v>112</v>
      </c>
      <c r="B81" s="82" t="s">
        <v>83</v>
      </c>
      <c r="C81" s="166" t="s">
        <v>84</v>
      </c>
      <c r="D81" s="87"/>
      <c r="E81" s="92"/>
      <c r="F81" s="95"/>
      <c r="G81" s="95">
        <f>SUMIF(AE82:AE83,"&lt;&gt;NOR",G82:G83)</f>
        <v>0</v>
      </c>
      <c r="H81" s="95"/>
      <c r="I81" s="95">
        <f>SUM(I82:I83)</f>
        <v>0</v>
      </c>
      <c r="J81" s="95"/>
      <c r="K81" s="95">
        <f>SUM(K82:K83)</f>
        <v>0</v>
      </c>
      <c r="L81" s="95"/>
      <c r="M81" s="95">
        <f>SUM(M82:M83)</f>
        <v>0</v>
      </c>
      <c r="N81" s="88"/>
      <c r="O81" s="88">
        <f>SUM(O82:O83)</f>
        <v>0</v>
      </c>
      <c r="P81" s="88"/>
      <c r="Q81" s="88">
        <f>SUM(Q82:Q83)</f>
        <v>0</v>
      </c>
      <c r="R81" s="88"/>
      <c r="S81" s="88"/>
      <c r="T81" s="89"/>
      <c r="U81" s="88">
        <f>SUM(U82:U83)</f>
        <v>6.9</v>
      </c>
      <c r="AE81" t="s">
        <v>113</v>
      </c>
    </row>
    <row r="82" spans="1:60" outlineLevel="1" x14ac:dyDescent="0.2">
      <c r="A82" s="81">
        <v>48</v>
      </c>
      <c r="B82" s="81" t="s">
        <v>226</v>
      </c>
      <c r="C82" s="165" t="s">
        <v>227</v>
      </c>
      <c r="D82" s="84" t="s">
        <v>207</v>
      </c>
      <c r="E82" s="90">
        <v>2.7916099999999999</v>
      </c>
      <c r="F82" s="93">
        <f>H82+J82</f>
        <v>0</v>
      </c>
      <c r="G82" s="94">
        <f>ROUND(E82*F82,2)</f>
        <v>0</v>
      </c>
      <c r="H82" s="94"/>
      <c r="I82" s="94">
        <f>ROUND(E82*H82,2)</f>
        <v>0</v>
      </c>
      <c r="J82" s="94"/>
      <c r="K82" s="94">
        <f>ROUND(E82*J82,2)</f>
        <v>0</v>
      </c>
      <c r="L82" s="94">
        <v>21</v>
      </c>
      <c r="M82" s="94">
        <f>G82*(1+L82/100)</f>
        <v>0</v>
      </c>
      <c r="N82" s="85">
        <v>0</v>
      </c>
      <c r="O82" s="85">
        <f>ROUND(E82*N82,5)</f>
        <v>0</v>
      </c>
      <c r="P82" s="85">
        <v>0</v>
      </c>
      <c r="Q82" s="85">
        <f>ROUND(E82*P82,5)</f>
        <v>0</v>
      </c>
      <c r="R82" s="85"/>
      <c r="S82" s="85"/>
      <c r="T82" s="86">
        <v>0</v>
      </c>
      <c r="U82" s="85">
        <f>ROUND(E82*T82,2)</f>
        <v>0</v>
      </c>
      <c r="V82" s="80"/>
      <c r="W82" s="80"/>
      <c r="X82" s="80"/>
      <c r="Y82" s="80"/>
      <c r="Z82" s="80"/>
      <c r="AA82" s="80"/>
      <c r="AB82" s="80"/>
      <c r="AC82" s="80"/>
      <c r="AD82" s="80"/>
      <c r="AE82" s="80" t="s">
        <v>228</v>
      </c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</row>
    <row r="83" spans="1:60" ht="22.5" outlineLevel="1" x14ac:dyDescent="0.2">
      <c r="A83" s="103">
        <v>49</v>
      </c>
      <c r="B83" s="103" t="s">
        <v>229</v>
      </c>
      <c r="C83" s="164" t="s">
        <v>230</v>
      </c>
      <c r="D83" s="104" t="s">
        <v>207</v>
      </c>
      <c r="E83" s="105">
        <v>2.7916099999999999</v>
      </c>
      <c r="F83" s="106">
        <f>H83+J83</f>
        <v>0</v>
      </c>
      <c r="G83" s="107">
        <f>ROUND(E83*F83,2)</f>
        <v>0</v>
      </c>
      <c r="H83" s="107"/>
      <c r="I83" s="107">
        <f>ROUND(E83*H83,2)</f>
        <v>0</v>
      </c>
      <c r="J83" s="107"/>
      <c r="K83" s="107">
        <f>ROUND(E83*J83,2)</f>
        <v>0</v>
      </c>
      <c r="L83" s="107">
        <v>21</v>
      </c>
      <c r="M83" s="107">
        <f>G83*(1+L83/100)</f>
        <v>0</v>
      </c>
      <c r="N83" s="108">
        <v>0</v>
      </c>
      <c r="O83" s="108">
        <f>ROUND(E83*N83,5)</f>
        <v>0</v>
      </c>
      <c r="P83" s="108">
        <v>0</v>
      </c>
      <c r="Q83" s="108">
        <f>ROUND(E83*P83,5)</f>
        <v>0</v>
      </c>
      <c r="R83" s="108"/>
      <c r="S83" s="108"/>
      <c r="T83" s="109">
        <v>2.4700000000000002</v>
      </c>
      <c r="U83" s="108">
        <f>ROUND(E83*T83,2)</f>
        <v>6.9</v>
      </c>
      <c r="V83" s="80"/>
      <c r="W83" s="80"/>
      <c r="X83" s="80"/>
      <c r="Y83" s="80"/>
      <c r="Z83" s="80"/>
      <c r="AA83" s="80"/>
      <c r="AB83" s="80"/>
      <c r="AC83" s="80"/>
      <c r="AD83" s="80"/>
      <c r="AE83" s="80" t="s">
        <v>132</v>
      </c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</row>
    <row r="84" spans="1:60" x14ac:dyDescent="0.2">
      <c r="A84" s="177"/>
      <c r="B84" s="5" t="s">
        <v>231</v>
      </c>
      <c r="C84" s="110" t="s">
        <v>231</v>
      </c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AC84">
        <v>12</v>
      </c>
      <c r="AD84">
        <v>21</v>
      </c>
    </row>
    <row r="85" spans="1:60" x14ac:dyDescent="0.2">
      <c r="A85" s="163"/>
      <c r="B85" s="162" t="s">
        <v>28</v>
      </c>
      <c r="C85" s="161" t="s">
        <v>231</v>
      </c>
      <c r="D85" s="160"/>
      <c r="E85" s="160"/>
      <c r="F85" s="160"/>
      <c r="G85" s="159">
        <f>G8+G15+G18+G20+G23+G28+G33+G38+G51+G54+G65+G75+G81</f>
        <v>0</v>
      </c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AC85">
        <f>SUMIF(L7:L83,AC84,G7:G83)</f>
        <v>0</v>
      </c>
      <c r="AD85">
        <f>SUMIF(L7:L83,AD84,G7:G83)</f>
        <v>0</v>
      </c>
      <c r="AE85" t="s">
        <v>232</v>
      </c>
    </row>
    <row r="86" spans="1:60" x14ac:dyDescent="0.2">
      <c r="A86" s="177"/>
      <c r="B86" s="5" t="s">
        <v>231</v>
      </c>
      <c r="C86" s="110" t="s">
        <v>231</v>
      </c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</row>
    <row r="87" spans="1:60" x14ac:dyDescent="0.2">
      <c r="A87" s="177"/>
      <c r="B87" s="5" t="s">
        <v>231</v>
      </c>
      <c r="C87" s="110" t="s">
        <v>231</v>
      </c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</row>
    <row r="88" spans="1:60" x14ac:dyDescent="0.2">
      <c r="A88" s="225" t="s">
        <v>233</v>
      </c>
      <c r="B88" s="225"/>
      <c r="C88" s="226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</row>
    <row r="89" spans="1:60" x14ac:dyDescent="0.2">
      <c r="A89" s="214"/>
      <c r="B89" s="215"/>
      <c r="C89" s="216"/>
      <c r="D89" s="215"/>
      <c r="E89" s="215"/>
      <c r="F89" s="215"/>
      <c r="G89" s="21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AE89" t="s">
        <v>234</v>
      </c>
    </row>
    <row r="90" spans="1:60" x14ac:dyDescent="0.2">
      <c r="A90" s="218"/>
      <c r="B90" s="250"/>
      <c r="C90" s="251"/>
      <c r="D90" s="250"/>
      <c r="E90" s="250"/>
      <c r="F90" s="250"/>
      <c r="G90" s="219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</row>
    <row r="91" spans="1:60" x14ac:dyDescent="0.2">
      <c r="A91" s="218"/>
      <c r="B91" s="250"/>
      <c r="C91" s="251"/>
      <c r="D91" s="250"/>
      <c r="E91" s="250"/>
      <c r="F91" s="250"/>
      <c r="G91" s="219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</row>
    <row r="92" spans="1:60" x14ac:dyDescent="0.2">
      <c r="A92" s="218"/>
      <c r="B92" s="250"/>
      <c r="C92" s="251"/>
      <c r="D92" s="250"/>
      <c r="E92" s="250"/>
      <c r="F92" s="250"/>
      <c r="G92" s="219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</row>
    <row r="93" spans="1:60" x14ac:dyDescent="0.2">
      <c r="A93" s="220"/>
      <c r="B93" s="221"/>
      <c r="C93" s="222"/>
      <c r="D93" s="221"/>
      <c r="E93" s="221"/>
      <c r="F93" s="221"/>
      <c r="G93" s="223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</row>
    <row r="94" spans="1:60" x14ac:dyDescent="0.2">
      <c r="A94" s="177"/>
      <c r="B94" s="5" t="s">
        <v>231</v>
      </c>
      <c r="C94" s="110" t="s">
        <v>231</v>
      </c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</row>
    <row r="95" spans="1:60" x14ac:dyDescent="0.2">
      <c r="C95" s="111"/>
      <c r="AE95" t="s">
        <v>235</v>
      </c>
    </row>
  </sheetData>
  <mergeCells count="6">
    <mergeCell ref="A1:G1"/>
    <mergeCell ref="C2:G2"/>
    <mergeCell ref="C3:G3"/>
    <mergeCell ref="C4:G4"/>
    <mergeCell ref="A88:C88"/>
    <mergeCell ref="A89:G93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60</vt:i4>
      </vt:variant>
    </vt:vector>
  </HeadingPairs>
  <TitlesOfParts>
    <vt:vector size="70" baseType="lpstr">
      <vt:lpstr>Pokyny pro vyplnění</vt:lpstr>
      <vt:lpstr>Stavba_nadst.</vt:lpstr>
      <vt:lpstr>Rozpočet Pol_nadst.</vt:lpstr>
      <vt:lpstr>Náhled WC a sprch</vt:lpstr>
      <vt:lpstr>VzorPolozky</vt:lpstr>
      <vt:lpstr>Stavba_WC_sprchy_165</vt:lpstr>
      <vt:lpstr>Rozpočet Pol_WC_sprchy_165</vt:lpstr>
      <vt:lpstr>Stavba_WC_srchy_166</vt:lpstr>
      <vt:lpstr>Rozpočet Pol_WC_sprchy_166</vt:lpstr>
      <vt:lpstr>Příklad barevnosti obkladů</vt:lpstr>
      <vt:lpstr>Stavba_nadst.!CelkemDPHVypocet</vt:lpstr>
      <vt:lpstr>Stavba_WC_sprchy_165!CelkemDPHVypocet</vt:lpstr>
      <vt:lpstr>Stavba_WC_srchy_166!CelkemDPHVypocet</vt:lpstr>
      <vt:lpstr>Stavba_nadst.!CenaCelkemVypocet</vt:lpstr>
      <vt:lpstr>Stavba_WC_sprchy_165!CenaCelkemVypocet</vt:lpstr>
      <vt:lpstr>Stavba_WC_srchy_166!CenaCelkemVypocet</vt:lpstr>
      <vt:lpstr>Stavba_nadst.!CisloStavby</vt:lpstr>
      <vt:lpstr>Stavba_WC_sprchy_165!CisloStavby</vt:lpstr>
      <vt:lpstr>Stavba_WC_srchy_166!CisloStavby</vt:lpstr>
      <vt:lpstr>Stavba_nadst.!DIČ</vt:lpstr>
      <vt:lpstr>Stavba_WC_sprchy_165!DIČ</vt:lpstr>
      <vt:lpstr>Stavba_WC_srchy_166!DIČ</vt:lpstr>
      <vt:lpstr>Stavba_nadst.!dpsc</vt:lpstr>
      <vt:lpstr>Stavba_WC_sprchy_165!dpsc</vt:lpstr>
      <vt:lpstr>Stavba_WC_srchy_166!dpsc</vt:lpstr>
      <vt:lpstr>Stavba_nadst.!IČO</vt:lpstr>
      <vt:lpstr>Stavba_WC_sprchy_165!IČO</vt:lpstr>
      <vt:lpstr>Stavba_WC_srchy_166!IČO</vt:lpstr>
      <vt:lpstr>Stavba_nadst.!NazevStavby</vt:lpstr>
      <vt:lpstr>Stavba_WC_sprchy_165!NazevStavby</vt:lpstr>
      <vt:lpstr>Stavba_WC_srchy_166!NazevStavby</vt:lpstr>
      <vt:lpstr>Stavba_nadst.!Objednatel</vt:lpstr>
      <vt:lpstr>Stavba_WC_sprchy_165!Objednatel</vt:lpstr>
      <vt:lpstr>Stavba_WC_srchy_166!Objednatel</vt:lpstr>
      <vt:lpstr>Stavba_nadst.!Objekt</vt:lpstr>
      <vt:lpstr>Stavba_WC_sprchy_165!Objekt</vt:lpstr>
      <vt:lpstr>Stavba_WC_srchy_166!Objekt</vt:lpstr>
      <vt:lpstr>'Rozpočet Pol_nadst.'!Oblast_tisku</vt:lpstr>
      <vt:lpstr>'Rozpočet Pol_WC_sprchy_165'!Oblast_tisku</vt:lpstr>
      <vt:lpstr>'Rozpočet Pol_WC_sprchy_166'!Oblast_tisku</vt:lpstr>
      <vt:lpstr>Stavba_nadst.!Oblast_tisku</vt:lpstr>
      <vt:lpstr>Stavba_WC_sprchy_165!Oblast_tisku</vt:lpstr>
      <vt:lpstr>Stavba_WC_srchy_166!Oblast_tisku</vt:lpstr>
      <vt:lpstr>Stavba_nadst.!odic</vt:lpstr>
      <vt:lpstr>Stavba_WC_sprchy_165!odic</vt:lpstr>
      <vt:lpstr>Stavba_WC_srchy_166!odic</vt:lpstr>
      <vt:lpstr>Stavba_nadst.!oico</vt:lpstr>
      <vt:lpstr>Stavba_WC_sprchy_165!oico</vt:lpstr>
      <vt:lpstr>Stavba_WC_srchy_166!oico</vt:lpstr>
      <vt:lpstr>Stavba_nadst.!omisto</vt:lpstr>
      <vt:lpstr>Stavba_WC_sprchy_165!omisto</vt:lpstr>
      <vt:lpstr>Stavba_WC_srchy_166!omisto</vt:lpstr>
      <vt:lpstr>Stavba_nadst.!onazev</vt:lpstr>
      <vt:lpstr>Stavba_WC_sprchy_165!onazev</vt:lpstr>
      <vt:lpstr>Stavba_WC_srchy_166!onazev</vt:lpstr>
      <vt:lpstr>Stavba_nadst.!opsc</vt:lpstr>
      <vt:lpstr>Stavba_WC_sprchy_165!opsc</vt:lpstr>
      <vt:lpstr>Stavba_WC_srchy_166!opsc</vt:lpstr>
      <vt:lpstr>Stavba_nadst.!SazbaDPH1</vt:lpstr>
      <vt:lpstr>Stavba_WC_sprchy_165!SazbaDPH1</vt:lpstr>
      <vt:lpstr>Stavba_WC_srchy_166!SazbaDPH1</vt:lpstr>
      <vt:lpstr>Stavba_nadst.!SazbaDPH2</vt:lpstr>
      <vt:lpstr>Stavba_WC_sprchy_165!SazbaDPH2</vt:lpstr>
      <vt:lpstr>Stavba_WC_srchy_166!SazbaDPH2</vt:lpstr>
      <vt:lpstr>Stavba_nadst.!ZakladDPHSniVypocet</vt:lpstr>
      <vt:lpstr>Stavba_WC_sprchy_165!ZakladDPHSniVypocet</vt:lpstr>
      <vt:lpstr>Stavba_WC_srchy_166!ZakladDPHSniVypocet</vt:lpstr>
      <vt:lpstr>Stavba_nadst.!ZakladDPHZaklVypocet</vt:lpstr>
      <vt:lpstr>Stavba_WC_sprchy_165!ZakladDPHZaklVypocet</vt:lpstr>
      <vt:lpstr>Stavba_WC_srchy_166!ZakladDPHZaklVypocet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Bobálová</dc:creator>
  <cp:lastModifiedBy>Hyka Michal</cp:lastModifiedBy>
  <cp:lastPrinted>2014-02-28T09:52:57Z</cp:lastPrinted>
  <dcterms:created xsi:type="dcterms:W3CDTF">2009-04-08T07:15:50Z</dcterms:created>
  <dcterms:modified xsi:type="dcterms:W3CDTF">2026-04-08T09:48:16Z</dcterms:modified>
</cp:coreProperties>
</file>