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neta.cervenkova\Desktop\HELIPORT TEPLICE - ROZPOČET\EXPORT\"/>
    </mc:Choice>
  </mc:AlternateContent>
  <bookViews>
    <workbookView xWindow="0" yWindow="0" windowWidth="0" windowHeight="0"/>
  </bookViews>
  <sheets>
    <sheet name="Rekapitulace stavby" sheetId="1" r:id="rId1"/>
    <sheet name="SO 101 - Základ WDI" sheetId="2" r:id="rId2"/>
    <sheet name="SO 201 - Heliport VFR-DEN" sheetId="3" r:id="rId3"/>
    <sheet name="SO 301 - Komunikace" sheetId="4" r:id="rId4"/>
    <sheet name="PS 01 - WDI" sheetId="5" r:id="rId5"/>
    <sheet name="PS 03 - CCTV" sheetId="6" r:id="rId6"/>
    <sheet name="VRN - Vedlejší rozpočtové..." sheetId="7" r:id="rId7"/>
  </sheets>
  <definedNames>
    <definedName name="_xlnm.Print_Area" localSheetId="0">'Rekapitulace stavby'!$D$4:$AO$76,'Rekapitulace stavby'!$C$82:$AQ$105</definedName>
    <definedName name="_xlnm.Print_Titles" localSheetId="0">'Rekapitulace stavby'!$92:$92</definedName>
    <definedName name="_xlnm._FilterDatabase" localSheetId="1" hidden="1">'SO 101 - Základ WDI'!$C$122:$K$161</definedName>
    <definedName name="_xlnm.Print_Area" localSheetId="1">'SO 101 - Základ WDI'!$C$4:$J$76,'SO 101 - Základ WDI'!$C$82:$J$102,'SO 101 - Základ WDI'!$C$108:$K$161</definedName>
    <definedName name="_xlnm.Print_Titles" localSheetId="1">'SO 101 - Základ WDI'!$122:$122</definedName>
    <definedName name="_xlnm._FilterDatabase" localSheetId="2" hidden="1">'SO 201 - Heliport VFR-DEN'!$C$128:$K$224</definedName>
    <definedName name="_xlnm.Print_Area" localSheetId="2">'SO 201 - Heliport VFR-DEN'!$C$4:$J$76,'SO 201 - Heliport VFR-DEN'!$C$82:$J$108,'SO 201 - Heliport VFR-DEN'!$C$114:$K$224</definedName>
    <definedName name="_xlnm.Print_Titles" localSheetId="2">'SO 201 - Heliport VFR-DEN'!$128:$128</definedName>
    <definedName name="_xlnm._FilterDatabase" localSheetId="3" hidden="1">'SO 301 - Komunikace'!$C$124:$K$173</definedName>
    <definedName name="_xlnm.Print_Area" localSheetId="3">'SO 301 - Komunikace'!$C$4:$J$76,'SO 301 - Komunikace'!$C$82:$J$104,'SO 301 - Komunikace'!$C$110:$K$173</definedName>
    <definedName name="_xlnm.Print_Titles" localSheetId="3">'SO 301 - Komunikace'!$124:$124</definedName>
    <definedName name="_xlnm._FilterDatabase" localSheetId="4" hidden="1">'PS 01 - WDI'!$C$120:$K$124</definedName>
    <definedName name="_xlnm.Print_Area" localSheetId="4">'PS 01 - WDI'!$C$4:$J$76,'PS 01 - WDI'!$C$82:$J$100,'PS 01 - WDI'!$C$106:$K$124</definedName>
    <definedName name="_xlnm.Print_Titles" localSheetId="4">'PS 01 - WDI'!$120:$120</definedName>
    <definedName name="_xlnm._FilterDatabase" localSheetId="5" hidden="1">'PS 03 - CCTV'!$C$120:$K$124</definedName>
    <definedName name="_xlnm.Print_Area" localSheetId="5">'PS 03 - CCTV'!$C$4:$J$76,'PS 03 - CCTV'!$C$82:$J$100,'PS 03 - CCTV'!$C$106:$K$124</definedName>
    <definedName name="_xlnm.Print_Titles" localSheetId="5">'PS 03 - CCTV'!$120:$120</definedName>
    <definedName name="_xlnm._FilterDatabase" localSheetId="6" hidden="1">'VRN - Vedlejší rozpočtové...'!$C$122:$K$158</definedName>
    <definedName name="_xlnm.Print_Area" localSheetId="6">'VRN - Vedlejší rozpočtové...'!$C$4:$J$76,'VRN - Vedlejší rozpočtové...'!$C$82:$J$104,'VRN - Vedlejší rozpočtové...'!$C$110:$K$158</definedName>
    <definedName name="_xlnm.Print_Titles" localSheetId="6">'VRN - Vedlejší rozpočtové...'!$122:$122</definedName>
  </definedNames>
  <calcPr/>
</workbook>
</file>

<file path=xl/calcChain.xml><?xml version="1.0" encoding="utf-8"?>
<calcChain xmlns="http://schemas.openxmlformats.org/spreadsheetml/2006/main">
  <c i="7" l="1" r="J37"/>
  <c r="J36"/>
  <c i="1" r="AY104"/>
  <c i="7" r="J35"/>
  <c i="1" r="AX104"/>
  <c i="7"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T150"/>
  <c r="R151"/>
  <c r="R150"/>
  <c r="P151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J119"/>
  <c r="F119"/>
  <c r="F117"/>
  <c r="E115"/>
  <c r="J91"/>
  <c r="F91"/>
  <c r="F89"/>
  <c r="E87"/>
  <c r="J24"/>
  <c r="E24"/>
  <c r="J120"/>
  <c r="J23"/>
  <c r="J18"/>
  <c r="E18"/>
  <c r="F92"/>
  <c r="J17"/>
  <c r="J12"/>
  <c r="J117"/>
  <c r="E7"/>
  <c r="E85"/>
  <c i="6" r="J39"/>
  <c r="J38"/>
  <c i="1" r="AY103"/>
  <c i="6" r="J37"/>
  <c i="1" r="AX103"/>
  <c i="6" r="BI123"/>
  <c r="BH123"/>
  <c r="BG123"/>
  <c r="BF123"/>
  <c r="T123"/>
  <c r="T122"/>
  <c r="T121"/>
  <c r="R123"/>
  <c r="R122"/>
  <c r="R121"/>
  <c r="P123"/>
  <c r="P122"/>
  <c r="P121"/>
  <c i="1" r="AU103"/>
  <c i="6" r="J117"/>
  <c r="F117"/>
  <c r="F115"/>
  <c r="E113"/>
  <c r="J93"/>
  <c r="F93"/>
  <c r="F91"/>
  <c r="E89"/>
  <c r="J26"/>
  <c r="E26"/>
  <c r="J118"/>
  <c r="J25"/>
  <c r="J20"/>
  <c r="E20"/>
  <c r="F94"/>
  <c r="J19"/>
  <c r="J14"/>
  <c r="J91"/>
  <c r="E7"/>
  <c r="E85"/>
  <c i="5" r="J39"/>
  <c r="J38"/>
  <c i="1" r="AY102"/>
  <c i="5" r="J37"/>
  <c i="1" r="AX102"/>
  <c i="5" r="BI123"/>
  <c r="BH123"/>
  <c r="BG123"/>
  <c r="BF123"/>
  <c r="T123"/>
  <c r="T122"/>
  <c r="T121"/>
  <c r="R123"/>
  <c r="R122"/>
  <c r="R121"/>
  <c r="P123"/>
  <c r="P122"/>
  <c r="P121"/>
  <c i="1" r="AU102"/>
  <c i="5" r="J117"/>
  <c r="F117"/>
  <c r="F115"/>
  <c r="E113"/>
  <c r="J93"/>
  <c r="F93"/>
  <c r="F91"/>
  <c r="E89"/>
  <c r="J26"/>
  <c r="E26"/>
  <c r="J118"/>
  <c r="J25"/>
  <c r="J20"/>
  <c r="E20"/>
  <c r="F118"/>
  <c r="J19"/>
  <c r="J14"/>
  <c r="J91"/>
  <c r="E7"/>
  <c r="E109"/>
  <c i="4" r="J39"/>
  <c r="J38"/>
  <c i="1" r="AY100"/>
  <c i="4" r="J37"/>
  <c i="1" r="AX100"/>
  <c i="4"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J121"/>
  <c r="F121"/>
  <c r="F119"/>
  <c r="E117"/>
  <c r="J93"/>
  <c r="F93"/>
  <c r="F91"/>
  <c r="E89"/>
  <c r="J26"/>
  <c r="E26"/>
  <c r="J94"/>
  <c r="J25"/>
  <c r="J20"/>
  <c r="E20"/>
  <c r="F122"/>
  <c r="J19"/>
  <c r="J14"/>
  <c r="J119"/>
  <c r="E7"/>
  <c r="E113"/>
  <c i="3" r="J39"/>
  <c r="J38"/>
  <c i="1" r="AY98"/>
  <c i="3" r="J37"/>
  <c i="1" r="AX98"/>
  <c i="3" r="BI223"/>
  <c r="BH223"/>
  <c r="BG223"/>
  <c r="BF223"/>
  <c r="T223"/>
  <c r="R223"/>
  <c r="P223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J125"/>
  <c r="F125"/>
  <c r="F123"/>
  <c r="E121"/>
  <c r="J93"/>
  <c r="F93"/>
  <c r="F91"/>
  <c r="E89"/>
  <c r="J26"/>
  <c r="E26"/>
  <c r="J94"/>
  <c r="J25"/>
  <c r="J20"/>
  <c r="E20"/>
  <c r="F94"/>
  <c r="J19"/>
  <c r="J14"/>
  <c r="J123"/>
  <c r="E7"/>
  <c r="E85"/>
  <c i="2" r="J39"/>
  <c r="J38"/>
  <c i="1" r="AY96"/>
  <c i="2" r="J37"/>
  <c i="1" r="AX96"/>
  <c i="2"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J119"/>
  <c r="F119"/>
  <c r="F117"/>
  <c r="E115"/>
  <c r="J93"/>
  <c r="F93"/>
  <c r="F91"/>
  <c r="E89"/>
  <c r="J26"/>
  <c r="E26"/>
  <c r="J120"/>
  <c r="J25"/>
  <c r="J20"/>
  <c r="E20"/>
  <c r="F120"/>
  <c r="J19"/>
  <c r="J14"/>
  <c r="J117"/>
  <c r="E7"/>
  <c r="E111"/>
  <c i="1" r="L90"/>
  <c r="AM90"/>
  <c r="AM89"/>
  <c r="L89"/>
  <c r="AM87"/>
  <c r="L87"/>
  <c r="L85"/>
  <c r="L84"/>
  <c i="2" r="J134"/>
  <c r="BK141"/>
  <c r="BK125"/>
  <c r="J133"/>
  <c r="J127"/>
  <c r="BK131"/>
  <c i="1" r="AS95"/>
  <c i="2" r="BK157"/>
  <c r="J155"/>
  <c r="BK151"/>
  <c r="BK147"/>
  <c r="BK139"/>
  <c i="3" r="J223"/>
  <c r="J210"/>
  <c r="J194"/>
  <c r="BK172"/>
  <c r="BK150"/>
  <c r="BK201"/>
  <c r="J181"/>
  <c r="BK165"/>
  <c r="BK147"/>
  <c r="BK140"/>
  <c r="J220"/>
  <c r="J211"/>
  <c r="BK184"/>
  <c r="J160"/>
  <c r="BK135"/>
  <c r="BK216"/>
  <c r="BK208"/>
  <c r="BK179"/>
  <c r="J156"/>
  <c r="J204"/>
  <c r="J165"/>
  <c r="BK143"/>
  <c r="BK206"/>
  <c i="4" r="BK169"/>
  <c r="BK140"/>
  <c r="J129"/>
  <c r="BK156"/>
  <c r="J169"/>
  <c r="J142"/>
  <c r="BK155"/>
  <c r="J172"/>
  <c r="J153"/>
  <c r="J134"/>
  <c r="BK150"/>
  <c r="BK129"/>
  <c i="5" r="F39"/>
  <c i="1" r="BD102"/>
  <c i="5" r="F36"/>
  <c i="1" r="BA102"/>
  <c i="6" r="F37"/>
  <c i="1" r="BB103"/>
  <c i="6" r="F36"/>
  <c i="1" r="BA103"/>
  <c i="7" r="J151"/>
  <c r="J127"/>
  <c r="BK158"/>
  <c r="BK157"/>
  <c r="J155"/>
  <c r="BK149"/>
  <c r="BK146"/>
  <c r="J142"/>
  <c r="BK135"/>
  <c r="BK127"/>
  <c r="J126"/>
  <c r="BK155"/>
  <c r="BK153"/>
  <c r="BK151"/>
  <c r="J148"/>
  <c r="J145"/>
  <c r="J149"/>
  <c r="J141"/>
  <c r="BK134"/>
  <c r="J129"/>
  <c r="J157"/>
  <c r="BK142"/>
  <c r="BK141"/>
  <c r="BK138"/>
  <c r="BK126"/>
  <c i="2" r="BK142"/>
  <c i="1" r="AS97"/>
  <c i="2" r="J131"/>
  <c r="J142"/>
  <c r="BK144"/>
  <c i="1" r="AS99"/>
  <c i="2" r="J125"/>
  <c r="BK160"/>
  <c r="BK155"/>
  <c r="J151"/>
  <c r="J147"/>
  <c r="BK134"/>
  <c i="3" r="J218"/>
  <c r="J206"/>
  <c r="BK191"/>
  <c r="BK166"/>
  <c r="J162"/>
  <c r="J209"/>
  <c r="J190"/>
  <c r="J169"/>
  <c r="J150"/>
  <c r="J143"/>
  <c r="BK138"/>
  <c r="J216"/>
  <c r="BK198"/>
  <c r="BK169"/>
  <c r="BK152"/>
  <c r="BK131"/>
  <c r="BK210"/>
  <c r="BK190"/>
  <c r="BK177"/>
  <c r="J154"/>
  <c r="J186"/>
  <c r="BK156"/>
  <c r="J135"/>
  <c r="J201"/>
  <c i="4" r="J163"/>
  <c r="J147"/>
  <c r="J132"/>
  <c r="J165"/>
  <c r="BK130"/>
  <c r="BK165"/>
  <c r="BK137"/>
  <c r="BK147"/>
  <c r="J155"/>
  <c r="BK139"/>
  <c r="BK153"/>
  <c r="J137"/>
  <c i="5" r="J123"/>
  <c r="F38"/>
  <c i="1" r="BC102"/>
  <c i="6" r="BK123"/>
  <c r="F38"/>
  <c i="1" r="BC103"/>
  <c i="7" r="J130"/>
  <c r="BK129"/>
  <c r="J134"/>
  <c r="J158"/>
  <c r="J146"/>
  <c r="J140"/>
  <c r="J132"/>
  <c r="F34"/>
  <c i="2" r="J139"/>
  <c r="BK133"/>
  <c r="J136"/>
  <c i="1" r="AS101"/>
  <c i="2" r="J129"/>
  <c r="J160"/>
  <c r="J157"/>
  <c r="J153"/>
  <c r="J149"/>
  <c r="J144"/>
  <c r="BK129"/>
  <c i="3" r="BK220"/>
  <c r="BK196"/>
  <c r="J184"/>
  <c r="BK164"/>
  <c r="BK212"/>
  <c r="J196"/>
  <c r="BK188"/>
  <c r="BK162"/>
  <c r="J141"/>
  <c r="BK223"/>
  <c r="BK214"/>
  <c r="BK204"/>
  <c r="J174"/>
  <c r="J145"/>
  <c r="BK133"/>
  <c r="J214"/>
  <c r="BK186"/>
  <c r="BK160"/>
  <c r="J138"/>
  <c r="J172"/>
  <c r="J140"/>
  <c r="J199"/>
  <c r="J198"/>
  <c r="BK194"/>
  <c r="J193"/>
  <c r="J191"/>
  <c r="J188"/>
  <c r="J176"/>
  <c r="J166"/>
  <c r="BK159"/>
  <c i="4" r="BK148"/>
  <c r="BK134"/>
  <c r="BK127"/>
  <c r="BK161"/>
  <c r="BK142"/>
  <c r="J167"/>
  <c r="J148"/>
  <c r="BK132"/>
  <c r="BK159"/>
  <c r="J150"/>
  <c r="J130"/>
  <c r="J145"/>
  <c r="J127"/>
  <c i="5" r="BK123"/>
  <c r="F37"/>
  <c i="1" r="BB102"/>
  <c i="6" r="J123"/>
  <c r="F39"/>
  <c i="1" r="BD103"/>
  <c i="7" r="J153"/>
  <c r="BK148"/>
  <c r="BK145"/>
  <c r="BK140"/>
  <c r="BK130"/>
  <c i="2" r="BK136"/>
  <c r="BK153"/>
  <c r="BK149"/>
  <c r="J141"/>
  <c r="BK127"/>
  <c i="3" r="BK211"/>
  <c r="BK193"/>
  <c r="J179"/>
  <c r="J147"/>
  <c r="J208"/>
  <c r="BK176"/>
  <c r="J164"/>
  <c r="BK145"/>
  <c r="J133"/>
  <c r="BK218"/>
  <c r="BK209"/>
  <c r="J177"/>
  <c r="BK154"/>
  <c r="BK141"/>
  <c r="J212"/>
  <c r="BK199"/>
  <c r="BK174"/>
  <c r="J152"/>
  <c r="BK181"/>
  <c r="J159"/>
  <c r="J131"/>
  <c i="4" r="J156"/>
  <c r="J139"/>
  <c r="BK167"/>
  <c r="BK158"/>
  <c r="BK172"/>
  <c r="J159"/>
  <c r="J161"/>
  <c r="BK145"/>
  <c r="J158"/>
  <c r="J140"/>
  <c r="BK163"/>
  <c i="7" r="J138"/>
  <c r="J135"/>
  <c r="BK132"/>
  <c i="2" l="1" r="BK150"/>
  <c r="J150"/>
  <c r="J101"/>
  <c i="3" r="T137"/>
  <c r="R151"/>
  <c r="P163"/>
  <c r="BK183"/>
  <c r="J183"/>
  <c r="J104"/>
  <c i="4" r="BK146"/>
  <c r="J146"/>
  <c r="J101"/>
  <c r="R146"/>
  <c r="T162"/>
  <c i="2" r="T124"/>
  <c i="3" r="T183"/>
  <c r="BK203"/>
  <c r="J203"/>
  <c r="J106"/>
  <c r="P213"/>
  <c i="7" r="P125"/>
  <c r="P137"/>
  <c i="2" r="R138"/>
  <c r="T150"/>
  <c i="4" r="BK162"/>
  <c r="J162"/>
  <c r="J103"/>
  <c i="2" r="P124"/>
  <c r="P138"/>
  <c r="R150"/>
  <c i="3" r="P130"/>
  <c r="T130"/>
  <c r="P137"/>
  <c r="BK151"/>
  <c r="J151"/>
  <c r="J101"/>
  <c r="T151"/>
  <c r="R163"/>
  <c r="BK173"/>
  <c r="J173"/>
  <c r="J103"/>
  <c r="R173"/>
  <c r="R183"/>
  <c r="P197"/>
  <c r="T197"/>
  <c r="R203"/>
  <c r="T203"/>
  <c r="T213"/>
  <c i="4" r="BK126"/>
  <c r="J126"/>
  <c r="J99"/>
  <c r="P126"/>
  <c r="R126"/>
  <c r="T126"/>
  <c r="BK136"/>
  <c r="J136"/>
  <c r="J100"/>
  <c r="P136"/>
  <c r="T136"/>
  <c r="P146"/>
  <c r="BK152"/>
  <c r="J152"/>
  <c r="J102"/>
  <c r="R152"/>
  <c r="P162"/>
  <c i="7" r="BK144"/>
  <c r="J144"/>
  <c r="J100"/>
  <c r="R144"/>
  <c r="T144"/>
  <c r="P147"/>
  <c i="2" r="BK124"/>
  <c r="BK123"/>
  <c r="J123"/>
  <c r="R124"/>
  <c r="R123"/>
  <c r="BK138"/>
  <c r="J138"/>
  <c r="J100"/>
  <c r="T138"/>
  <c r="P150"/>
  <c i="3" r="BK130"/>
  <c r="R130"/>
  <c r="BK137"/>
  <c r="J137"/>
  <c r="J100"/>
  <c r="R137"/>
  <c r="P151"/>
  <c r="BK163"/>
  <c r="J163"/>
  <c r="J102"/>
  <c r="T163"/>
  <c r="P173"/>
  <c r="T173"/>
  <c r="P183"/>
  <c r="BK197"/>
  <c r="J197"/>
  <c r="J105"/>
  <c r="R197"/>
  <c r="P203"/>
  <c r="BK213"/>
  <c r="J213"/>
  <c r="J107"/>
  <c r="R213"/>
  <c i="4" r="R136"/>
  <c r="T146"/>
  <c r="P152"/>
  <c r="T152"/>
  <c r="R162"/>
  <c i="7" r="BK125"/>
  <c r="J125"/>
  <c r="J98"/>
  <c r="R125"/>
  <c r="T125"/>
  <c r="BK137"/>
  <c r="J137"/>
  <c r="J99"/>
  <c r="R137"/>
  <c r="T137"/>
  <c r="P144"/>
  <c r="BK147"/>
  <c r="J147"/>
  <c r="J101"/>
  <c r="R147"/>
  <c r="T147"/>
  <c r="BK152"/>
  <c r="J152"/>
  <c r="J103"/>
  <c r="P152"/>
  <c r="R152"/>
  <c r="T152"/>
  <c i="5" r="BK122"/>
  <c r="J122"/>
  <c r="J99"/>
  <c i="6" r="BK122"/>
  <c r="J122"/>
  <c r="J99"/>
  <c i="7" r="BK150"/>
  <c r="J150"/>
  <c r="J102"/>
  <c r="J89"/>
  <c r="BE135"/>
  <c r="BE151"/>
  <c r="E113"/>
  <c r="F120"/>
  <c r="BE127"/>
  <c r="BE138"/>
  <c r="BE142"/>
  <c r="BE145"/>
  <c r="BE148"/>
  <c r="BE157"/>
  <c r="BE126"/>
  <c r="BE129"/>
  <c r="BE141"/>
  <c r="BE146"/>
  <c i="6" r="BK121"/>
  <c r="J121"/>
  <c r="J98"/>
  <c i="7" r="J92"/>
  <c r="BE130"/>
  <c r="BE132"/>
  <c r="BE153"/>
  <c r="BE158"/>
  <c i="1" r="BA104"/>
  <c i="7" r="BE134"/>
  <c r="BE140"/>
  <c r="BE149"/>
  <c r="BE155"/>
  <c i="6" r="J94"/>
  <c r="E109"/>
  <c r="J115"/>
  <c r="F118"/>
  <c r="BE123"/>
  <c i="5" r="E85"/>
  <c r="J94"/>
  <c r="J115"/>
  <c r="BE123"/>
  <c i="4" r="BK125"/>
  <c r="J125"/>
  <c r="J98"/>
  <c i="5" r="F94"/>
  <c i="4" r="BE148"/>
  <c i="3" r="J130"/>
  <c r="J99"/>
  <c i="4" r="E85"/>
  <c r="J91"/>
  <c r="BE137"/>
  <c r="BE145"/>
  <c r="BE153"/>
  <c r="BE156"/>
  <c r="BE161"/>
  <c r="BE169"/>
  <c r="J122"/>
  <c r="BE127"/>
  <c r="BE132"/>
  <c r="BE142"/>
  <c r="BE159"/>
  <c r="BE163"/>
  <c r="BE129"/>
  <c r="BE130"/>
  <c r="BE134"/>
  <c r="BE140"/>
  <c r="BE147"/>
  <c r="F94"/>
  <c r="BE139"/>
  <c r="BE155"/>
  <c r="BE165"/>
  <c r="BE172"/>
  <c r="BE150"/>
  <c r="BE158"/>
  <c r="BE167"/>
  <c i="3" r="BE156"/>
  <c r="BE165"/>
  <c r="BE172"/>
  <c r="BE190"/>
  <c r="BE196"/>
  <c i="2" r="J124"/>
  <c r="J99"/>
  <c i="3" r="J91"/>
  <c r="BE138"/>
  <c r="BE145"/>
  <c r="BE154"/>
  <c r="BE164"/>
  <c r="BE169"/>
  <c r="BE184"/>
  <c r="BE191"/>
  <c r="BE206"/>
  <c r="BE212"/>
  <c r="BE216"/>
  <c r="BE218"/>
  <c r="E117"/>
  <c r="J126"/>
  <c r="BE133"/>
  <c r="BE140"/>
  <c r="BE141"/>
  <c r="BE143"/>
  <c r="BE147"/>
  <c r="BE159"/>
  <c r="BE188"/>
  <c r="BE198"/>
  <c r="BE211"/>
  <c r="BE223"/>
  <c i="2" r="J98"/>
  <c i="3" r="BE135"/>
  <c r="BE162"/>
  <c r="BE166"/>
  <c r="BE176"/>
  <c r="BE181"/>
  <c r="BE186"/>
  <c r="BE193"/>
  <c r="BE194"/>
  <c r="BE201"/>
  <c r="BE210"/>
  <c r="BE220"/>
  <c r="F126"/>
  <c r="BE150"/>
  <c r="BE160"/>
  <c r="BE174"/>
  <c r="BE179"/>
  <c r="BE199"/>
  <c r="BE204"/>
  <c r="BE131"/>
  <c r="BE152"/>
  <c r="BE177"/>
  <c r="BE208"/>
  <c r="BE209"/>
  <c r="BE214"/>
  <c i="2" r="BE133"/>
  <c r="BE142"/>
  <c r="BE147"/>
  <c r="BE149"/>
  <c r="BE151"/>
  <c r="BE153"/>
  <c r="BE155"/>
  <c r="BE157"/>
  <c r="BE160"/>
  <c r="F94"/>
  <c r="BE125"/>
  <c r="BE134"/>
  <c r="E85"/>
  <c r="J94"/>
  <c r="BE127"/>
  <c r="BE131"/>
  <c r="BE139"/>
  <c r="BE141"/>
  <c r="J91"/>
  <c r="BE129"/>
  <c r="BE144"/>
  <c r="BE136"/>
  <c r="F37"/>
  <c i="1" r="BB96"/>
  <c r="BB95"/>
  <c i="3" r="F38"/>
  <c i="1" r="BC98"/>
  <c r="BC97"/>
  <c r="AY97"/>
  <c i="5" r="F35"/>
  <c i="1" r="AZ102"/>
  <c r="BC101"/>
  <c i="7" r="J34"/>
  <c i="1" r="AW104"/>
  <c i="2" r="F39"/>
  <c i="1" r="BD96"/>
  <c r="BD95"/>
  <c i="4" r="F37"/>
  <c i="1" r="BB100"/>
  <c r="BB99"/>
  <c r="AX99"/>
  <c i="4" r="F36"/>
  <c i="1" r="BA100"/>
  <c r="BA99"/>
  <c r="AW99"/>
  <c r="BD101"/>
  <c r="BB101"/>
  <c r="AU101"/>
  <c i="2" r="J32"/>
  <c r="F36"/>
  <c i="1" r="BA96"/>
  <c r="BA95"/>
  <c i="3" r="F39"/>
  <c i="1" r="BD98"/>
  <c r="BD97"/>
  <c i="4" r="F39"/>
  <c i="1" r="BD100"/>
  <c r="BD99"/>
  <c i="7" r="F35"/>
  <c i="1" r="BB104"/>
  <c r="AS94"/>
  <c i="3" r="F36"/>
  <c i="1" r="BA98"/>
  <c r="BA97"/>
  <c r="AW97"/>
  <c i="4" r="J36"/>
  <c i="1" r="AW100"/>
  <c r="BA101"/>
  <c i="6" r="J36"/>
  <c i="1" r="AW103"/>
  <c i="2" r="J36"/>
  <c i="1" r="AW96"/>
  <c i="3" r="F37"/>
  <c i="1" r="BB98"/>
  <c r="BB97"/>
  <c r="AX97"/>
  <c i="5" r="J36"/>
  <c i="1" r="AW102"/>
  <c i="6" r="F35"/>
  <c i="1" r="AZ103"/>
  <c i="7" r="F37"/>
  <c i="1" r="BD104"/>
  <c i="2" r="F38"/>
  <c i="1" r="BC96"/>
  <c r="BC95"/>
  <c i="3" r="J36"/>
  <c i="1" r="AW98"/>
  <c i="4" r="F38"/>
  <c i="1" r="BC100"/>
  <c r="BC99"/>
  <c r="AY99"/>
  <c i="7" r="F36"/>
  <c i="1" r="BC104"/>
  <c i="2" l="1" r="P123"/>
  <c i="1" r="AU96"/>
  <c i="3" r="R129"/>
  <c i="4" r="T125"/>
  <c i="3" r="T129"/>
  <c i="7" r="P124"/>
  <c r="P123"/>
  <c i="1" r="AU104"/>
  <c i="4" r="R125"/>
  <c i="3" r="P129"/>
  <c i="1" r="AU98"/>
  <c i="7" r="T124"/>
  <c r="T123"/>
  <c i="4" r="P125"/>
  <c i="1" r="AU100"/>
  <c i="2" r="T123"/>
  <c i="7" r="R124"/>
  <c r="R123"/>
  <c i="3" r="BK129"/>
  <c r="J129"/>
  <c r="J98"/>
  <c i="1" r="AG96"/>
  <c i="5" r="BK121"/>
  <c r="J121"/>
  <c r="J98"/>
  <c i="7" r="BK124"/>
  <c r="BK123"/>
  <c r="J123"/>
  <c r="J96"/>
  <c i="1" r="AU95"/>
  <c r="AU97"/>
  <c r="AY95"/>
  <c i="2" r="F35"/>
  <c i="1" r="AZ96"/>
  <c r="AZ95"/>
  <c r="AV95"/>
  <c i="4" r="J32"/>
  <c i="1" r="AG100"/>
  <c r="AG99"/>
  <c i="5" r="J35"/>
  <c i="1" r="AV102"/>
  <c r="AT102"/>
  <c r="AX101"/>
  <c r="AY101"/>
  <c i="6" r="J32"/>
  <c i="1" r="AG103"/>
  <c r="BD94"/>
  <c r="W33"/>
  <c r="AG95"/>
  <c r="AW95"/>
  <c i="2" r="J35"/>
  <c i="1" r="AV96"/>
  <c r="AT96"/>
  <c r="AN96"/>
  <c r="AZ101"/>
  <c r="AV101"/>
  <c i="6" r="J35"/>
  <c i="1" r="AV103"/>
  <c r="AT103"/>
  <c i="7" r="J33"/>
  <c i="1" r="AV104"/>
  <c r="AT104"/>
  <c r="AU99"/>
  <c i="3" r="J35"/>
  <c i="1" r="AV98"/>
  <c r="AT98"/>
  <c r="BC94"/>
  <c r="AY94"/>
  <c r="AX95"/>
  <c i="3" r="F35"/>
  <c i="1" r="AZ98"/>
  <c r="AZ97"/>
  <c r="AV97"/>
  <c r="AT97"/>
  <c r="BB94"/>
  <c r="AX94"/>
  <c i="4" r="F35"/>
  <c i="1" r="AZ100"/>
  <c r="AZ99"/>
  <c r="AV99"/>
  <c r="AT99"/>
  <c r="BA94"/>
  <c r="W30"/>
  <c i="4" r="J35"/>
  <c i="1" r="AV100"/>
  <c r="AT100"/>
  <c r="AW101"/>
  <c i="7" r="F33"/>
  <c i="1" r="AZ104"/>
  <c i="7" l="1" r="J124"/>
  <c r="J97"/>
  <c i="1" r="AN103"/>
  <c i="6" r="J41"/>
  <c i="1" r="AN99"/>
  <c r="AN100"/>
  <c i="4" r="J41"/>
  <c i="2" r="J41"/>
  <c i="1" r="AU94"/>
  <c i="7" r="J30"/>
  <c i="1" r="AG104"/>
  <c i="3" r="J32"/>
  <c i="1" r="AG98"/>
  <c r="AG97"/>
  <c r="AT95"/>
  <c i="5" r="J32"/>
  <c i="1" r="AG102"/>
  <c r="W32"/>
  <c r="AZ94"/>
  <c r="W29"/>
  <c r="AT101"/>
  <c r="W31"/>
  <c r="AW94"/>
  <c r="AK30"/>
  <c i="3" l="1" r="J41"/>
  <c i="5" r="J41"/>
  <c i="1" r="AN97"/>
  <c i="7" r="J39"/>
  <c i="1" r="AN95"/>
  <c r="AN102"/>
  <c r="AG101"/>
  <c r="AN104"/>
  <c r="AN98"/>
  <c r="AG94"/>
  <c r="AK26"/>
  <c r="AN101"/>
  <c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<sst xmlns="http://schemas.openxmlformats.org/spreadsheetml/2006/main">
  <si>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</si>
  <si>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</si>
  <si>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</si>
  <si>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</si>
  <si>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</si>
  <si>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{19c0bb89-fb7f-4161-a19c-dc2e486a981d}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</si>
  <si>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</si>
  <si>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</si>
  <si>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</si>
  <si>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</si>
  <si>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</si>
  <si>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</si>
  <si>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</si>
  <si>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</si>
  <si>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2023_005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</si>
  <si>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</si>
  <si>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</si>
  <si>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HELIPORT TEPLICE</t>
  </si>
  <si>
    <t>KSO:</t>
  </si>
  <si>
    <t>CC-CZ:</t>
  </si>
  <si>
    <t>21301</t>
  </si>
  <si>
    <t>Místo:</t>
  </si>
  <si>
    <t>Teplice</t>
  </si>
  <si>
    <t>Datum:</t>
  </si>
  <si>
    <t>17. 2. 2025</t>
  </si>
  <si>
    <t>Zadavatel:</t>
  </si>
  <si>
    <t>IČ:</t>
  </si>
  <si>
    <t>25488627</t>
  </si>
  <si>
    <t>Krajská zdravotní, a.s.</t>
  </si>
  <si>
    <t>DIČ:</t>
  </si>
  <si>
    <t>Uchazeč:</t>
  </si>
  <si>
    <t>Vyplň údaj</t>
  </si>
  <si>
    <t>Projektant:</t>
  </si>
  <si>
    <t>06943187</t>
  </si>
  <si>
    <t>SIEBERT + TALAŠ, spol. s 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</si>
  <si>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</si>
  <si>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</si>
  <si>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</si>
  <si>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</si>
  <si>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</si>
  <si>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</si>
  <si>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</si>
  <si>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</si>
  <si>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</si>
  <si>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</si>
  <si>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</si>
  <si>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</si>
  <si>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</si>
  <si>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</si>
  <si>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</si>
  <si>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</si>
  <si>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</si>
  <si>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</si>
  <si>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</si>
  <si>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</si>
  <si>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</si>
  <si>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</si>
  <si>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</si>
  <si>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</si>
  <si>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</si>
  <si>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</si>
  <si>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</si>
  <si>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</si>
  <si>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</si>
  <si>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</si>
  <si>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</si>
  <si>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</si>
  <si>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</si>
  <si>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</si>
  <si>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</si>
  <si>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</si>
  <si>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</si>
  <si>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</si>
  <si>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</si>
  <si>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</si>
  <si>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</si>
  <si>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</si>
  <si>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</si>
  <si>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</si>
  <si>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</si>
  <si>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</si>
  <si>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</si>
  <si>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</si>
  <si>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LS 100</t>
  </si>
  <si>
    <t>Pozemní objekty</t>
  </si>
  <si>
    <t>STA</t>
  </si>
  <si>
    <t>1</t>
  </si>
  <si>
    <t>{2de0ffcb-531c-4b8c-a314-e38b582d7d66}</t>
  </si>
  <si>
    <t>2</t>
  </si>
  <si>
    <t>/</t>
  </si>
  <si>
    <t>SO 101</t>
  </si>
  <si>
    <t>Základ WDI</t>
  </si>
  <si>
    <t>Soupis</t>
  </si>
  <si>
    <t>{b7bba7c9-3f03-445d-b400-8dc62f239455}</t>
  </si>
  <si>
    <t>LS 200</t>
  </si>
  <si>
    <t>Provozní plochy</t>
  </si>
  <si>
    <t>{3324b192-4fce-47ba-8113-e33425cd4209}</t>
  </si>
  <si>
    <t>SO 201</t>
  </si>
  <si>
    <t>Heliport VFR/DEN</t>
  </si>
  <si>
    <t>{831b8890-e0be-4196-89b2-7fdcb0ccc19c}</t>
  </si>
  <si>
    <t>LS 300</t>
  </si>
  <si>
    <t>Obslužné komunikace</t>
  </si>
  <si>
    <t>{69c0f627-5828-4ffd-a9b1-6711360515f3}</t>
  </si>
  <si>
    <t>SO 301</t>
  </si>
  <si>
    <t>Komunikace</t>
  </si>
  <si>
    <t>{d3aac4a6-8916-4887-b9cd-436d479eace9}</t>
  </si>
  <si>
    <t>PS</t>
  </si>
  <si>
    <t>Provozní soubory</t>
  </si>
  <si>
    <t>{707fd828-e81c-4fad-9efc-4838a5ec6799}</t>
  </si>
  <si>
    <t>PS 01</t>
  </si>
  <si>
    <t>WDI</t>
  </si>
  <si>
    <t>{3b35b892-1217-4a35-af92-896c12a7a845}</t>
  </si>
  <si>
    <t>PS 03</t>
  </si>
  <si>
    <t>CCTV</t>
  </si>
  <si>
    <t>{0f3f5012-8545-4e40-b087-ec048b0624f9}</t>
  </si>
  <si>
    <t>VRN</t>
  </si>
  <si>
    <t>Vedlejší rozpočtové náklady</t>
  </si>
  <si>
    <t>{501c6f12-bd8a-40dd-b34b-24a3a7f39d96}</t>
  </si>
  <si>
    <t>KRYCÍ LIST SOUPISU PRACÍ</t>
  </si>
  <si>
    <t>Objekt:</t>
  </si>
  <si>
    <t>LS 100 - Pozemní objekty</t>
  </si>
  <si>
    <t>Soupis:</t>
  </si>
  <si>
    <t>SO 101 - Základ WDI</t>
  </si>
  <si>
    <t>REKAPITULACE ČLENĚNÍ SOUPISU PRACÍ</t>
  </si>
  <si>
    <t>Kód dílu - Popis</t>
  </si>
  <si>
    <t>Cena celkem [CZK]</t>
  </si>
  <si>
    <t>Náklady ze soupisu prací</t>
  </si>
  <si>
    <t>-1</t>
  </si>
  <si>
    <t>1 - ZEMNÍ PRÁCE</t>
  </si>
  <si>
    <t>2 - WDI</t>
  </si>
  <si>
    <t>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</si>
  <si>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</si>
  <si>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</si>
  <si>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</si>
  <si>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</si>
  <si>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</si>
  <si>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</si>
  <si>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</si>
  <si>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</si>
  <si>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</si>
  <si>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</si>
  <si>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</si>
  <si>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</si>
  <si>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</si>
  <si>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ZEMNÍ PRÁCE</t>
  </si>
  <si>
    <t>ROZPOCET</t>
  </si>
  <si>
    <t>K</t>
  </si>
  <si>
    <t>132251103</t>
  </si>
  <si>
    <t>Hloubení rýh nezapažených š do 800 mm v hornině třídy těžitelnosti I skupiny 3 objem do 100 m3 strojně</t>
  </si>
  <si>
    <t>m3</t>
  </si>
  <si>
    <t>CS ÚRS 2025 01</t>
  </si>
  <si>
    <t>4</t>
  </si>
  <si>
    <t>Online PSC</t>
  </si>
  <si>
    <t>https://podminky.urs.cz/item/CS_URS_2025_01/132251103</t>
  </si>
  <si>
    <t>174151101</t>
  </si>
  <si>
    <t>Zásyp jam, šachet rýh nebo kolem objektů sypaninou se zhutněním</t>
  </si>
  <si>
    <t>https://podminky.urs.cz/item/CS_URS_2025_01/174151101</t>
  </si>
  <si>
    <t>3</t>
  </si>
  <si>
    <t>162251102</t>
  </si>
  <si>
    <t>Vodorovné přemístění přes 20 do 50 m výkopku/sypaniny z horniny třídy těžitelnosti I skupiny 1 až 3</t>
  </si>
  <si>
    <t>6</t>
  </si>
  <si>
    <t>https://podminky.urs.cz/item/CS_URS_2025_01/162251102</t>
  </si>
  <si>
    <t>162651112</t>
  </si>
  <si>
    <t>Vodorovné přemístění přes 4 000 do 5000 m výkopku/sypaniny z horniny třídy těžitelnosti I skupiny 1 až 3</t>
  </si>
  <si>
    <t>8</t>
  </si>
  <si>
    <t>https://podminky.urs.cz/item/CS_URS_2025_01/162651112</t>
  </si>
  <si>
    <t>5</t>
  </si>
  <si>
    <t>17120123R</t>
  </si>
  <si>
    <t>Poplatek za uložení navážek, zeminy a kamení na skládce (skládkovné)</t>
  </si>
  <si>
    <t>vlastní</t>
  </si>
  <si>
    <t>10</t>
  </si>
  <si>
    <t>460371121</t>
  </si>
  <si>
    <t>Naložení výkopku při elektromontážích strojně z hornin třídy I skupiny 1 až 3</t>
  </si>
  <si>
    <t>https://podminky.urs.cz/item/CS_URS_2025_01/460371121</t>
  </si>
  <si>
    <t>7</t>
  </si>
  <si>
    <t>181912112</t>
  </si>
  <si>
    <t>Úprava pláně v hornině třídy těžitelnosti I skupiny 3 se zhutněním ručně</t>
  </si>
  <si>
    <t>m2</t>
  </si>
  <si>
    <t>14</t>
  </si>
  <si>
    <t>https://podminky.urs.cz/item/CS_URS_2025_01/181912112</t>
  </si>
  <si>
    <t>451315124</t>
  </si>
  <si>
    <t>Podkladní nebo výplňová vrstva z betonu C 12/15 tl do 150 mm</t>
  </si>
  <si>
    <t>16</t>
  </si>
  <si>
    <t>https://podminky.urs.cz/item/CS_URS_2025_01/451315124</t>
  </si>
  <si>
    <t>9</t>
  </si>
  <si>
    <t>27336202R</t>
  </si>
  <si>
    <t xml:space="preserve">Výztuž  kari sítí 8/100/100 mm</t>
  </si>
  <si>
    <t>kg</t>
  </si>
  <si>
    <t>18</t>
  </si>
  <si>
    <t>939591006</t>
  </si>
  <si>
    <t>Výztuž konstrukcí pozemních komunikací D do 12 mm z betonářské oceli 10 505</t>
  </si>
  <si>
    <t>t</t>
  </si>
  <si>
    <t>20</t>
  </si>
  <si>
    <t>https://podminky.urs.cz/item/CS_URS_2025_01/939591006</t>
  </si>
  <si>
    <t>11</t>
  </si>
  <si>
    <t>275322511</t>
  </si>
  <si>
    <t>Základové patky ze ŽB se zvýšenými nároky na prostředí tř. C 25/30</t>
  </si>
  <si>
    <t>22</t>
  </si>
  <si>
    <t>https://podminky.urs.cz/item/CS_URS_2025_01/275322511</t>
  </si>
  <si>
    <t>P</t>
  </si>
  <si>
    <t>Poznámka k položce:_x000d_
XC2</t>
  </si>
  <si>
    <t>220111728</t>
  </si>
  <si>
    <t>Montáž vodiče svodového z tyčí FeZn</t>
  </si>
  <si>
    <t>m</t>
  </si>
  <si>
    <t>24</t>
  </si>
  <si>
    <t>https://podminky.urs.cz/item/CS_URS_2025_01/220111728</t>
  </si>
  <si>
    <t>13</t>
  </si>
  <si>
    <t>7092139R</t>
  </si>
  <si>
    <t>D+M Kotvící šrouby Mx16</t>
  </si>
  <si>
    <t>kpl</t>
  </si>
  <si>
    <t>26</t>
  </si>
  <si>
    <t>998</t>
  </si>
  <si>
    <t>PŘESUN HMOT</t>
  </si>
  <si>
    <t>998225111</t>
  </si>
  <si>
    <t>Přesun hmot pro pozemní komunikace s krytem z kamene, monolitickým betonovým nebo živičným</t>
  </si>
  <si>
    <t>28</t>
  </si>
  <si>
    <t>https://podminky.urs.cz/item/CS_URS_2025_01/998225111</t>
  </si>
  <si>
    <t>15</t>
  </si>
  <si>
    <t>997221611</t>
  </si>
  <si>
    <t>Nakládání suti na dopravní prostředky pro vodorovnou dopravu</t>
  </si>
  <si>
    <t>30</t>
  </si>
  <si>
    <t>https://podminky.urs.cz/item/CS_URS_2025_01/997221611</t>
  </si>
  <si>
    <t>997006512</t>
  </si>
  <si>
    <t>Vodorovné doprava suti s naložením a složením na skládku přes 100 m do 1 km</t>
  </si>
  <si>
    <t>-1928656649</t>
  </si>
  <si>
    <t>https://podminky.urs.cz/item/CS_URS_2025_01/997006512</t>
  </si>
  <si>
    <t>17</t>
  </si>
  <si>
    <t>997006519</t>
  </si>
  <si>
    <t>Příplatek k vodorovnému přemístění suti na skládku ZKD 1 km přes 1 km</t>
  </si>
  <si>
    <t>108058178</t>
  </si>
  <si>
    <t>https://podminky.urs.cz/item/CS_URS_2025_01/997006519</t>
  </si>
  <si>
    <t>VV</t>
  </si>
  <si>
    <t>3,6*19</t>
  </si>
  <si>
    <t>997221655</t>
  </si>
  <si>
    <t>Poplatek za uložení na skládce (skládkovné) zeminy a kamení kód odpadu 17 05 04</t>
  </si>
  <si>
    <t>32</t>
  </si>
  <si>
    <t>https://podminky.urs.cz/item/CS_URS_2025_01/997221655</t>
  </si>
  <si>
    <t>LS 200 - Provozní plochy</t>
  </si>
  <si>
    <t>SO 201 - Heliport VFR/DEN</t>
  </si>
  <si>
    <t>1 - DEMOLICE, ZEMNÍ PRÁCE</t>
  </si>
  <si>
    <t>2 - ASFALTOVÁ VOZOVKA - "TLOF"</t>
  </si>
  <si>
    <t>3 - PLOCHA KONEČNÉHO PŘIBLÍŽENÍ A VZLETU - "FATO"</t>
  </si>
  <si>
    <t>4 - DLAŽBA PRO ZNAČENÍ</t>
  </si>
  <si>
    <t>5 - OSTATNÍ</t>
  </si>
  <si>
    <t>6 - PODELNÁ DRENÁŽ</t>
  </si>
  <si>
    <t>7 - STYK ASFALTOVÝCH VOZOVEK</t>
  </si>
  <si>
    <t>8 - ZNAČENÍ</t>
  </si>
  <si>
    <t>DEMOLICE, ZEMNÍ PRÁCE</t>
  </si>
  <si>
    <t>122151103</t>
  </si>
  <si>
    <t>Odkopávky a prokopávky nezapažené v hornině třídy těžitelnosti I skupiny 1 a 2 objem do 100 m3 strojně</t>
  </si>
  <si>
    <t>https://podminky.urs.cz/item/CS_URS_2025_01/122151103</t>
  </si>
  <si>
    <t>121151123</t>
  </si>
  <si>
    <t>Sejmutí ornice plochy přes 500 m2 tl vrstvy do 200 mm strojně</t>
  </si>
  <si>
    <t>-1540160894</t>
  </si>
  <si>
    <t>https://podminky.urs.cz/item/CS_URS_2025_01/121151123</t>
  </si>
  <si>
    <t>ASFALTOVÁ VOZOVKA - "TLOF"</t>
  </si>
  <si>
    <t>577134111</t>
  </si>
  <si>
    <t>Asfaltový beton vrstva obrusná ACO 11+ (ABS) tř. I tl 40 mm š do 3 m z nemodifikovaného asfaltu</t>
  </si>
  <si>
    <t>https://podminky.urs.cz/item/CS_URS_2025_01/577134111</t>
  </si>
  <si>
    <t>57321110R</t>
  </si>
  <si>
    <t>Spojovací postřik asfaltový 0,35 kg/m2</t>
  </si>
  <si>
    <t>565145121</t>
  </si>
  <si>
    <t>Asfaltový beton vrstva podkladní ACP 16 (obalované kamenivo OKS) tl 60 mm š přes 3 m</t>
  </si>
  <si>
    <t>https://podminky.urs.cz/item/CS_URS_2025_01/565145121</t>
  </si>
  <si>
    <t>573191111</t>
  </si>
  <si>
    <t>Postřik infiltrační kationaktivní emulzí v množství 1 kg/m2</t>
  </si>
  <si>
    <t>https://podminky.urs.cz/item/CS_URS_2025_01/573191111</t>
  </si>
  <si>
    <t>567122111</t>
  </si>
  <si>
    <t>Podklad ze směsi stmelené cementem SC C 8/10 (KSC I) tl 120 mm</t>
  </si>
  <si>
    <t>https://podminky.urs.cz/item/CS_URS_2025_01/567122111</t>
  </si>
  <si>
    <t>564851111</t>
  </si>
  <si>
    <t>Podklad ze štěrkodrtě ŠD plochy přes 100 m2 tl 150 mm</t>
  </si>
  <si>
    <t>https://podminky.urs.cz/item/CS_URS_2025_01/564851111</t>
  </si>
  <si>
    <t>Poznámka k položce:_x000d_
fr. 0/32</t>
  </si>
  <si>
    <t>18115230R</t>
  </si>
  <si>
    <t>Úprava a zhutnění aktivní zóny v tl. min. 500 mm (zlepšení hydraulickými pojivy)</t>
  </si>
  <si>
    <t>PLOCHA KONEČNÉHO PŘIBLÍŽENÍ A VZLETU - "FATO"</t>
  </si>
  <si>
    <t>181311103</t>
  </si>
  <si>
    <t>Rozprostření ornice tl vrstvy do 200 mm v rovině nebo ve svahu do 1:5 ručně</t>
  </si>
  <si>
    <t>https://podminky.urs.cz/item/CS_URS_2025_01/181311103</t>
  </si>
  <si>
    <t>183405211</t>
  </si>
  <si>
    <t>Výsev trávníku hydroosevem na ornici</t>
  </si>
  <si>
    <t>https://podminky.urs.cz/item/CS_URS_2025_01/183405211</t>
  </si>
  <si>
    <t>M</t>
  </si>
  <si>
    <t>00572410</t>
  </si>
  <si>
    <t>osivo směs travní parková</t>
  </si>
  <si>
    <t>589*0,025</t>
  </si>
  <si>
    <t>Součet</t>
  </si>
  <si>
    <t>56473010R</t>
  </si>
  <si>
    <t>Vrstva drceného kameniva se zaválcováním, fr. 11/22, tl. 50 mm</t>
  </si>
  <si>
    <t>183403161</t>
  </si>
  <si>
    <t>Obdělání půdy válením v rovině a svahu do 1:5</t>
  </si>
  <si>
    <t>https://podminky.urs.cz/item/CS_URS_2025_01/183403161</t>
  </si>
  <si>
    <t>18115231R</t>
  </si>
  <si>
    <t>Úprava aktivní zóny v tl. min. 300 mm (zlepšení hydraulickými pojivy)</t>
  </si>
  <si>
    <t>DLAŽBA PRO ZNAČENÍ</t>
  </si>
  <si>
    <t>59621125R</t>
  </si>
  <si>
    <t>Kladení zámkové dlažby komunikací pro pěší strojně tl 50 mm pl do 300 m2</t>
  </si>
  <si>
    <t>34</t>
  </si>
  <si>
    <t>59246107</t>
  </si>
  <si>
    <t>dlažba chodníková betonová 500x500mm tl 50mm přírodní</t>
  </si>
  <si>
    <t>-1632869123</t>
  </si>
  <si>
    <t>19</t>
  </si>
  <si>
    <t>451577777</t>
  </si>
  <si>
    <t>Podklad nebo lože pod dlažbu vodorovný nebo do sklonu 1:5 z kameniva těženého tl přes 30 do 100 mm</t>
  </si>
  <si>
    <t>38</t>
  </si>
  <si>
    <t>https://podminky.urs.cz/item/CS_URS_2025_01/451577777</t>
  </si>
  <si>
    <t>Poznámka k položce:_x000d_
tl. 30 mm</t>
  </si>
  <si>
    <t>564841111</t>
  </si>
  <si>
    <t>Podklad ze štěrkodrtě ŠD plochy přes 100 m2 tl 120 mm</t>
  </si>
  <si>
    <t>40</t>
  </si>
  <si>
    <t>https://podminky.urs.cz/item/CS_URS_2025_01/564841111</t>
  </si>
  <si>
    <t>42</t>
  </si>
  <si>
    <t>OSTATNÍ</t>
  </si>
  <si>
    <t>916331111</t>
  </si>
  <si>
    <t>Osazení zahradního obrubníku betonového do lože z betonu bez boční opěry</t>
  </si>
  <si>
    <t>44</t>
  </si>
  <si>
    <t>https://podminky.urs.cz/item/CS_URS_2025_01/916331111</t>
  </si>
  <si>
    <t>23</t>
  </si>
  <si>
    <t>59217002</t>
  </si>
  <si>
    <t>obrubník zahradní betonový šedý 1000x50x200mm</t>
  </si>
  <si>
    <t>46</t>
  </si>
  <si>
    <t>48</t>
  </si>
  <si>
    <t>25</t>
  </si>
  <si>
    <t>50</t>
  </si>
  <si>
    <t>52</t>
  </si>
  <si>
    <t>830*0,025</t>
  </si>
  <si>
    <t>PODELNÁ DRENÁŽ</t>
  </si>
  <si>
    <t>27</t>
  </si>
  <si>
    <t>212682111</t>
  </si>
  <si>
    <t>Lože pro trativody z prohozeného výkopového materiálu</t>
  </si>
  <si>
    <t>56</t>
  </si>
  <si>
    <t>https://podminky.urs.cz/item/CS_URS_2025_01/212682111</t>
  </si>
  <si>
    <t>212572111</t>
  </si>
  <si>
    <t>Lože pro trativody ze štěrkopísku tříděného</t>
  </si>
  <si>
    <t>58</t>
  </si>
  <si>
    <t>https://podminky.urs.cz/item/CS_URS_2025_01/212572111</t>
  </si>
  <si>
    <t>29</t>
  </si>
  <si>
    <t>175111101</t>
  </si>
  <si>
    <t>Obsypání potrubí ručně sypaninou bez prohození, uloženou do 3 m</t>
  </si>
  <si>
    <t>60</t>
  </si>
  <si>
    <t>https://podminky.urs.cz/item/CS_URS_2025_01/175111101</t>
  </si>
  <si>
    <t>58333651</t>
  </si>
  <si>
    <t>kamenivo těžené hrubé frakce 8/16</t>
  </si>
  <si>
    <t>-55459063</t>
  </si>
  <si>
    <t>31</t>
  </si>
  <si>
    <t>213141111</t>
  </si>
  <si>
    <t>Zřízení vrstvy z geotextilie v rovině nebo ve sklonu do 1:5 š do 3 m</t>
  </si>
  <si>
    <t>64</t>
  </si>
  <si>
    <t>https://podminky.urs.cz/item/CS_URS_2025_01/213141111</t>
  </si>
  <si>
    <t>69311225</t>
  </si>
  <si>
    <t>geotextilie netkaná separační, ochranná, filtrační, drenážní PES 100g/m2</t>
  </si>
  <si>
    <t>66</t>
  </si>
  <si>
    <t>33</t>
  </si>
  <si>
    <t>871228111</t>
  </si>
  <si>
    <t>Kladení drenážního potrubí z tvrdého PVC průměru přes 90 do 150 mm</t>
  </si>
  <si>
    <t>68</t>
  </si>
  <si>
    <t>https://podminky.urs.cz/item/CS_URS_2025_01/871228111</t>
  </si>
  <si>
    <t>28613241</t>
  </si>
  <si>
    <t>trubka drenážní korugovaná DN 100</t>
  </si>
  <si>
    <t>70</t>
  </si>
  <si>
    <t>STYK ASFALTOVÝCH VOZOVEK</t>
  </si>
  <si>
    <t>35</t>
  </si>
  <si>
    <t>91911222R</t>
  </si>
  <si>
    <t>Zaříznutí hrany stávajících asf. vrstev (pilou s diamantovým kotoučem), odhadovaná tl. 150 mm, včetně odstupňování vrstev</t>
  </si>
  <si>
    <t>72</t>
  </si>
  <si>
    <t>36</t>
  </si>
  <si>
    <t>919112222</t>
  </si>
  <si>
    <t>Řezání spár pro vytvoření komůrky š 15 mm hl 25 mm pro těsnící zálivku v živičném krytu</t>
  </si>
  <si>
    <t>74</t>
  </si>
  <si>
    <t>https://podminky.urs.cz/item/CS_URS_2025_01/919112222</t>
  </si>
  <si>
    <t>37</t>
  </si>
  <si>
    <t>919122121</t>
  </si>
  <si>
    <t>Těsnění spár zálivkou za tepla pro komůrky š 15 mm hl 25 mm s těsnicím profilem</t>
  </si>
  <si>
    <t>76</t>
  </si>
  <si>
    <t>https://podminky.urs.cz/item/CS_URS_2025_01/919122121</t>
  </si>
  <si>
    <t>ZNAČENÍ</t>
  </si>
  <si>
    <t>915611111</t>
  </si>
  <si>
    <t>Předznačení vodorovného liniového značení</t>
  </si>
  <si>
    <t>78</t>
  </si>
  <si>
    <t>https://podminky.urs.cz/item/CS_URS_2025_01/915611111</t>
  </si>
  <si>
    <t>39</t>
  </si>
  <si>
    <t>915131111</t>
  </si>
  <si>
    <t>Vodorovné dopravní značení přechody pro chodce, šipky, symboly základní bílá barva</t>
  </si>
  <si>
    <t>80</t>
  </si>
  <si>
    <t>https://podminky.urs.cz/item/CS_URS_2025_01/915131111</t>
  </si>
  <si>
    <t>91513111R</t>
  </si>
  <si>
    <t>Vodorovné dopravní značení (dvousložková červená barva)</t>
  </si>
  <si>
    <t>82</t>
  </si>
  <si>
    <t>41</t>
  </si>
  <si>
    <t>91513112R</t>
  </si>
  <si>
    <t>Vodorovné dopravní značení (žlutá barva)</t>
  </si>
  <si>
    <t>-1128881682</t>
  </si>
  <si>
    <t>914511111</t>
  </si>
  <si>
    <t>Montáž sloupku dopravních značek délky do 3,5 m s betonovým základem</t>
  </si>
  <si>
    <t>ks</t>
  </si>
  <si>
    <t>-1885556269</t>
  </si>
  <si>
    <t>43</t>
  </si>
  <si>
    <t>40445225</t>
  </si>
  <si>
    <t>sloupek pro dopravní značku Zn D 60mm v 3,5m</t>
  </si>
  <si>
    <t>kus</t>
  </si>
  <si>
    <t>1881202546</t>
  </si>
  <si>
    <t>914111111</t>
  </si>
  <si>
    <t>Montáž svislé dopravní značky do velikosti 1 m2 objímkami na sloupek nebo konzolu</t>
  </si>
  <si>
    <t>1273775970</t>
  </si>
  <si>
    <t>45</t>
  </si>
  <si>
    <t>84</t>
  </si>
  <si>
    <t>86</t>
  </si>
  <si>
    <t>47</t>
  </si>
  <si>
    <t>1365728969</t>
  </si>
  <si>
    <t>1600780411</t>
  </si>
  <si>
    <t>110*19</t>
  </si>
  <si>
    <t>49</t>
  </si>
  <si>
    <t>88</t>
  </si>
  <si>
    <t>LS 300 - Obslužné komunikace</t>
  </si>
  <si>
    <t>SO 301 - Komunikace</t>
  </si>
  <si>
    <t>2 - ASFALTOVÁ VOZOVKA - PŘÍJEZD</t>
  </si>
  <si>
    <t>3 - STYK ASFALTOVÝCH VOZOVEK</t>
  </si>
  <si>
    <t>4 - ZNAČENÍ</t>
  </si>
  <si>
    <t>174151110R</t>
  </si>
  <si>
    <t>Dosypání krajnice R-mat, tl. 0.15 m</t>
  </si>
  <si>
    <t>174151102</t>
  </si>
  <si>
    <t>Zásyp v prostoru s omezeným pohybem stroje sypaninou se zhutněním</t>
  </si>
  <si>
    <t>https://podminky.urs.cz/item/CS_URS_2025_01/174151102</t>
  </si>
  <si>
    <t>121151103</t>
  </si>
  <si>
    <t>Sejmutí ornice plochy do 100 m2 tl vrstvy do 200 mm strojně</t>
  </si>
  <si>
    <t>https://podminky.urs.cz/item/CS_URS_2025_01/121151103</t>
  </si>
  <si>
    <t>ASFALTOVÁ VOZOVKA - PŘÍJEZD</t>
  </si>
  <si>
    <t>564871111</t>
  </si>
  <si>
    <t>Podklad ze štěrkodrtě ŠD plochy přes 100 m2 tl 250 mm</t>
  </si>
  <si>
    <t>https://podminky.urs.cz/item/CS_URS_2025_01/564871111</t>
  </si>
  <si>
    <t>https://podminky.urs.cz/item/CS_URS_2025_01/914511111</t>
  </si>
  <si>
    <t>-438431771</t>
  </si>
  <si>
    <t>https://podminky.urs.cz/item/CS_URS_2025_01/914111111</t>
  </si>
  <si>
    <t>4044561R</t>
  </si>
  <si>
    <t>svislá dopravní značka</t>
  </si>
  <si>
    <t>336760442</t>
  </si>
  <si>
    <t>912211111</t>
  </si>
  <si>
    <t>Montáž směrového sloupku silničního plastového prosté uložení bez betonového základu</t>
  </si>
  <si>
    <t>https://podminky.urs.cz/item/CS_URS_2025_01/912211111</t>
  </si>
  <si>
    <t>4044516R</t>
  </si>
  <si>
    <t>Směrový sloupek Z11g</t>
  </si>
  <si>
    <t>-2100657710</t>
  </si>
  <si>
    <t>-653905335</t>
  </si>
  <si>
    <t>-2068321091</t>
  </si>
  <si>
    <t>130*19</t>
  </si>
  <si>
    <t>1530787965</t>
  </si>
  <si>
    <t>PS - Provozní soubory</t>
  </si>
  <si>
    <t>PS 01 - WDI</t>
  </si>
  <si>
    <t>1 - WDI</t>
  </si>
  <si>
    <t>91221311R</t>
  </si>
  <si>
    <t>D+M Ukazatel směru větru (WDI)</t>
  </si>
  <si>
    <t>Poznámka k položce:_x000d_
Systém pro vizuální identifikaci a rychlosti větru pro heliport. Musí splňovat požadavky EASA CS-ADR-DSN.K.490. V dodávce je i provedení statického posouzení pro upevnění kamery se solárním modulem dle parametrů řešení PS 03 - CCTV.</t>
  </si>
  <si>
    <t>PS 03 - CCTV</t>
  </si>
  <si>
    <t>1 - CCTV</t>
  </si>
  <si>
    <t>74223000R</t>
  </si>
  <si>
    <t>D+M Kamerový modul se solárním napájením</t>
  </si>
  <si>
    <t xml:space="preserve">Poznámka k položce:_x000d_
Kamera s bezdrátovým přenosem, doplněná o PIR čidlo, s pevným objektivem. Rozlišení min. 4Mpx. Vestavěná baterie. Odolnost IP67. Podpora 4G, 5G, LTE. Vybavená SD kartou  256 GB. Včetně dodávky konstrukce pro uchycení na stožár WDI - viz PS 01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</si>
  <si>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</si>
  <si>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</si>
  <si>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</si>
  <si>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</si>
  <si>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</si>
  <si>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</si>
  <si>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</si>
  <si>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VRN1</t>
  </si>
  <si>
    <t>Průzkumné, geodetické a projektové práce</t>
  </si>
  <si>
    <t>042903000</t>
  </si>
  <si>
    <t>Ostatní posudky - statický</t>
  </si>
  <si>
    <t>soubor</t>
  </si>
  <si>
    <t>1024</t>
  </si>
  <si>
    <t>1739489954</t>
  </si>
  <si>
    <t>011454000</t>
  </si>
  <si>
    <t>Pasportizace stáv. objektu a měření (monitoring) - před, v průběhu a po provádění výkopových prací a vrtných prací vč. vyhotovení protokolů a zpráv</t>
  </si>
  <si>
    <t>-1272322950</t>
  </si>
  <si>
    <t>Poznámka k položce:_x000d_
Zahrnuje i pasportizaci komunikací v areálu, kudy se bude zavážet materiál, zeleně dotčené stavbou a zařízení staveniště. Pasportizace slouží k uvedení do původního stavu před započetím stavebních prací.</t>
  </si>
  <si>
    <t>013254000.2</t>
  </si>
  <si>
    <t>Dokumentace skutečného provedení stavby - kolaudační, měření protokoly, revize, zkoušky a ostatní doklady</t>
  </si>
  <si>
    <t>813431504</t>
  </si>
  <si>
    <t>013294000.3</t>
  </si>
  <si>
    <t>Dodání dokumentace ochranných pásem včetně zaměření a vyhodnocení překážek</t>
  </si>
  <si>
    <t>-1635791243</t>
  </si>
  <si>
    <t>Poznámka k položce:_x000d_
Dokumentace ochranných pásem (OP) dle Leteckého předpisu L14, Hlava 11, čl. 11.2., viz. Souhrnná technická zpráva.</t>
  </si>
  <si>
    <t>013294000</t>
  </si>
  <si>
    <t>Ostatní dokumentace stavby - fotodokumentace</t>
  </si>
  <si>
    <t>1352305162</t>
  </si>
  <si>
    <t>Poznámka k položce:_x000d_
Fotodokumentace před zahájením stavby, v průběhu stavby, se zřetelem též na zabudované konstrukce, a při přejímce stavby.</t>
  </si>
  <si>
    <t>013294000.2</t>
  </si>
  <si>
    <t>Realizační, dílenská a výrobní dokumentace vč. projednání a tisku</t>
  </si>
  <si>
    <t>-1884704066</t>
  </si>
  <si>
    <t>012164000</t>
  </si>
  <si>
    <t>Vytyčení a zaměření inženýrských sítí</t>
  </si>
  <si>
    <t>-632812920</t>
  </si>
  <si>
    <t xml:space="preserve">Poznámka k položce:_x000d_
Ochrana stávajících inženýrských sítí na staveništi._x000d_
Náklady na přezkoumání podkladů objednatele o stavu inženýrských sítí probíhajících staveništěm nebo dotčenými stavbou i mimo území staveniště._x000d_
Vytýčení jejich skutečné trasy dle podmínek správců sítí v dokladové části._x000d_
Zajištění aktualizace vyjádření správců sítí v případě ukončení platnosti vyjádření._x000d_
Zajištění a zebezpečení stávajících inženýrských sítí a přípojek při výkopových a bouracích pracích_x000d_
</t>
  </si>
  <si>
    <t>VRN3</t>
  </si>
  <si>
    <t>Zařízení staveniště</t>
  </si>
  <si>
    <t>030001000.2</t>
  </si>
  <si>
    <t>-987726543</t>
  </si>
  <si>
    <t>Poznámka k položce:_x000d_
Zajištění bezpečného příjezdu a přístupu na staveniště vč. dopravního značení a potřebných souhlasů a rozhodnutí s vybudováním zařízení staveniště, náklady na připojení staveniště na energie vč. zajištění měření odběru energiií, vytýčení obvodu staveniště, oplocení a zabezpečení prostoru staveniště proti neoprávněnému vstupu._x000d_
_x000d_
Náklady na vybavení zařízení staveniště, náklady na spotřebované energie provozem zařízení staveniště, náklady na úklid v prostoru staveniště a příjezdových komunikací ke staveništi, opatření k zabránění nadměrného zatěžování zařízení staveniště a jeho okolí prachem (např. používání plachet, kropení sutě a odtěžované zeminy vodou)._x000d_
Součástí jsou také náklady na personální zajištění stavby (Náklady na pracovníky - náklady na mzdy stavbyvedoucích, přípraváře, projektového manažera, případně dalších osob).</t>
  </si>
  <si>
    <t>034503000</t>
  </si>
  <si>
    <t>Informační tabule na staveništi</t>
  </si>
  <si>
    <t>-797105646</t>
  </si>
  <si>
    <t>035103002</t>
  </si>
  <si>
    <t>Náklady na provizorní opatření - protiprašné, protiotřesové opatření, odhlučnění stavby, úklidy (1-3x/den dle postupu výstavby), ochrana stáv. ploch, konstrukcí a zařízení, provizorní zapojení inž. sítí a rozvoů, vymezení dopravních tras</t>
  </si>
  <si>
    <t>2030482332</t>
  </si>
  <si>
    <t>039203000</t>
  </si>
  <si>
    <t>Úprava terénu po zrušení zařízení staveniště - čištění komunikací</t>
  </si>
  <si>
    <t>517095917</t>
  </si>
  <si>
    <t>Poznámka k položce:_x000d_
Náklady na odstranění zařízení staveniště, uvedení stavbou dotčených ploch a ploch zařízení staveniště do původního stavu.</t>
  </si>
  <si>
    <t>VRN4</t>
  </si>
  <si>
    <t>Inženýrská činnost</t>
  </si>
  <si>
    <t>042603000</t>
  </si>
  <si>
    <t>Plán zkoušek</t>
  </si>
  <si>
    <t>-546835926</t>
  </si>
  <si>
    <t>049303000</t>
  </si>
  <si>
    <t>Náklady vzniklé v souvislosti s předáním stavby</t>
  </si>
  <si>
    <t>583191425</t>
  </si>
  <si>
    <t>VRN6</t>
  </si>
  <si>
    <t>Územní vlivy</t>
  </si>
  <si>
    <t>062002000</t>
  </si>
  <si>
    <t>Ztížené dopravní podmínky - intravilán (omezení hmotností a délkové přepravní kapacity), omezení v rámci areálu</t>
  </si>
  <si>
    <t>-635897289</t>
  </si>
  <si>
    <t>065002000</t>
  </si>
  <si>
    <t>Mimostaveništní doprava materiálů</t>
  </si>
  <si>
    <t>1101801455</t>
  </si>
  <si>
    <t>VRN7</t>
  </si>
  <si>
    <t>Provozní vlivy</t>
  </si>
  <si>
    <t>071002000</t>
  </si>
  <si>
    <t>Provoz investora, třetích osob - náklady na omezení stavby pracovní doby, rušné a prašné práce, vibrace</t>
  </si>
  <si>
    <t>-875173527</t>
  </si>
  <si>
    <t>VRN9</t>
  </si>
  <si>
    <t>Ostatní náklady</t>
  </si>
  <si>
    <t>040002000</t>
  </si>
  <si>
    <t>Elektronický stavební deník</t>
  </si>
  <si>
    <t>-872947400</t>
  </si>
  <si>
    <t>Poznámka k položce:_x000d_
Založení a vedení elektronického stavebního deníku</t>
  </si>
  <si>
    <t>045002000</t>
  </si>
  <si>
    <t>Kompletační a koordinační činnost</t>
  </si>
  <si>
    <t>-931168789</t>
  </si>
  <si>
    <t xml:space="preserve">Poznámka k položce:_x000d_
kompletní dokladová část dle SoD (revize, atesty, certifikáty, prohlášení o shodě) pro předání a převzetí dokončeného díla a pro zajištění případného kolaudačního souhlasu,_x000d_
náklady zhotovitele, související s prováděním VZORKOVÁNÍ DODÁVANÝCH MATERIÁLU a VÝROBKU v souladu s SoD náklady zhotovitele, související s prováděním zkoušek a REVIZÍ předepsaných technickými normami a vyjádřeními dotčených orgánů pro řádné provedení a předání  díla náklady na individuální zkoušky dodaných a smontovaných technologických zařízení včetně  komplexního vyzkoušení náklady zhotovitele na vypracování provozních řádů pro trvalý provoz náklady na předání všech návodů k obsluze a údržbě pro technologická zařízení a náklady na zaškolení obsluhy objednatele_x000d_
</t>
  </si>
  <si>
    <t>051002000</t>
  </si>
  <si>
    <t>Pojistné</t>
  </si>
  <si>
    <t>-58546912</t>
  </si>
  <si>
    <t>090002000</t>
  </si>
  <si>
    <t>Zaškolení obsluhy, návody na obsluhu a údržbu, provozní řády, servisní knížky, manuály a uvedení do provozu vč. nákladů s tím spojených</t>
  </si>
  <si>
    <t>-332239858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</si>
</sst>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10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8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10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10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horizontal="left" vertical="center"/>
    </xf>
    <xf numFmtId="0" fontId="10" fillId="0" borderId="20" xfId="0" applyFont="1" applyBorder="1" applyAlignment="1" applyProtection="1">
      <alignment vertical="center"/>
    </xf>
    <xf numFmtId="4" fontId="10" fillId="0" borderId="20" xfId="0" applyNumberFormat="1" applyFont="1" applyBorder="1" applyAlignment="1" applyProtection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 applyProtection="1">
      <alignment horizontal="left"/>
    </xf>
    <xf numFmtId="4" fontId="10" fillId="0" borderId="0" xfId="0" applyNumberFormat="1" applyFont="1" applyAlignment="1" applyProtection="1"/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2251103" TargetMode="External" /><Relationship Id="rId2" Type="http://schemas.openxmlformats.org/officeDocument/2006/relationships/hyperlink" Target="https://podminky.urs.cz/item/CS_URS_2025_01/174151101" TargetMode="External" /><Relationship Id="rId3" Type="http://schemas.openxmlformats.org/officeDocument/2006/relationships/hyperlink" Target="https://podminky.urs.cz/item/CS_URS_2025_01/162251102" TargetMode="External" /><Relationship Id="rId4" Type="http://schemas.openxmlformats.org/officeDocument/2006/relationships/hyperlink" Target="https://podminky.urs.cz/item/CS_URS_2025_01/162651112" TargetMode="External" /><Relationship Id="rId5" Type="http://schemas.openxmlformats.org/officeDocument/2006/relationships/hyperlink" Target="https://podminky.urs.cz/item/CS_URS_2025_01/460371121" TargetMode="External" /><Relationship Id="rId6" Type="http://schemas.openxmlformats.org/officeDocument/2006/relationships/hyperlink" Target="https://podminky.urs.cz/item/CS_URS_2025_01/181912112" TargetMode="External" /><Relationship Id="rId7" Type="http://schemas.openxmlformats.org/officeDocument/2006/relationships/hyperlink" Target="https://podminky.urs.cz/item/CS_URS_2025_01/451315124" TargetMode="External" /><Relationship Id="rId8" Type="http://schemas.openxmlformats.org/officeDocument/2006/relationships/hyperlink" Target="https://podminky.urs.cz/item/CS_URS_2025_01/939591006" TargetMode="External" /><Relationship Id="rId9" Type="http://schemas.openxmlformats.org/officeDocument/2006/relationships/hyperlink" Target="https://podminky.urs.cz/item/CS_URS_2025_01/275322511" TargetMode="External" /><Relationship Id="rId10" Type="http://schemas.openxmlformats.org/officeDocument/2006/relationships/hyperlink" Target="https://podminky.urs.cz/item/CS_URS_2025_01/220111728" TargetMode="External" /><Relationship Id="rId11" Type="http://schemas.openxmlformats.org/officeDocument/2006/relationships/hyperlink" Target="https://podminky.urs.cz/item/CS_URS_2025_01/998225111" TargetMode="External" /><Relationship Id="rId12" Type="http://schemas.openxmlformats.org/officeDocument/2006/relationships/hyperlink" Target="https://podminky.urs.cz/item/CS_URS_2025_01/997221611" TargetMode="External" /><Relationship Id="rId13" Type="http://schemas.openxmlformats.org/officeDocument/2006/relationships/hyperlink" Target="https://podminky.urs.cz/item/CS_URS_2025_01/997006512" TargetMode="External" /><Relationship Id="rId14" Type="http://schemas.openxmlformats.org/officeDocument/2006/relationships/hyperlink" Target="https://podminky.urs.cz/item/CS_URS_2025_01/997006519" TargetMode="External" /><Relationship Id="rId15" Type="http://schemas.openxmlformats.org/officeDocument/2006/relationships/hyperlink" Target="https://podminky.urs.cz/item/CS_URS_2025_01/997221655" TargetMode="External" /><Relationship Id="rId1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2151103" TargetMode="External" /><Relationship Id="rId2" Type="http://schemas.openxmlformats.org/officeDocument/2006/relationships/hyperlink" Target="https://podminky.urs.cz/item/CS_URS_2025_01/174151101" TargetMode="External" /><Relationship Id="rId3" Type="http://schemas.openxmlformats.org/officeDocument/2006/relationships/hyperlink" Target="https://podminky.urs.cz/item/CS_URS_2025_01/121151123" TargetMode="External" /><Relationship Id="rId4" Type="http://schemas.openxmlformats.org/officeDocument/2006/relationships/hyperlink" Target="https://podminky.urs.cz/item/CS_URS_2025_01/577134111" TargetMode="External" /><Relationship Id="rId5" Type="http://schemas.openxmlformats.org/officeDocument/2006/relationships/hyperlink" Target="https://podminky.urs.cz/item/CS_URS_2025_01/565145121" TargetMode="External" /><Relationship Id="rId6" Type="http://schemas.openxmlformats.org/officeDocument/2006/relationships/hyperlink" Target="https://podminky.urs.cz/item/CS_URS_2025_01/573191111" TargetMode="External" /><Relationship Id="rId7" Type="http://schemas.openxmlformats.org/officeDocument/2006/relationships/hyperlink" Target="https://podminky.urs.cz/item/CS_URS_2025_01/567122111" TargetMode="External" /><Relationship Id="rId8" Type="http://schemas.openxmlformats.org/officeDocument/2006/relationships/hyperlink" Target="https://podminky.urs.cz/item/CS_URS_2025_01/564851111" TargetMode="External" /><Relationship Id="rId9" Type="http://schemas.openxmlformats.org/officeDocument/2006/relationships/hyperlink" Target="https://podminky.urs.cz/item/CS_URS_2025_01/181311103" TargetMode="External" /><Relationship Id="rId10" Type="http://schemas.openxmlformats.org/officeDocument/2006/relationships/hyperlink" Target="https://podminky.urs.cz/item/CS_URS_2025_01/183405211" TargetMode="External" /><Relationship Id="rId11" Type="http://schemas.openxmlformats.org/officeDocument/2006/relationships/hyperlink" Target="https://podminky.urs.cz/item/CS_URS_2025_01/183403161" TargetMode="External" /><Relationship Id="rId12" Type="http://schemas.openxmlformats.org/officeDocument/2006/relationships/hyperlink" Target="https://podminky.urs.cz/item/CS_URS_2025_01/451577777" TargetMode="External" /><Relationship Id="rId13" Type="http://schemas.openxmlformats.org/officeDocument/2006/relationships/hyperlink" Target="https://podminky.urs.cz/item/CS_URS_2025_01/564841111" TargetMode="External" /><Relationship Id="rId14" Type="http://schemas.openxmlformats.org/officeDocument/2006/relationships/hyperlink" Target="https://podminky.urs.cz/item/CS_URS_2025_01/916331111" TargetMode="External" /><Relationship Id="rId15" Type="http://schemas.openxmlformats.org/officeDocument/2006/relationships/hyperlink" Target="https://podminky.urs.cz/item/CS_URS_2025_01/181311103" TargetMode="External" /><Relationship Id="rId16" Type="http://schemas.openxmlformats.org/officeDocument/2006/relationships/hyperlink" Target="https://podminky.urs.cz/item/CS_URS_2025_01/183405211" TargetMode="External" /><Relationship Id="rId17" Type="http://schemas.openxmlformats.org/officeDocument/2006/relationships/hyperlink" Target="https://podminky.urs.cz/item/CS_URS_2025_01/212682111" TargetMode="External" /><Relationship Id="rId18" Type="http://schemas.openxmlformats.org/officeDocument/2006/relationships/hyperlink" Target="https://podminky.urs.cz/item/CS_URS_2025_01/212572111" TargetMode="External" /><Relationship Id="rId19" Type="http://schemas.openxmlformats.org/officeDocument/2006/relationships/hyperlink" Target="https://podminky.urs.cz/item/CS_URS_2025_01/175111101" TargetMode="External" /><Relationship Id="rId20" Type="http://schemas.openxmlformats.org/officeDocument/2006/relationships/hyperlink" Target="https://podminky.urs.cz/item/CS_URS_2025_01/213141111" TargetMode="External" /><Relationship Id="rId21" Type="http://schemas.openxmlformats.org/officeDocument/2006/relationships/hyperlink" Target="https://podminky.urs.cz/item/CS_URS_2025_01/871228111" TargetMode="External" /><Relationship Id="rId22" Type="http://schemas.openxmlformats.org/officeDocument/2006/relationships/hyperlink" Target="https://podminky.urs.cz/item/CS_URS_2025_01/919112222" TargetMode="External" /><Relationship Id="rId23" Type="http://schemas.openxmlformats.org/officeDocument/2006/relationships/hyperlink" Target="https://podminky.urs.cz/item/CS_URS_2025_01/919122121" TargetMode="External" /><Relationship Id="rId24" Type="http://schemas.openxmlformats.org/officeDocument/2006/relationships/hyperlink" Target="https://podminky.urs.cz/item/CS_URS_2025_01/915611111" TargetMode="External" /><Relationship Id="rId25" Type="http://schemas.openxmlformats.org/officeDocument/2006/relationships/hyperlink" Target="https://podminky.urs.cz/item/CS_URS_2025_01/915131111" TargetMode="External" /><Relationship Id="rId26" Type="http://schemas.openxmlformats.org/officeDocument/2006/relationships/hyperlink" Target="https://podminky.urs.cz/item/CS_URS_2025_01/998225111" TargetMode="External" /><Relationship Id="rId27" Type="http://schemas.openxmlformats.org/officeDocument/2006/relationships/hyperlink" Target="https://podminky.urs.cz/item/CS_URS_2025_01/997221611" TargetMode="External" /><Relationship Id="rId28" Type="http://schemas.openxmlformats.org/officeDocument/2006/relationships/hyperlink" Target="https://podminky.urs.cz/item/CS_URS_2025_01/997006512" TargetMode="External" /><Relationship Id="rId29" Type="http://schemas.openxmlformats.org/officeDocument/2006/relationships/hyperlink" Target="https://podminky.urs.cz/item/CS_URS_2025_01/997006519" TargetMode="External" /><Relationship Id="rId30" Type="http://schemas.openxmlformats.org/officeDocument/2006/relationships/hyperlink" Target="https://podminky.urs.cz/item/CS_URS_2025_01/997221655" TargetMode="External" /><Relationship Id="rId3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2151103" TargetMode="External" /><Relationship Id="rId2" Type="http://schemas.openxmlformats.org/officeDocument/2006/relationships/hyperlink" Target="https://podminky.urs.cz/item/CS_URS_2025_01/174151102" TargetMode="External" /><Relationship Id="rId3" Type="http://schemas.openxmlformats.org/officeDocument/2006/relationships/hyperlink" Target="https://podminky.urs.cz/item/CS_URS_2025_01/181311103" TargetMode="External" /><Relationship Id="rId4" Type="http://schemas.openxmlformats.org/officeDocument/2006/relationships/hyperlink" Target="https://podminky.urs.cz/item/CS_URS_2025_01/121151103" TargetMode="External" /><Relationship Id="rId5" Type="http://schemas.openxmlformats.org/officeDocument/2006/relationships/hyperlink" Target="https://podminky.urs.cz/item/CS_URS_2025_01/577134111" TargetMode="External" /><Relationship Id="rId6" Type="http://schemas.openxmlformats.org/officeDocument/2006/relationships/hyperlink" Target="https://podminky.urs.cz/item/CS_URS_2025_01/565145121" TargetMode="External" /><Relationship Id="rId7" Type="http://schemas.openxmlformats.org/officeDocument/2006/relationships/hyperlink" Target="https://podminky.urs.cz/item/CS_URS_2025_01/564871111" TargetMode="External" /><Relationship Id="rId8" Type="http://schemas.openxmlformats.org/officeDocument/2006/relationships/hyperlink" Target="https://podminky.urs.cz/item/CS_URS_2025_01/919112222" TargetMode="External" /><Relationship Id="rId9" Type="http://schemas.openxmlformats.org/officeDocument/2006/relationships/hyperlink" Target="https://podminky.urs.cz/item/CS_URS_2025_01/919122121" TargetMode="External" /><Relationship Id="rId10" Type="http://schemas.openxmlformats.org/officeDocument/2006/relationships/hyperlink" Target="https://podminky.urs.cz/item/CS_URS_2025_01/914511111" TargetMode="External" /><Relationship Id="rId11" Type="http://schemas.openxmlformats.org/officeDocument/2006/relationships/hyperlink" Target="https://podminky.urs.cz/item/CS_URS_2025_01/914111111" TargetMode="External" /><Relationship Id="rId12" Type="http://schemas.openxmlformats.org/officeDocument/2006/relationships/hyperlink" Target="https://podminky.urs.cz/item/CS_URS_2025_01/912211111" TargetMode="External" /><Relationship Id="rId13" Type="http://schemas.openxmlformats.org/officeDocument/2006/relationships/hyperlink" Target="https://podminky.urs.cz/item/CS_URS_2025_01/998225111" TargetMode="External" /><Relationship Id="rId14" Type="http://schemas.openxmlformats.org/officeDocument/2006/relationships/hyperlink" Target="https://podminky.urs.cz/item/CS_URS_2025_01/997221611" TargetMode="External" /><Relationship Id="rId15" Type="http://schemas.openxmlformats.org/officeDocument/2006/relationships/hyperlink" Target="https://podminky.urs.cz/item/CS_URS_2025_01/997006512" TargetMode="External" /><Relationship Id="rId16" Type="http://schemas.openxmlformats.org/officeDocument/2006/relationships/hyperlink" Target="https://podminky.urs.cz/item/CS_URS_2025_01/997006519" TargetMode="External" /><Relationship Id="rId17" Type="http://schemas.openxmlformats.org/officeDocument/2006/relationships/hyperlink" Target="https://podminky.urs.cz/item/CS_URS_2025_01/997221655" TargetMode="External" /><Relationship Id="rId18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20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27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28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29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30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31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31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29</v>
      </c>
      <c r="AL14" s="21"/>
      <c r="AM14" s="21"/>
      <c r="AN14" s="33" t="s">
        <v>31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32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33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34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29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35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36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37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29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35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38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39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40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41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42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43</v>
      </c>
      <c r="E29" s="46"/>
      <c r="F29" s="31" t="s">
        <v>44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45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46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47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48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49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50</v>
      </c>
      <c r="U35" s="53"/>
      <c r="V35" s="53"/>
      <c r="W35" s="53"/>
      <c r="X35" s="55" t="s">
        <v>51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53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54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55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54</v>
      </c>
      <c r="AI60" s="41"/>
      <c r="AJ60" s="41"/>
      <c r="AK60" s="41"/>
      <c r="AL60" s="41"/>
      <c r="AM60" s="63" t="s">
        <v>55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56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57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54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55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54</v>
      </c>
      <c r="AI75" s="41"/>
      <c r="AJ75" s="41"/>
      <c r="AK75" s="41"/>
      <c r="AL75" s="41"/>
      <c r="AM75" s="63" t="s">
        <v>55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58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2023_005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HELIPORT TEPLICE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21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Teplice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23</v>
      </c>
      <c r="AJ87" s="39"/>
      <c r="AK87" s="39"/>
      <c r="AL87" s="39"/>
      <c r="AM87" s="78" t="str">
        <f>IF(AN8= "","",AN8)</f>
        <v>17. 2. 2025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25.65" customHeight="1">
      <c r="A89" s="37"/>
      <c r="B89" s="38"/>
      <c r="C89" s="31" t="s">
        <v>25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Krajská zdravotní, a.s.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32</v>
      </c>
      <c r="AJ89" s="39"/>
      <c r="AK89" s="39"/>
      <c r="AL89" s="39"/>
      <c r="AM89" s="79" t="str">
        <f>IF(E17="","",E17)</f>
        <v>SIEBERT + TALAŠ, spol. s r.o.</v>
      </c>
      <c r="AN89" s="70"/>
      <c r="AO89" s="70"/>
      <c r="AP89" s="70"/>
      <c r="AQ89" s="39"/>
      <c r="AR89" s="43"/>
      <c r="AS89" s="80" t="s">
        <v>59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30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36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60</v>
      </c>
      <c r="D92" s="93"/>
      <c r="E92" s="93"/>
      <c r="F92" s="93"/>
      <c r="G92" s="93"/>
      <c r="H92" s="94"/>
      <c r="I92" s="95" t="s">
        <v>61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62</v>
      </c>
      <c r="AH92" s="93"/>
      <c r="AI92" s="93"/>
      <c r="AJ92" s="93"/>
      <c r="AK92" s="93"/>
      <c r="AL92" s="93"/>
      <c r="AM92" s="93"/>
      <c r="AN92" s="95" t="s">
        <v>63</v>
      </c>
      <c r="AO92" s="93"/>
      <c r="AP92" s="97"/>
      <c r="AQ92" s="98" t="s">
        <v>64</v>
      </c>
      <c r="AR92" s="43"/>
      <c r="AS92" s="99" t="s">
        <v>65</v>
      </c>
      <c r="AT92" s="100" t="s">
        <v>66</v>
      </c>
      <c r="AU92" s="100" t="s">
        <v>67</v>
      </c>
      <c r="AV92" s="100" t="s">
        <v>68</v>
      </c>
      <c r="AW92" s="100" t="s">
        <v>69</v>
      </c>
      <c r="AX92" s="100" t="s">
        <v>70</v>
      </c>
      <c r="AY92" s="100" t="s">
        <v>71</v>
      </c>
      <c r="AZ92" s="100" t="s">
        <v>72</v>
      </c>
      <c r="BA92" s="100" t="s">
        <v>73</v>
      </c>
      <c r="BB92" s="100" t="s">
        <v>74</v>
      </c>
      <c r="BC92" s="100" t="s">
        <v>75</v>
      </c>
      <c r="BD92" s="101" t="s">
        <v>76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77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ROUND(AG95+AG97+AG99+AG101+AG104,2)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ROUND(AS95+AS97+AS99+AS101+AS104,2)</f>
        <v>0</v>
      </c>
      <c r="AT94" s="113">
        <f>ROUND(SUM(AV94:AW94),2)</f>
        <v>0</v>
      </c>
      <c r="AU94" s="114">
        <f>ROUND(AU95+AU97+AU99+AU101+AU104,5)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ROUND(AZ95+AZ97+AZ99+AZ101+AZ104,2)</f>
        <v>0</v>
      </c>
      <c r="BA94" s="113">
        <f>ROUND(BA95+BA97+BA99+BA101+BA104,2)</f>
        <v>0</v>
      </c>
      <c r="BB94" s="113">
        <f>ROUND(BB95+BB97+BB99+BB101+BB104,2)</f>
        <v>0</v>
      </c>
      <c r="BC94" s="113">
        <f>ROUND(BC95+BC97+BC99+BC101+BC104,2)</f>
        <v>0</v>
      </c>
      <c r="BD94" s="115">
        <f>ROUND(BD95+BD97+BD99+BD101+BD104,2)</f>
        <v>0</v>
      </c>
      <c r="BE94" s="6"/>
      <c r="BS94" s="116" t="s">
        <v>78</v>
      </c>
      <c r="BT94" s="116" t="s">
        <v>79</v>
      </c>
      <c r="BU94" s="117" t="s">
        <v>80</v>
      </c>
      <c r="BV94" s="116" t="s">
        <v>81</v>
      </c>
      <c r="BW94" s="116" t="s">
        <v>5</v>
      </c>
      <c r="BX94" s="116" t="s">
        <v>82</v>
      </c>
      <c r="CL94" s="116" t="s">
        <v>1</v>
      </c>
    </row>
    <row r="95" s="7" customFormat="1" ht="16.5" customHeight="1">
      <c r="A95" s="7"/>
      <c r="B95" s="118"/>
      <c r="C95" s="119"/>
      <c r="D95" s="120" t="s">
        <v>83</v>
      </c>
      <c r="E95" s="120"/>
      <c r="F95" s="120"/>
      <c r="G95" s="120"/>
      <c r="H95" s="120"/>
      <c r="I95" s="121"/>
      <c r="J95" s="120" t="s">
        <v>84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ROUND(AG96,2)</f>
        <v>0</v>
      </c>
      <c r="AH95" s="121"/>
      <c r="AI95" s="121"/>
      <c r="AJ95" s="121"/>
      <c r="AK95" s="121"/>
      <c r="AL95" s="121"/>
      <c r="AM95" s="121"/>
      <c r="AN95" s="123">
        <f>SUM(AG95,AT95)</f>
        <v>0</v>
      </c>
      <c r="AO95" s="121"/>
      <c r="AP95" s="121"/>
      <c r="AQ95" s="124" t="s">
        <v>85</v>
      </c>
      <c r="AR95" s="125"/>
      <c r="AS95" s="126">
        <f>ROUND(AS96,2)</f>
        <v>0</v>
      </c>
      <c r="AT95" s="127">
        <f>ROUND(SUM(AV95:AW95),2)</f>
        <v>0</v>
      </c>
      <c r="AU95" s="128">
        <f>ROUND(AU96,5)</f>
        <v>0</v>
      </c>
      <c r="AV95" s="127">
        <f>ROUND(AZ95*L29,2)</f>
        <v>0</v>
      </c>
      <c r="AW95" s="127">
        <f>ROUND(BA95*L30,2)</f>
        <v>0</v>
      </c>
      <c r="AX95" s="127">
        <f>ROUND(BB95*L29,2)</f>
        <v>0</v>
      </c>
      <c r="AY95" s="127">
        <f>ROUND(BC95*L30,2)</f>
        <v>0</v>
      </c>
      <c r="AZ95" s="127">
        <f>ROUND(AZ96,2)</f>
        <v>0</v>
      </c>
      <c r="BA95" s="127">
        <f>ROUND(BA96,2)</f>
        <v>0</v>
      </c>
      <c r="BB95" s="127">
        <f>ROUND(BB96,2)</f>
        <v>0</v>
      </c>
      <c r="BC95" s="127">
        <f>ROUND(BC96,2)</f>
        <v>0</v>
      </c>
      <c r="BD95" s="129">
        <f>ROUND(BD96,2)</f>
        <v>0</v>
      </c>
      <c r="BE95" s="7"/>
      <c r="BS95" s="130" t="s">
        <v>78</v>
      </c>
      <c r="BT95" s="130" t="s">
        <v>86</v>
      </c>
      <c r="BU95" s="130" t="s">
        <v>80</v>
      </c>
      <c r="BV95" s="130" t="s">
        <v>81</v>
      </c>
      <c r="BW95" s="130" t="s">
        <v>87</v>
      </c>
      <c r="BX95" s="130" t="s">
        <v>5</v>
      </c>
      <c r="CL95" s="130" t="s">
        <v>1</v>
      </c>
      <c r="CM95" s="130" t="s">
        <v>88</v>
      </c>
    </row>
    <row r="96" s="4" customFormat="1" ht="16.5" customHeight="1">
      <c r="A96" s="131" t="s">
        <v>89</v>
      </c>
      <c r="B96" s="69"/>
      <c r="C96" s="132"/>
      <c r="D96" s="132"/>
      <c r="E96" s="133" t="s">
        <v>90</v>
      </c>
      <c r="F96" s="133"/>
      <c r="G96" s="133"/>
      <c r="H96" s="133"/>
      <c r="I96" s="133"/>
      <c r="J96" s="132"/>
      <c r="K96" s="133" t="s">
        <v>91</v>
      </c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  <c r="AD96" s="133"/>
      <c r="AE96" s="133"/>
      <c r="AF96" s="133"/>
      <c r="AG96" s="134">
        <f>'SO 101 - Základ WDI'!J32</f>
        <v>0</v>
      </c>
      <c r="AH96" s="132"/>
      <c r="AI96" s="132"/>
      <c r="AJ96" s="132"/>
      <c r="AK96" s="132"/>
      <c r="AL96" s="132"/>
      <c r="AM96" s="132"/>
      <c r="AN96" s="134">
        <f>SUM(AG96,AT96)</f>
        <v>0</v>
      </c>
      <c r="AO96" s="132"/>
      <c r="AP96" s="132"/>
      <c r="AQ96" s="135" t="s">
        <v>92</v>
      </c>
      <c r="AR96" s="71"/>
      <c r="AS96" s="136">
        <v>0</v>
      </c>
      <c r="AT96" s="137">
        <f>ROUND(SUM(AV96:AW96),2)</f>
        <v>0</v>
      </c>
      <c r="AU96" s="138">
        <f>'SO 101 - Základ WDI'!P123</f>
        <v>0</v>
      </c>
      <c r="AV96" s="137">
        <f>'SO 101 - Základ WDI'!J35</f>
        <v>0</v>
      </c>
      <c r="AW96" s="137">
        <f>'SO 101 - Základ WDI'!J36</f>
        <v>0</v>
      </c>
      <c r="AX96" s="137">
        <f>'SO 101 - Základ WDI'!J37</f>
        <v>0</v>
      </c>
      <c r="AY96" s="137">
        <f>'SO 101 - Základ WDI'!J38</f>
        <v>0</v>
      </c>
      <c r="AZ96" s="137">
        <f>'SO 101 - Základ WDI'!F35</f>
        <v>0</v>
      </c>
      <c r="BA96" s="137">
        <f>'SO 101 - Základ WDI'!F36</f>
        <v>0</v>
      </c>
      <c r="BB96" s="137">
        <f>'SO 101 - Základ WDI'!F37</f>
        <v>0</v>
      </c>
      <c r="BC96" s="137">
        <f>'SO 101 - Základ WDI'!F38</f>
        <v>0</v>
      </c>
      <c r="BD96" s="139">
        <f>'SO 101 - Základ WDI'!F39</f>
        <v>0</v>
      </c>
      <c r="BE96" s="4"/>
      <c r="BT96" s="140" t="s">
        <v>88</v>
      </c>
      <c r="BV96" s="140" t="s">
        <v>81</v>
      </c>
      <c r="BW96" s="140" t="s">
        <v>93</v>
      </c>
      <c r="BX96" s="140" t="s">
        <v>87</v>
      </c>
      <c r="CL96" s="140" t="s">
        <v>1</v>
      </c>
    </row>
    <row r="97" s="7" customFormat="1" ht="16.5" customHeight="1">
      <c r="A97" s="7"/>
      <c r="B97" s="118"/>
      <c r="C97" s="119"/>
      <c r="D97" s="120" t="s">
        <v>94</v>
      </c>
      <c r="E97" s="120"/>
      <c r="F97" s="120"/>
      <c r="G97" s="120"/>
      <c r="H97" s="120"/>
      <c r="I97" s="121"/>
      <c r="J97" s="120" t="s">
        <v>95</v>
      </c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2">
        <f>ROUND(AG98,2)</f>
        <v>0</v>
      </c>
      <c r="AH97" s="121"/>
      <c r="AI97" s="121"/>
      <c r="AJ97" s="121"/>
      <c r="AK97" s="121"/>
      <c r="AL97" s="121"/>
      <c r="AM97" s="121"/>
      <c r="AN97" s="123">
        <f>SUM(AG97,AT97)</f>
        <v>0</v>
      </c>
      <c r="AO97" s="121"/>
      <c r="AP97" s="121"/>
      <c r="AQ97" s="124" t="s">
        <v>85</v>
      </c>
      <c r="AR97" s="125"/>
      <c r="AS97" s="126">
        <f>ROUND(AS98,2)</f>
        <v>0</v>
      </c>
      <c r="AT97" s="127">
        <f>ROUND(SUM(AV97:AW97),2)</f>
        <v>0</v>
      </c>
      <c r="AU97" s="128">
        <f>ROUND(AU98,5)</f>
        <v>0</v>
      </c>
      <c r="AV97" s="127">
        <f>ROUND(AZ97*L29,2)</f>
        <v>0</v>
      </c>
      <c r="AW97" s="127">
        <f>ROUND(BA97*L30,2)</f>
        <v>0</v>
      </c>
      <c r="AX97" s="127">
        <f>ROUND(BB97*L29,2)</f>
        <v>0</v>
      </c>
      <c r="AY97" s="127">
        <f>ROUND(BC97*L30,2)</f>
        <v>0</v>
      </c>
      <c r="AZ97" s="127">
        <f>ROUND(AZ98,2)</f>
        <v>0</v>
      </c>
      <c r="BA97" s="127">
        <f>ROUND(BA98,2)</f>
        <v>0</v>
      </c>
      <c r="BB97" s="127">
        <f>ROUND(BB98,2)</f>
        <v>0</v>
      </c>
      <c r="BC97" s="127">
        <f>ROUND(BC98,2)</f>
        <v>0</v>
      </c>
      <c r="BD97" s="129">
        <f>ROUND(BD98,2)</f>
        <v>0</v>
      </c>
      <c r="BE97" s="7"/>
      <c r="BS97" s="130" t="s">
        <v>78</v>
      </c>
      <c r="BT97" s="130" t="s">
        <v>86</v>
      </c>
      <c r="BU97" s="130" t="s">
        <v>80</v>
      </c>
      <c r="BV97" s="130" t="s">
        <v>81</v>
      </c>
      <c r="BW97" s="130" t="s">
        <v>96</v>
      </c>
      <c r="BX97" s="130" t="s">
        <v>5</v>
      </c>
      <c r="CL97" s="130" t="s">
        <v>1</v>
      </c>
      <c r="CM97" s="130" t="s">
        <v>88</v>
      </c>
    </row>
    <row r="98" s="4" customFormat="1" ht="16.5" customHeight="1">
      <c r="A98" s="131" t="s">
        <v>89</v>
      </c>
      <c r="B98" s="69"/>
      <c r="C98" s="132"/>
      <c r="D98" s="132"/>
      <c r="E98" s="133" t="s">
        <v>97</v>
      </c>
      <c r="F98" s="133"/>
      <c r="G98" s="133"/>
      <c r="H98" s="133"/>
      <c r="I98" s="133"/>
      <c r="J98" s="132"/>
      <c r="K98" s="133" t="s">
        <v>98</v>
      </c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  <c r="AD98" s="133"/>
      <c r="AE98" s="133"/>
      <c r="AF98" s="133"/>
      <c r="AG98" s="134">
        <f>'SO 201 - Heliport VFR-DEN'!J32</f>
        <v>0</v>
      </c>
      <c r="AH98" s="132"/>
      <c r="AI98" s="132"/>
      <c r="AJ98" s="132"/>
      <c r="AK98" s="132"/>
      <c r="AL98" s="132"/>
      <c r="AM98" s="132"/>
      <c r="AN98" s="134">
        <f>SUM(AG98,AT98)</f>
        <v>0</v>
      </c>
      <c r="AO98" s="132"/>
      <c r="AP98" s="132"/>
      <c r="AQ98" s="135" t="s">
        <v>92</v>
      </c>
      <c r="AR98" s="71"/>
      <c r="AS98" s="136">
        <v>0</v>
      </c>
      <c r="AT98" s="137">
        <f>ROUND(SUM(AV98:AW98),2)</f>
        <v>0</v>
      </c>
      <c r="AU98" s="138">
        <f>'SO 201 - Heliport VFR-DEN'!P129</f>
        <v>0</v>
      </c>
      <c r="AV98" s="137">
        <f>'SO 201 - Heliport VFR-DEN'!J35</f>
        <v>0</v>
      </c>
      <c r="AW98" s="137">
        <f>'SO 201 - Heliport VFR-DEN'!J36</f>
        <v>0</v>
      </c>
      <c r="AX98" s="137">
        <f>'SO 201 - Heliport VFR-DEN'!J37</f>
        <v>0</v>
      </c>
      <c r="AY98" s="137">
        <f>'SO 201 - Heliport VFR-DEN'!J38</f>
        <v>0</v>
      </c>
      <c r="AZ98" s="137">
        <f>'SO 201 - Heliport VFR-DEN'!F35</f>
        <v>0</v>
      </c>
      <c r="BA98" s="137">
        <f>'SO 201 - Heliport VFR-DEN'!F36</f>
        <v>0</v>
      </c>
      <c r="BB98" s="137">
        <f>'SO 201 - Heliport VFR-DEN'!F37</f>
        <v>0</v>
      </c>
      <c r="BC98" s="137">
        <f>'SO 201 - Heliport VFR-DEN'!F38</f>
        <v>0</v>
      </c>
      <c r="BD98" s="139">
        <f>'SO 201 - Heliport VFR-DEN'!F39</f>
        <v>0</v>
      </c>
      <c r="BE98" s="4"/>
      <c r="BT98" s="140" t="s">
        <v>88</v>
      </c>
      <c r="BV98" s="140" t="s">
        <v>81</v>
      </c>
      <c r="BW98" s="140" t="s">
        <v>99</v>
      </c>
      <c r="BX98" s="140" t="s">
        <v>96</v>
      </c>
      <c r="CL98" s="140" t="s">
        <v>1</v>
      </c>
    </row>
    <row r="99" s="7" customFormat="1" ht="16.5" customHeight="1">
      <c r="A99" s="7"/>
      <c r="B99" s="118"/>
      <c r="C99" s="119"/>
      <c r="D99" s="120" t="s">
        <v>100</v>
      </c>
      <c r="E99" s="120"/>
      <c r="F99" s="120"/>
      <c r="G99" s="120"/>
      <c r="H99" s="120"/>
      <c r="I99" s="121"/>
      <c r="J99" s="120" t="s">
        <v>101</v>
      </c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2">
        <f>ROUND(AG100,2)</f>
        <v>0</v>
      </c>
      <c r="AH99" s="121"/>
      <c r="AI99" s="121"/>
      <c r="AJ99" s="121"/>
      <c r="AK99" s="121"/>
      <c r="AL99" s="121"/>
      <c r="AM99" s="121"/>
      <c r="AN99" s="123">
        <f>SUM(AG99,AT99)</f>
        <v>0</v>
      </c>
      <c r="AO99" s="121"/>
      <c r="AP99" s="121"/>
      <c r="AQ99" s="124" t="s">
        <v>85</v>
      </c>
      <c r="AR99" s="125"/>
      <c r="AS99" s="126">
        <f>ROUND(AS100,2)</f>
        <v>0</v>
      </c>
      <c r="AT99" s="127">
        <f>ROUND(SUM(AV99:AW99),2)</f>
        <v>0</v>
      </c>
      <c r="AU99" s="128">
        <f>ROUND(AU100,5)</f>
        <v>0</v>
      </c>
      <c r="AV99" s="127">
        <f>ROUND(AZ99*L29,2)</f>
        <v>0</v>
      </c>
      <c r="AW99" s="127">
        <f>ROUND(BA99*L30,2)</f>
        <v>0</v>
      </c>
      <c r="AX99" s="127">
        <f>ROUND(BB99*L29,2)</f>
        <v>0</v>
      </c>
      <c r="AY99" s="127">
        <f>ROUND(BC99*L30,2)</f>
        <v>0</v>
      </c>
      <c r="AZ99" s="127">
        <f>ROUND(AZ100,2)</f>
        <v>0</v>
      </c>
      <c r="BA99" s="127">
        <f>ROUND(BA100,2)</f>
        <v>0</v>
      </c>
      <c r="BB99" s="127">
        <f>ROUND(BB100,2)</f>
        <v>0</v>
      </c>
      <c r="BC99" s="127">
        <f>ROUND(BC100,2)</f>
        <v>0</v>
      </c>
      <c r="BD99" s="129">
        <f>ROUND(BD100,2)</f>
        <v>0</v>
      </c>
      <c r="BE99" s="7"/>
      <c r="BS99" s="130" t="s">
        <v>78</v>
      </c>
      <c r="BT99" s="130" t="s">
        <v>86</v>
      </c>
      <c r="BU99" s="130" t="s">
        <v>80</v>
      </c>
      <c r="BV99" s="130" t="s">
        <v>81</v>
      </c>
      <c r="BW99" s="130" t="s">
        <v>102</v>
      </c>
      <c r="BX99" s="130" t="s">
        <v>5</v>
      </c>
      <c r="CL99" s="130" t="s">
        <v>1</v>
      </c>
      <c r="CM99" s="130" t="s">
        <v>88</v>
      </c>
    </row>
    <row r="100" s="4" customFormat="1" ht="16.5" customHeight="1">
      <c r="A100" s="131" t="s">
        <v>89</v>
      </c>
      <c r="B100" s="69"/>
      <c r="C100" s="132"/>
      <c r="D100" s="132"/>
      <c r="E100" s="133" t="s">
        <v>103</v>
      </c>
      <c r="F100" s="133"/>
      <c r="G100" s="133"/>
      <c r="H100" s="133"/>
      <c r="I100" s="133"/>
      <c r="J100" s="132"/>
      <c r="K100" s="133" t="s">
        <v>104</v>
      </c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133"/>
      <c r="AF100" s="133"/>
      <c r="AG100" s="134">
        <f>'SO 301 - Komunikace'!J32</f>
        <v>0</v>
      </c>
      <c r="AH100" s="132"/>
      <c r="AI100" s="132"/>
      <c r="AJ100" s="132"/>
      <c r="AK100" s="132"/>
      <c r="AL100" s="132"/>
      <c r="AM100" s="132"/>
      <c r="AN100" s="134">
        <f>SUM(AG100,AT100)</f>
        <v>0</v>
      </c>
      <c r="AO100" s="132"/>
      <c r="AP100" s="132"/>
      <c r="AQ100" s="135" t="s">
        <v>92</v>
      </c>
      <c r="AR100" s="71"/>
      <c r="AS100" s="136">
        <v>0</v>
      </c>
      <c r="AT100" s="137">
        <f>ROUND(SUM(AV100:AW100),2)</f>
        <v>0</v>
      </c>
      <c r="AU100" s="138">
        <f>'SO 301 - Komunikace'!P125</f>
        <v>0</v>
      </c>
      <c r="AV100" s="137">
        <f>'SO 301 - Komunikace'!J35</f>
        <v>0</v>
      </c>
      <c r="AW100" s="137">
        <f>'SO 301 - Komunikace'!J36</f>
        <v>0</v>
      </c>
      <c r="AX100" s="137">
        <f>'SO 301 - Komunikace'!J37</f>
        <v>0</v>
      </c>
      <c r="AY100" s="137">
        <f>'SO 301 - Komunikace'!J38</f>
        <v>0</v>
      </c>
      <c r="AZ100" s="137">
        <f>'SO 301 - Komunikace'!F35</f>
        <v>0</v>
      </c>
      <c r="BA100" s="137">
        <f>'SO 301 - Komunikace'!F36</f>
        <v>0</v>
      </c>
      <c r="BB100" s="137">
        <f>'SO 301 - Komunikace'!F37</f>
        <v>0</v>
      </c>
      <c r="BC100" s="137">
        <f>'SO 301 - Komunikace'!F38</f>
        <v>0</v>
      </c>
      <c r="BD100" s="139">
        <f>'SO 301 - Komunikace'!F39</f>
        <v>0</v>
      </c>
      <c r="BE100" s="4"/>
      <c r="BT100" s="140" t="s">
        <v>88</v>
      </c>
      <c r="BV100" s="140" t="s">
        <v>81</v>
      </c>
      <c r="BW100" s="140" t="s">
        <v>105</v>
      </c>
      <c r="BX100" s="140" t="s">
        <v>102</v>
      </c>
      <c r="CL100" s="140" t="s">
        <v>1</v>
      </c>
    </row>
    <row r="101" s="7" customFormat="1" ht="16.5" customHeight="1">
      <c r="A101" s="7"/>
      <c r="B101" s="118"/>
      <c r="C101" s="119"/>
      <c r="D101" s="120" t="s">
        <v>106</v>
      </c>
      <c r="E101" s="120"/>
      <c r="F101" s="120"/>
      <c r="G101" s="120"/>
      <c r="H101" s="120"/>
      <c r="I101" s="121"/>
      <c r="J101" s="120" t="s">
        <v>107</v>
      </c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2">
        <f>ROUND(SUM(AG102:AG103),2)</f>
        <v>0</v>
      </c>
      <c r="AH101" s="121"/>
      <c r="AI101" s="121"/>
      <c r="AJ101" s="121"/>
      <c r="AK101" s="121"/>
      <c r="AL101" s="121"/>
      <c r="AM101" s="121"/>
      <c r="AN101" s="123">
        <f>SUM(AG101,AT101)</f>
        <v>0</v>
      </c>
      <c r="AO101" s="121"/>
      <c r="AP101" s="121"/>
      <c r="AQ101" s="124" t="s">
        <v>85</v>
      </c>
      <c r="AR101" s="125"/>
      <c r="AS101" s="126">
        <f>ROUND(SUM(AS102:AS103),2)</f>
        <v>0</v>
      </c>
      <c r="AT101" s="127">
        <f>ROUND(SUM(AV101:AW101),2)</f>
        <v>0</v>
      </c>
      <c r="AU101" s="128">
        <f>ROUND(SUM(AU102:AU103),5)</f>
        <v>0</v>
      </c>
      <c r="AV101" s="127">
        <f>ROUND(AZ101*L29,2)</f>
        <v>0</v>
      </c>
      <c r="AW101" s="127">
        <f>ROUND(BA101*L30,2)</f>
        <v>0</v>
      </c>
      <c r="AX101" s="127">
        <f>ROUND(BB101*L29,2)</f>
        <v>0</v>
      </c>
      <c r="AY101" s="127">
        <f>ROUND(BC101*L30,2)</f>
        <v>0</v>
      </c>
      <c r="AZ101" s="127">
        <f>ROUND(SUM(AZ102:AZ103),2)</f>
        <v>0</v>
      </c>
      <c r="BA101" s="127">
        <f>ROUND(SUM(BA102:BA103),2)</f>
        <v>0</v>
      </c>
      <c r="BB101" s="127">
        <f>ROUND(SUM(BB102:BB103),2)</f>
        <v>0</v>
      </c>
      <c r="BC101" s="127">
        <f>ROUND(SUM(BC102:BC103),2)</f>
        <v>0</v>
      </c>
      <c r="BD101" s="129">
        <f>ROUND(SUM(BD102:BD103),2)</f>
        <v>0</v>
      </c>
      <c r="BE101" s="7"/>
      <c r="BS101" s="130" t="s">
        <v>78</v>
      </c>
      <c r="BT101" s="130" t="s">
        <v>86</v>
      </c>
      <c r="BU101" s="130" t="s">
        <v>80</v>
      </c>
      <c r="BV101" s="130" t="s">
        <v>81</v>
      </c>
      <c r="BW101" s="130" t="s">
        <v>108</v>
      </c>
      <c r="BX101" s="130" t="s">
        <v>5</v>
      </c>
      <c r="CL101" s="130" t="s">
        <v>1</v>
      </c>
      <c r="CM101" s="130" t="s">
        <v>88</v>
      </c>
    </row>
    <row r="102" s="4" customFormat="1" ht="16.5" customHeight="1">
      <c r="A102" s="131" t="s">
        <v>89</v>
      </c>
      <c r="B102" s="69"/>
      <c r="C102" s="132"/>
      <c r="D102" s="132"/>
      <c r="E102" s="133" t="s">
        <v>109</v>
      </c>
      <c r="F102" s="133"/>
      <c r="G102" s="133"/>
      <c r="H102" s="133"/>
      <c r="I102" s="133"/>
      <c r="J102" s="132"/>
      <c r="K102" s="133" t="s">
        <v>110</v>
      </c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133"/>
      <c r="AC102" s="133"/>
      <c r="AD102" s="133"/>
      <c r="AE102" s="133"/>
      <c r="AF102" s="133"/>
      <c r="AG102" s="134">
        <f>'PS 01 - WDI'!J32</f>
        <v>0</v>
      </c>
      <c r="AH102" s="132"/>
      <c r="AI102" s="132"/>
      <c r="AJ102" s="132"/>
      <c r="AK102" s="132"/>
      <c r="AL102" s="132"/>
      <c r="AM102" s="132"/>
      <c r="AN102" s="134">
        <f>SUM(AG102,AT102)</f>
        <v>0</v>
      </c>
      <c r="AO102" s="132"/>
      <c r="AP102" s="132"/>
      <c r="AQ102" s="135" t="s">
        <v>92</v>
      </c>
      <c r="AR102" s="71"/>
      <c r="AS102" s="136">
        <v>0</v>
      </c>
      <c r="AT102" s="137">
        <f>ROUND(SUM(AV102:AW102),2)</f>
        <v>0</v>
      </c>
      <c r="AU102" s="138">
        <f>'PS 01 - WDI'!P121</f>
        <v>0</v>
      </c>
      <c r="AV102" s="137">
        <f>'PS 01 - WDI'!J35</f>
        <v>0</v>
      </c>
      <c r="AW102" s="137">
        <f>'PS 01 - WDI'!J36</f>
        <v>0</v>
      </c>
      <c r="AX102" s="137">
        <f>'PS 01 - WDI'!J37</f>
        <v>0</v>
      </c>
      <c r="AY102" s="137">
        <f>'PS 01 - WDI'!J38</f>
        <v>0</v>
      </c>
      <c r="AZ102" s="137">
        <f>'PS 01 - WDI'!F35</f>
        <v>0</v>
      </c>
      <c r="BA102" s="137">
        <f>'PS 01 - WDI'!F36</f>
        <v>0</v>
      </c>
      <c r="BB102" s="137">
        <f>'PS 01 - WDI'!F37</f>
        <v>0</v>
      </c>
      <c r="BC102" s="137">
        <f>'PS 01 - WDI'!F38</f>
        <v>0</v>
      </c>
      <c r="BD102" s="139">
        <f>'PS 01 - WDI'!F39</f>
        <v>0</v>
      </c>
      <c r="BE102" s="4"/>
      <c r="BT102" s="140" t="s">
        <v>88</v>
      </c>
      <c r="BV102" s="140" t="s">
        <v>81</v>
      </c>
      <c r="BW102" s="140" t="s">
        <v>111</v>
      </c>
      <c r="BX102" s="140" t="s">
        <v>108</v>
      </c>
      <c r="CL102" s="140" t="s">
        <v>1</v>
      </c>
    </row>
    <row r="103" s="4" customFormat="1" ht="16.5" customHeight="1">
      <c r="A103" s="131" t="s">
        <v>89</v>
      </c>
      <c r="B103" s="69"/>
      <c r="C103" s="132"/>
      <c r="D103" s="132"/>
      <c r="E103" s="133" t="s">
        <v>112</v>
      </c>
      <c r="F103" s="133"/>
      <c r="G103" s="133"/>
      <c r="H103" s="133"/>
      <c r="I103" s="133"/>
      <c r="J103" s="132"/>
      <c r="K103" s="133" t="s">
        <v>113</v>
      </c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  <c r="AA103" s="133"/>
      <c r="AB103" s="133"/>
      <c r="AC103" s="133"/>
      <c r="AD103" s="133"/>
      <c r="AE103" s="133"/>
      <c r="AF103" s="133"/>
      <c r="AG103" s="134">
        <f>'PS 03 - CCTV'!J32</f>
        <v>0</v>
      </c>
      <c r="AH103" s="132"/>
      <c r="AI103" s="132"/>
      <c r="AJ103" s="132"/>
      <c r="AK103" s="132"/>
      <c r="AL103" s="132"/>
      <c r="AM103" s="132"/>
      <c r="AN103" s="134">
        <f>SUM(AG103,AT103)</f>
        <v>0</v>
      </c>
      <c r="AO103" s="132"/>
      <c r="AP103" s="132"/>
      <c r="AQ103" s="135" t="s">
        <v>92</v>
      </c>
      <c r="AR103" s="71"/>
      <c r="AS103" s="136">
        <v>0</v>
      </c>
      <c r="AT103" s="137">
        <f>ROUND(SUM(AV103:AW103),2)</f>
        <v>0</v>
      </c>
      <c r="AU103" s="138">
        <f>'PS 03 - CCTV'!P121</f>
        <v>0</v>
      </c>
      <c r="AV103" s="137">
        <f>'PS 03 - CCTV'!J35</f>
        <v>0</v>
      </c>
      <c r="AW103" s="137">
        <f>'PS 03 - CCTV'!J36</f>
        <v>0</v>
      </c>
      <c r="AX103" s="137">
        <f>'PS 03 - CCTV'!J37</f>
        <v>0</v>
      </c>
      <c r="AY103" s="137">
        <f>'PS 03 - CCTV'!J38</f>
        <v>0</v>
      </c>
      <c r="AZ103" s="137">
        <f>'PS 03 - CCTV'!F35</f>
        <v>0</v>
      </c>
      <c r="BA103" s="137">
        <f>'PS 03 - CCTV'!F36</f>
        <v>0</v>
      </c>
      <c r="BB103" s="137">
        <f>'PS 03 - CCTV'!F37</f>
        <v>0</v>
      </c>
      <c r="BC103" s="137">
        <f>'PS 03 - CCTV'!F38</f>
        <v>0</v>
      </c>
      <c r="BD103" s="139">
        <f>'PS 03 - CCTV'!F39</f>
        <v>0</v>
      </c>
      <c r="BE103" s="4"/>
      <c r="BT103" s="140" t="s">
        <v>88</v>
      </c>
      <c r="BV103" s="140" t="s">
        <v>81</v>
      </c>
      <c r="BW103" s="140" t="s">
        <v>114</v>
      </c>
      <c r="BX103" s="140" t="s">
        <v>108</v>
      </c>
      <c r="CL103" s="140" t="s">
        <v>1</v>
      </c>
    </row>
    <row r="104" s="7" customFormat="1" ht="16.5" customHeight="1">
      <c r="A104" s="131" t="s">
        <v>89</v>
      </c>
      <c r="B104" s="118"/>
      <c r="C104" s="119"/>
      <c r="D104" s="120" t="s">
        <v>115</v>
      </c>
      <c r="E104" s="120"/>
      <c r="F104" s="120"/>
      <c r="G104" s="120"/>
      <c r="H104" s="120"/>
      <c r="I104" s="121"/>
      <c r="J104" s="120" t="s">
        <v>116</v>
      </c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3">
        <f>'VRN - Vedlejší rozpočtové...'!J30</f>
        <v>0</v>
      </c>
      <c r="AH104" s="121"/>
      <c r="AI104" s="121"/>
      <c r="AJ104" s="121"/>
      <c r="AK104" s="121"/>
      <c r="AL104" s="121"/>
      <c r="AM104" s="121"/>
      <c r="AN104" s="123">
        <f>SUM(AG104,AT104)</f>
        <v>0</v>
      </c>
      <c r="AO104" s="121"/>
      <c r="AP104" s="121"/>
      <c r="AQ104" s="124" t="s">
        <v>85</v>
      </c>
      <c r="AR104" s="125"/>
      <c r="AS104" s="141">
        <v>0</v>
      </c>
      <c r="AT104" s="142">
        <f>ROUND(SUM(AV104:AW104),2)</f>
        <v>0</v>
      </c>
      <c r="AU104" s="143">
        <f>'VRN - Vedlejší rozpočtové...'!P123</f>
        <v>0</v>
      </c>
      <c r="AV104" s="142">
        <f>'VRN - Vedlejší rozpočtové...'!J33</f>
        <v>0</v>
      </c>
      <c r="AW104" s="142">
        <f>'VRN - Vedlejší rozpočtové...'!J34</f>
        <v>0</v>
      </c>
      <c r="AX104" s="142">
        <f>'VRN - Vedlejší rozpočtové...'!J35</f>
        <v>0</v>
      </c>
      <c r="AY104" s="142">
        <f>'VRN - Vedlejší rozpočtové...'!J36</f>
        <v>0</v>
      </c>
      <c r="AZ104" s="142">
        <f>'VRN - Vedlejší rozpočtové...'!F33</f>
        <v>0</v>
      </c>
      <c r="BA104" s="142">
        <f>'VRN - Vedlejší rozpočtové...'!F34</f>
        <v>0</v>
      </c>
      <c r="BB104" s="142">
        <f>'VRN - Vedlejší rozpočtové...'!F35</f>
        <v>0</v>
      </c>
      <c r="BC104" s="142">
        <f>'VRN - Vedlejší rozpočtové...'!F36</f>
        <v>0</v>
      </c>
      <c r="BD104" s="144">
        <f>'VRN - Vedlejší rozpočtové...'!F37</f>
        <v>0</v>
      </c>
      <c r="BE104" s="7"/>
      <c r="BT104" s="130" t="s">
        <v>86</v>
      </c>
      <c r="BV104" s="130" t="s">
        <v>81</v>
      </c>
      <c r="BW104" s="130" t="s">
        <v>117</v>
      </c>
      <c r="BX104" s="130" t="s">
        <v>5</v>
      </c>
      <c r="CL104" s="130" t="s">
        <v>1</v>
      </c>
      <c r="CM104" s="130" t="s">
        <v>88</v>
      </c>
    </row>
    <row r="105" s="2" customFormat="1" ht="30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43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43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</sheetData>
  <sheetProtection sheet="1" formatColumns="0" formatRows="0" objects="1" scenarios="1" spinCount="100000" saltValue="AWJUkcT/SHNyLGJcg6CkkTfRD1MhRvh9eAtuJYTKMW0oaIotfYamM74VxoNOFsEDZPUq1KPTJQsFMeyzdqQKmw==" hashValue="8agOEe1+oeG5N9Z7MlKSk0TCrruBwvRKgBPE80CQq37uNOgNibBo/PkJ7xgKGOQMLiiZ5rmYqYXqsM4zLvh+VA==" algorithmName="SHA-512" password="CFB1"/>
  <mergeCells count="78">
    <mergeCell ref="C92:G92"/>
    <mergeCell ref="D104:H104"/>
    <mergeCell ref="D99:H99"/>
    <mergeCell ref="D95:H95"/>
    <mergeCell ref="D101:H101"/>
    <mergeCell ref="D97:H97"/>
    <mergeCell ref="E103:I103"/>
    <mergeCell ref="E98:I98"/>
    <mergeCell ref="E96:I96"/>
    <mergeCell ref="E102:I102"/>
    <mergeCell ref="E100:I100"/>
    <mergeCell ref="I92:AF92"/>
    <mergeCell ref="J101:AF101"/>
    <mergeCell ref="J97:AF97"/>
    <mergeCell ref="J99:AF99"/>
    <mergeCell ref="J95:AF95"/>
    <mergeCell ref="J104:AF104"/>
    <mergeCell ref="K102:AF102"/>
    <mergeCell ref="K100:AF100"/>
    <mergeCell ref="K103:AF103"/>
    <mergeCell ref="K96:AF96"/>
    <mergeCell ref="K98:AF98"/>
    <mergeCell ref="L85:AO85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AK30:AO30"/>
    <mergeCell ref="W30:AE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92:AM92"/>
    <mergeCell ref="AG104:AM104"/>
    <mergeCell ref="AG103:AM103"/>
    <mergeCell ref="AG102:AM102"/>
    <mergeCell ref="AG97:AM97"/>
    <mergeCell ref="AG101:AM101"/>
    <mergeCell ref="AG100:AM100"/>
    <mergeCell ref="AG98:AM98"/>
    <mergeCell ref="AG99:AM99"/>
    <mergeCell ref="AG96:AM96"/>
    <mergeCell ref="AG95:AM95"/>
    <mergeCell ref="AM89:AP89"/>
    <mergeCell ref="AM87:AN87"/>
    <mergeCell ref="AM90:AP90"/>
    <mergeCell ref="AN104:AP104"/>
    <mergeCell ref="AN103:AP103"/>
    <mergeCell ref="AN96:AP96"/>
    <mergeCell ref="AN98:AP98"/>
    <mergeCell ref="AN102:AP102"/>
    <mergeCell ref="AN92:AP92"/>
    <mergeCell ref="AN101:AP101"/>
    <mergeCell ref="AN95:AP95"/>
    <mergeCell ref="AN99:AP99"/>
    <mergeCell ref="AN100:AP100"/>
    <mergeCell ref="AN97:AP97"/>
    <mergeCell ref="AS89:AT91"/>
    <mergeCell ref="AN94:AP94"/>
  </mergeCells>
  <hyperlinks>
    <hyperlink ref="A96" location="'SO 101 - Základ WDI'!C2" display="/"/>
    <hyperlink ref="A98" location="'SO 201 - Heliport VFR-DEN'!C2" display="/"/>
    <hyperlink ref="A100" location="'SO 301 - Komunikace'!C2" display="/"/>
    <hyperlink ref="A102" location="'PS 01 - WDI'!C2" display="/"/>
    <hyperlink ref="A103" location="'PS 03 - CCTV'!C2" display="/"/>
    <hyperlink ref="A104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93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88</v>
      </c>
    </row>
    <row r="4" s="1" customFormat="1" ht="24.96" customHeight="1">
      <c r="B4" s="19"/>
      <c r="D4" s="147" t="s">
        <v>118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16.5" customHeight="1">
      <c r="B7" s="19"/>
      <c r="E7" s="150" t="str">
        <f>'Rekapitulace stavby'!K6</f>
        <v>HELIPORT TEPLICE</v>
      </c>
      <c r="F7" s="149"/>
      <c r="G7" s="149"/>
      <c r="H7" s="149"/>
      <c r="L7" s="19"/>
    </row>
    <row r="8" s="1" customFormat="1" ht="12" customHeight="1">
      <c r="B8" s="19"/>
      <c r="D8" s="149" t="s">
        <v>119</v>
      </c>
      <c r="L8" s="19"/>
    </row>
    <row r="9" s="2" customFormat="1" ht="16.5" customHeight="1">
      <c r="A9" s="37"/>
      <c r="B9" s="43"/>
      <c r="C9" s="37"/>
      <c r="D9" s="37"/>
      <c r="E9" s="150" t="s">
        <v>120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121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122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21</v>
      </c>
      <c r="E14" s="37"/>
      <c r="F14" s="140" t="s">
        <v>22</v>
      </c>
      <c r="G14" s="37"/>
      <c r="H14" s="37"/>
      <c r="I14" s="149" t="s">
        <v>23</v>
      </c>
      <c r="J14" s="152" t="str">
        <f>'Rekapitulace stavby'!AN8</f>
        <v>17. 2. 2025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25</v>
      </c>
      <c r="E16" s="37"/>
      <c r="F16" s="37"/>
      <c r="G16" s="37"/>
      <c r="H16" s="37"/>
      <c r="I16" s="149" t="s">
        <v>26</v>
      </c>
      <c r="J16" s="140" t="s">
        <v>27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28</v>
      </c>
      <c r="F17" s="37"/>
      <c r="G17" s="37"/>
      <c r="H17" s="37"/>
      <c r="I17" s="149" t="s">
        <v>29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30</v>
      </c>
      <c r="E19" s="37"/>
      <c r="F19" s="37"/>
      <c r="G19" s="37"/>
      <c r="H19" s="37"/>
      <c r="I19" s="149" t="s">
        <v>26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29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32</v>
      </c>
      <c r="E22" s="37"/>
      <c r="F22" s="37"/>
      <c r="G22" s="37"/>
      <c r="H22" s="37"/>
      <c r="I22" s="149" t="s">
        <v>26</v>
      </c>
      <c r="J22" s="140" t="s">
        <v>33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34</v>
      </c>
      <c r="F23" s="37"/>
      <c r="G23" s="37"/>
      <c r="H23" s="37"/>
      <c r="I23" s="149" t="s">
        <v>29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36</v>
      </c>
      <c r="E25" s="37"/>
      <c r="F25" s="37"/>
      <c r="G25" s="37"/>
      <c r="H25" s="37"/>
      <c r="I25" s="149" t="s">
        <v>26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29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38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39</v>
      </c>
      <c r="E32" s="37"/>
      <c r="F32" s="37"/>
      <c r="G32" s="37"/>
      <c r="H32" s="37"/>
      <c r="I32" s="37"/>
      <c r="J32" s="159">
        <f>ROUND(J123,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41</v>
      </c>
      <c r="G34" s="37"/>
      <c r="H34" s="37"/>
      <c r="I34" s="160" t="s">
        <v>40</v>
      </c>
      <c r="J34" s="160" t="s">
        <v>42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43</v>
      </c>
      <c r="E35" s="149" t="s">
        <v>44</v>
      </c>
      <c r="F35" s="162">
        <f>ROUND((SUM(BE123:BE161)),  2)</f>
        <v>0</v>
      </c>
      <c r="G35" s="37"/>
      <c r="H35" s="37"/>
      <c r="I35" s="163">
        <v>0.20999999999999999</v>
      </c>
      <c r="J35" s="162">
        <f>ROUND(((SUM(BE123:BE161))*I35),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45</v>
      </c>
      <c r="F36" s="162">
        <f>ROUND((SUM(BF123:BF161)),  2)</f>
        <v>0</v>
      </c>
      <c r="G36" s="37"/>
      <c r="H36" s="37"/>
      <c r="I36" s="163">
        <v>0.12</v>
      </c>
      <c r="J36" s="162">
        <f>ROUND(((SUM(BF123:BF161))*I36),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46</v>
      </c>
      <c r="F37" s="162">
        <f>ROUND((SUM(BG123:BG161)),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47</v>
      </c>
      <c r="F38" s="162">
        <f>ROUND((SUM(BH123:BH161)),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48</v>
      </c>
      <c r="F39" s="162">
        <f>ROUND((SUM(BI123:BI161)),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49</v>
      </c>
      <c r="E41" s="166"/>
      <c r="F41" s="166"/>
      <c r="G41" s="167" t="s">
        <v>50</v>
      </c>
      <c r="H41" s="168" t="s">
        <v>51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52</v>
      </c>
      <c r="E50" s="172"/>
      <c r="F50" s="172"/>
      <c r="G50" s="171" t="s">
        <v>53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54</v>
      </c>
      <c r="E61" s="174"/>
      <c r="F61" s="175" t="s">
        <v>55</v>
      </c>
      <c r="G61" s="173" t="s">
        <v>54</v>
      </c>
      <c r="H61" s="174"/>
      <c r="I61" s="174"/>
      <c r="J61" s="176" t="s">
        <v>55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56</v>
      </c>
      <c r="E65" s="177"/>
      <c r="F65" s="177"/>
      <c r="G65" s="171" t="s">
        <v>57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54</v>
      </c>
      <c r="E76" s="174"/>
      <c r="F76" s="175" t="s">
        <v>55</v>
      </c>
      <c r="G76" s="173" t="s">
        <v>54</v>
      </c>
      <c r="H76" s="174"/>
      <c r="I76" s="174"/>
      <c r="J76" s="176" t="s">
        <v>55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123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HELIPORT TEPLICE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119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120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121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SO 101 - Základ WDI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21</v>
      </c>
      <c r="D91" s="39"/>
      <c r="E91" s="39"/>
      <c r="F91" s="26" t="str">
        <f>F14</f>
        <v>Teplice</v>
      </c>
      <c r="G91" s="39"/>
      <c r="H91" s="39"/>
      <c r="I91" s="31" t="s">
        <v>23</v>
      </c>
      <c r="J91" s="78" t="str">
        <f>IF(J14="","",J14)</f>
        <v>17. 2. 2025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5.65" customHeight="1">
      <c r="A93" s="37"/>
      <c r="B93" s="38"/>
      <c r="C93" s="31" t="s">
        <v>25</v>
      </c>
      <c r="D93" s="39"/>
      <c r="E93" s="39"/>
      <c r="F93" s="26" t="str">
        <f>E17</f>
        <v>Krajská zdravotní, a.s.</v>
      </c>
      <c r="G93" s="39"/>
      <c r="H93" s="39"/>
      <c r="I93" s="31" t="s">
        <v>32</v>
      </c>
      <c r="J93" s="35" t="str">
        <f>E23</f>
        <v>SIEBERT + TALAŠ, spol. s r.o.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30</v>
      </c>
      <c r="D94" s="39"/>
      <c r="E94" s="39"/>
      <c r="F94" s="26" t="str">
        <f>IF(E20="","",E20)</f>
        <v>Vyplň údaj</v>
      </c>
      <c r="G94" s="39"/>
      <c r="H94" s="39"/>
      <c r="I94" s="31" t="s">
        <v>36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124</v>
      </c>
      <c r="D96" s="184"/>
      <c r="E96" s="184"/>
      <c r="F96" s="184"/>
      <c r="G96" s="184"/>
      <c r="H96" s="184"/>
      <c r="I96" s="184"/>
      <c r="J96" s="185" t="s">
        <v>125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126</v>
      </c>
      <c r="D98" s="39"/>
      <c r="E98" s="39"/>
      <c r="F98" s="39"/>
      <c r="G98" s="39"/>
      <c r="H98" s="39"/>
      <c r="I98" s="39"/>
      <c r="J98" s="109">
        <f>J123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127</v>
      </c>
    </row>
    <row r="99" s="9" customFormat="1" ht="24.96" customHeight="1">
      <c r="A99" s="9"/>
      <c r="B99" s="187"/>
      <c r="C99" s="188"/>
      <c r="D99" s="189" t="s">
        <v>128</v>
      </c>
      <c r="E99" s="190"/>
      <c r="F99" s="190"/>
      <c r="G99" s="190"/>
      <c r="H99" s="190"/>
      <c r="I99" s="190"/>
      <c r="J99" s="191">
        <f>J124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7"/>
      <c r="C100" s="188"/>
      <c r="D100" s="189" t="s">
        <v>129</v>
      </c>
      <c r="E100" s="190"/>
      <c r="F100" s="190"/>
      <c r="G100" s="190"/>
      <c r="H100" s="190"/>
      <c r="I100" s="190"/>
      <c r="J100" s="191">
        <f>J138</f>
        <v>0</v>
      </c>
      <c r="K100" s="188"/>
      <c r="L100" s="19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7"/>
      <c r="C101" s="188"/>
      <c r="D101" s="189" t="s">
        <v>130</v>
      </c>
      <c r="E101" s="190"/>
      <c r="F101" s="190"/>
      <c r="G101" s="190"/>
      <c r="H101" s="190"/>
      <c r="I101" s="190"/>
      <c r="J101" s="191">
        <f>J150</f>
        <v>0</v>
      </c>
      <c r="K101" s="188"/>
      <c r="L101" s="19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131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82" t="str">
        <f>E7</f>
        <v>HELIPORT TEPLICE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1" customFormat="1" ht="12" customHeight="1">
      <c r="B112" s="20"/>
      <c r="C112" s="31" t="s">
        <v>119</v>
      </c>
      <c r="D112" s="21"/>
      <c r="E112" s="21"/>
      <c r="F112" s="21"/>
      <c r="G112" s="21"/>
      <c r="H112" s="21"/>
      <c r="I112" s="21"/>
      <c r="J112" s="21"/>
      <c r="K112" s="21"/>
      <c r="L112" s="19"/>
    </row>
    <row r="113" s="2" customFormat="1" ht="16.5" customHeight="1">
      <c r="A113" s="37"/>
      <c r="B113" s="38"/>
      <c r="C113" s="39"/>
      <c r="D113" s="39"/>
      <c r="E113" s="182" t="s">
        <v>120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121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5" t="str">
        <f>E11</f>
        <v>SO 101 - Základ WDI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21</v>
      </c>
      <c r="D117" s="39"/>
      <c r="E117" s="39"/>
      <c r="F117" s="26" t="str">
        <f>F14</f>
        <v>Teplice</v>
      </c>
      <c r="G117" s="39"/>
      <c r="H117" s="39"/>
      <c r="I117" s="31" t="s">
        <v>23</v>
      </c>
      <c r="J117" s="78" t="str">
        <f>IF(J14="","",J14)</f>
        <v>17. 2. 2025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5.65" customHeight="1">
      <c r="A119" s="37"/>
      <c r="B119" s="38"/>
      <c r="C119" s="31" t="s">
        <v>25</v>
      </c>
      <c r="D119" s="39"/>
      <c r="E119" s="39"/>
      <c r="F119" s="26" t="str">
        <f>E17</f>
        <v>Krajská zdravotní, a.s.</v>
      </c>
      <c r="G119" s="39"/>
      <c r="H119" s="39"/>
      <c r="I119" s="31" t="s">
        <v>32</v>
      </c>
      <c r="J119" s="35" t="str">
        <f>E23</f>
        <v>SIEBERT + TALAŠ, spol. s r.o.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30</v>
      </c>
      <c r="D120" s="39"/>
      <c r="E120" s="39"/>
      <c r="F120" s="26" t="str">
        <f>IF(E20="","",E20)</f>
        <v>Vyplň údaj</v>
      </c>
      <c r="G120" s="39"/>
      <c r="H120" s="39"/>
      <c r="I120" s="31" t="s">
        <v>36</v>
      </c>
      <c r="J120" s="35" t="str">
        <f>E26</f>
        <v xml:space="preserve"> 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0" customFormat="1" ht="29.28" customHeight="1">
      <c r="A122" s="193"/>
      <c r="B122" s="194"/>
      <c r="C122" s="195" t="s">
        <v>132</v>
      </c>
      <c r="D122" s="196" t="s">
        <v>64</v>
      </c>
      <c r="E122" s="196" t="s">
        <v>60</v>
      </c>
      <c r="F122" s="196" t="s">
        <v>61</v>
      </c>
      <c r="G122" s="196" t="s">
        <v>133</v>
      </c>
      <c r="H122" s="196" t="s">
        <v>134</v>
      </c>
      <c r="I122" s="196" t="s">
        <v>135</v>
      </c>
      <c r="J122" s="196" t="s">
        <v>125</v>
      </c>
      <c r="K122" s="197" t="s">
        <v>136</v>
      </c>
      <c r="L122" s="198"/>
      <c r="M122" s="99" t="s">
        <v>1</v>
      </c>
      <c r="N122" s="100" t="s">
        <v>43</v>
      </c>
      <c r="O122" s="100" t="s">
        <v>137</v>
      </c>
      <c r="P122" s="100" t="s">
        <v>138</v>
      </c>
      <c r="Q122" s="100" t="s">
        <v>139</v>
      </c>
      <c r="R122" s="100" t="s">
        <v>140</v>
      </c>
      <c r="S122" s="100" t="s">
        <v>141</v>
      </c>
      <c r="T122" s="101" t="s">
        <v>142</v>
      </c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93"/>
      <c r="AE122" s="193"/>
    </row>
    <row r="123" s="2" customFormat="1" ht="22.8" customHeight="1">
      <c r="A123" s="37"/>
      <c r="B123" s="38"/>
      <c r="C123" s="106" t="s">
        <v>143</v>
      </c>
      <c r="D123" s="39"/>
      <c r="E123" s="39"/>
      <c r="F123" s="39"/>
      <c r="G123" s="39"/>
      <c r="H123" s="39"/>
      <c r="I123" s="39"/>
      <c r="J123" s="199">
        <f>BK123</f>
        <v>0</v>
      </c>
      <c r="K123" s="39"/>
      <c r="L123" s="43"/>
      <c r="M123" s="102"/>
      <c r="N123" s="200"/>
      <c r="O123" s="103"/>
      <c r="P123" s="201">
        <f>P124+P138+P150</f>
        <v>0</v>
      </c>
      <c r="Q123" s="103"/>
      <c r="R123" s="201">
        <f>R124+R138+R150</f>
        <v>5.9906740200000002</v>
      </c>
      <c r="S123" s="103"/>
      <c r="T123" s="202">
        <f>T124+T138+T150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78</v>
      </c>
      <c r="AU123" s="16" t="s">
        <v>127</v>
      </c>
      <c r="BK123" s="203">
        <f>BK124+BK138+BK150</f>
        <v>0</v>
      </c>
    </row>
    <row r="124" s="11" customFormat="1" ht="25.92" customHeight="1">
      <c r="A124" s="11"/>
      <c r="B124" s="204"/>
      <c r="C124" s="205"/>
      <c r="D124" s="206" t="s">
        <v>78</v>
      </c>
      <c r="E124" s="207" t="s">
        <v>86</v>
      </c>
      <c r="F124" s="207" t="s">
        <v>144</v>
      </c>
      <c r="G124" s="205"/>
      <c r="H124" s="205"/>
      <c r="I124" s="208"/>
      <c r="J124" s="209">
        <f>BK124</f>
        <v>0</v>
      </c>
      <c r="K124" s="205"/>
      <c r="L124" s="210"/>
      <c r="M124" s="211"/>
      <c r="N124" s="212"/>
      <c r="O124" s="212"/>
      <c r="P124" s="213">
        <f>SUM(P125:P137)</f>
        <v>0</v>
      </c>
      <c r="Q124" s="212"/>
      <c r="R124" s="213">
        <f>SUM(R125:R137)</f>
        <v>0</v>
      </c>
      <c r="S124" s="212"/>
      <c r="T124" s="214">
        <f>SUM(T125:T137)</f>
        <v>0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215" t="s">
        <v>86</v>
      </c>
      <c r="AT124" s="216" t="s">
        <v>78</v>
      </c>
      <c r="AU124" s="216" t="s">
        <v>79</v>
      </c>
      <c r="AY124" s="215" t="s">
        <v>145</v>
      </c>
      <c r="BK124" s="217">
        <f>SUM(BK125:BK137)</f>
        <v>0</v>
      </c>
    </row>
    <row r="125" s="2" customFormat="1" ht="33" customHeight="1">
      <c r="A125" s="37"/>
      <c r="B125" s="38"/>
      <c r="C125" s="218" t="s">
        <v>86</v>
      </c>
      <c r="D125" s="218" t="s">
        <v>146</v>
      </c>
      <c r="E125" s="219" t="s">
        <v>147</v>
      </c>
      <c r="F125" s="220" t="s">
        <v>148</v>
      </c>
      <c r="G125" s="221" t="s">
        <v>149</v>
      </c>
      <c r="H125" s="222">
        <v>9.3000000000000007</v>
      </c>
      <c r="I125" s="223"/>
      <c r="J125" s="224">
        <f>ROUND(I125*H125,2)</f>
        <v>0</v>
      </c>
      <c r="K125" s="220" t="s">
        <v>150</v>
      </c>
      <c r="L125" s="43"/>
      <c r="M125" s="225" t="s">
        <v>1</v>
      </c>
      <c r="N125" s="226" t="s">
        <v>44</v>
      </c>
      <c r="O125" s="90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9" t="s">
        <v>151</v>
      </c>
      <c r="AT125" s="229" t="s">
        <v>146</v>
      </c>
      <c r="AU125" s="229" t="s">
        <v>86</v>
      </c>
      <c r="AY125" s="16" t="s">
        <v>145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6" t="s">
        <v>86</v>
      </c>
      <c r="BK125" s="230">
        <f>ROUND(I125*H125,2)</f>
        <v>0</v>
      </c>
      <c r="BL125" s="16" t="s">
        <v>151</v>
      </c>
      <c r="BM125" s="229" t="s">
        <v>88</v>
      </c>
    </row>
    <row r="126" s="2" customFormat="1">
      <c r="A126" s="37"/>
      <c r="B126" s="38"/>
      <c r="C126" s="39"/>
      <c r="D126" s="231" t="s">
        <v>152</v>
      </c>
      <c r="E126" s="39"/>
      <c r="F126" s="232" t="s">
        <v>153</v>
      </c>
      <c r="G126" s="39"/>
      <c r="H126" s="39"/>
      <c r="I126" s="233"/>
      <c r="J126" s="39"/>
      <c r="K126" s="39"/>
      <c r="L126" s="43"/>
      <c r="M126" s="234"/>
      <c r="N126" s="235"/>
      <c r="O126" s="90"/>
      <c r="P126" s="90"/>
      <c r="Q126" s="90"/>
      <c r="R126" s="90"/>
      <c r="S126" s="90"/>
      <c r="T126" s="91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152</v>
      </c>
      <c r="AU126" s="16" t="s">
        <v>86</v>
      </c>
    </row>
    <row r="127" s="2" customFormat="1" ht="24.15" customHeight="1">
      <c r="A127" s="37"/>
      <c r="B127" s="38"/>
      <c r="C127" s="218" t="s">
        <v>88</v>
      </c>
      <c r="D127" s="218" t="s">
        <v>146</v>
      </c>
      <c r="E127" s="219" t="s">
        <v>154</v>
      </c>
      <c r="F127" s="220" t="s">
        <v>155</v>
      </c>
      <c r="G127" s="221" t="s">
        <v>149</v>
      </c>
      <c r="H127" s="222">
        <v>4.7699999999999996</v>
      </c>
      <c r="I127" s="223"/>
      <c r="J127" s="224">
        <f>ROUND(I127*H127,2)</f>
        <v>0</v>
      </c>
      <c r="K127" s="220" t="s">
        <v>150</v>
      </c>
      <c r="L127" s="43"/>
      <c r="M127" s="225" t="s">
        <v>1</v>
      </c>
      <c r="N127" s="226" t="s">
        <v>44</v>
      </c>
      <c r="O127" s="90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9" t="s">
        <v>151</v>
      </c>
      <c r="AT127" s="229" t="s">
        <v>146</v>
      </c>
      <c r="AU127" s="229" t="s">
        <v>86</v>
      </c>
      <c r="AY127" s="16" t="s">
        <v>145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6" t="s">
        <v>86</v>
      </c>
      <c r="BK127" s="230">
        <f>ROUND(I127*H127,2)</f>
        <v>0</v>
      </c>
      <c r="BL127" s="16" t="s">
        <v>151</v>
      </c>
      <c r="BM127" s="229" t="s">
        <v>151</v>
      </c>
    </row>
    <row r="128" s="2" customFormat="1">
      <c r="A128" s="37"/>
      <c r="B128" s="38"/>
      <c r="C128" s="39"/>
      <c r="D128" s="231" t="s">
        <v>152</v>
      </c>
      <c r="E128" s="39"/>
      <c r="F128" s="232" t="s">
        <v>156</v>
      </c>
      <c r="G128" s="39"/>
      <c r="H128" s="39"/>
      <c r="I128" s="233"/>
      <c r="J128" s="39"/>
      <c r="K128" s="39"/>
      <c r="L128" s="43"/>
      <c r="M128" s="234"/>
      <c r="N128" s="235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152</v>
      </c>
      <c r="AU128" s="16" t="s">
        <v>86</v>
      </c>
    </row>
    <row r="129" s="2" customFormat="1" ht="37.8" customHeight="1">
      <c r="A129" s="37"/>
      <c r="B129" s="38"/>
      <c r="C129" s="218" t="s">
        <v>157</v>
      </c>
      <c r="D129" s="218" t="s">
        <v>146</v>
      </c>
      <c r="E129" s="219" t="s">
        <v>158</v>
      </c>
      <c r="F129" s="220" t="s">
        <v>159</v>
      </c>
      <c r="G129" s="221" t="s">
        <v>149</v>
      </c>
      <c r="H129" s="222">
        <v>4.7699999999999996</v>
      </c>
      <c r="I129" s="223"/>
      <c r="J129" s="224">
        <f>ROUND(I129*H129,2)</f>
        <v>0</v>
      </c>
      <c r="K129" s="220" t="s">
        <v>150</v>
      </c>
      <c r="L129" s="43"/>
      <c r="M129" s="225" t="s">
        <v>1</v>
      </c>
      <c r="N129" s="226" t="s">
        <v>44</v>
      </c>
      <c r="O129" s="90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9" t="s">
        <v>151</v>
      </c>
      <c r="AT129" s="229" t="s">
        <v>146</v>
      </c>
      <c r="AU129" s="229" t="s">
        <v>86</v>
      </c>
      <c r="AY129" s="16" t="s">
        <v>145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6" t="s">
        <v>86</v>
      </c>
      <c r="BK129" s="230">
        <f>ROUND(I129*H129,2)</f>
        <v>0</v>
      </c>
      <c r="BL129" s="16" t="s">
        <v>151</v>
      </c>
      <c r="BM129" s="229" t="s">
        <v>160</v>
      </c>
    </row>
    <row r="130" s="2" customFormat="1">
      <c r="A130" s="37"/>
      <c r="B130" s="38"/>
      <c r="C130" s="39"/>
      <c r="D130" s="231" t="s">
        <v>152</v>
      </c>
      <c r="E130" s="39"/>
      <c r="F130" s="232" t="s">
        <v>161</v>
      </c>
      <c r="G130" s="39"/>
      <c r="H130" s="39"/>
      <c r="I130" s="233"/>
      <c r="J130" s="39"/>
      <c r="K130" s="39"/>
      <c r="L130" s="43"/>
      <c r="M130" s="234"/>
      <c r="N130" s="235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152</v>
      </c>
      <c r="AU130" s="16" t="s">
        <v>86</v>
      </c>
    </row>
    <row r="131" s="2" customFormat="1" ht="37.8" customHeight="1">
      <c r="A131" s="37"/>
      <c r="B131" s="38"/>
      <c r="C131" s="218" t="s">
        <v>151</v>
      </c>
      <c r="D131" s="218" t="s">
        <v>146</v>
      </c>
      <c r="E131" s="219" t="s">
        <v>162</v>
      </c>
      <c r="F131" s="220" t="s">
        <v>163</v>
      </c>
      <c r="G131" s="221" t="s">
        <v>149</v>
      </c>
      <c r="H131" s="222">
        <v>4.5300000000000002</v>
      </c>
      <c r="I131" s="223"/>
      <c r="J131" s="224">
        <f>ROUND(I131*H131,2)</f>
        <v>0</v>
      </c>
      <c r="K131" s="220" t="s">
        <v>150</v>
      </c>
      <c r="L131" s="43"/>
      <c r="M131" s="225" t="s">
        <v>1</v>
      </c>
      <c r="N131" s="226" t="s">
        <v>44</v>
      </c>
      <c r="O131" s="90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9" t="s">
        <v>151</v>
      </c>
      <c r="AT131" s="229" t="s">
        <v>146</v>
      </c>
      <c r="AU131" s="229" t="s">
        <v>86</v>
      </c>
      <c r="AY131" s="16" t="s">
        <v>145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6" t="s">
        <v>86</v>
      </c>
      <c r="BK131" s="230">
        <f>ROUND(I131*H131,2)</f>
        <v>0</v>
      </c>
      <c r="BL131" s="16" t="s">
        <v>151</v>
      </c>
      <c r="BM131" s="229" t="s">
        <v>164</v>
      </c>
    </row>
    <row r="132" s="2" customFormat="1">
      <c r="A132" s="37"/>
      <c r="B132" s="38"/>
      <c r="C132" s="39"/>
      <c r="D132" s="231" t="s">
        <v>152</v>
      </c>
      <c r="E132" s="39"/>
      <c r="F132" s="232" t="s">
        <v>165</v>
      </c>
      <c r="G132" s="39"/>
      <c r="H132" s="39"/>
      <c r="I132" s="233"/>
      <c r="J132" s="39"/>
      <c r="K132" s="39"/>
      <c r="L132" s="43"/>
      <c r="M132" s="234"/>
      <c r="N132" s="235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152</v>
      </c>
      <c r="AU132" s="16" t="s">
        <v>86</v>
      </c>
    </row>
    <row r="133" s="2" customFormat="1" ht="24.15" customHeight="1">
      <c r="A133" s="37"/>
      <c r="B133" s="38"/>
      <c r="C133" s="218" t="s">
        <v>166</v>
      </c>
      <c r="D133" s="218" t="s">
        <v>146</v>
      </c>
      <c r="E133" s="219" t="s">
        <v>167</v>
      </c>
      <c r="F133" s="220" t="s">
        <v>168</v>
      </c>
      <c r="G133" s="221" t="s">
        <v>149</v>
      </c>
      <c r="H133" s="222">
        <v>4.5300000000000002</v>
      </c>
      <c r="I133" s="223"/>
      <c r="J133" s="224">
        <f>ROUND(I133*H133,2)</f>
        <v>0</v>
      </c>
      <c r="K133" s="220" t="s">
        <v>169</v>
      </c>
      <c r="L133" s="43"/>
      <c r="M133" s="225" t="s">
        <v>1</v>
      </c>
      <c r="N133" s="226" t="s">
        <v>44</v>
      </c>
      <c r="O133" s="90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9" t="s">
        <v>151</v>
      </c>
      <c r="AT133" s="229" t="s">
        <v>146</v>
      </c>
      <c r="AU133" s="229" t="s">
        <v>86</v>
      </c>
      <c r="AY133" s="16" t="s">
        <v>145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6" t="s">
        <v>86</v>
      </c>
      <c r="BK133" s="230">
        <f>ROUND(I133*H133,2)</f>
        <v>0</v>
      </c>
      <c r="BL133" s="16" t="s">
        <v>151</v>
      </c>
      <c r="BM133" s="229" t="s">
        <v>170</v>
      </c>
    </row>
    <row r="134" s="2" customFormat="1" ht="24.15" customHeight="1">
      <c r="A134" s="37"/>
      <c r="B134" s="38"/>
      <c r="C134" s="218" t="s">
        <v>160</v>
      </c>
      <c r="D134" s="218" t="s">
        <v>146</v>
      </c>
      <c r="E134" s="219" t="s">
        <v>171</v>
      </c>
      <c r="F134" s="220" t="s">
        <v>172</v>
      </c>
      <c r="G134" s="221" t="s">
        <v>149</v>
      </c>
      <c r="H134" s="222">
        <v>4.5300000000000002</v>
      </c>
      <c r="I134" s="223"/>
      <c r="J134" s="224">
        <f>ROUND(I134*H134,2)</f>
        <v>0</v>
      </c>
      <c r="K134" s="220" t="s">
        <v>150</v>
      </c>
      <c r="L134" s="43"/>
      <c r="M134" s="225" t="s">
        <v>1</v>
      </c>
      <c r="N134" s="226" t="s">
        <v>44</v>
      </c>
      <c r="O134" s="90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9" t="s">
        <v>151</v>
      </c>
      <c r="AT134" s="229" t="s">
        <v>146</v>
      </c>
      <c r="AU134" s="229" t="s">
        <v>86</v>
      </c>
      <c r="AY134" s="16" t="s">
        <v>145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6" t="s">
        <v>86</v>
      </c>
      <c r="BK134" s="230">
        <f>ROUND(I134*H134,2)</f>
        <v>0</v>
      </c>
      <c r="BL134" s="16" t="s">
        <v>151</v>
      </c>
      <c r="BM134" s="229" t="s">
        <v>8</v>
      </c>
    </row>
    <row r="135" s="2" customFormat="1">
      <c r="A135" s="37"/>
      <c r="B135" s="38"/>
      <c r="C135" s="39"/>
      <c r="D135" s="231" t="s">
        <v>152</v>
      </c>
      <c r="E135" s="39"/>
      <c r="F135" s="232" t="s">
        <v>173</v>
      </c>
      <c r="G135" s="39"/>
      <c r="H135" s="39"/>
      <c r="I135" s="233"/>
      <c r="J135" s="39"/>
      <c r="K135" s="39"/>
      <c r="L135" s="43"/>
      <c r="M135" s="234"/>
      <c r="N135" s="235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152</v>
      </c>
      <c r="AU135" s="16" t="s">
        <v>86</v>
      </c>
    </row>
    <row r="136" s="2" customFormat="1" ht="24.15" customHeight="1">
      <c r="A136" s="37"/>
      <c r="B136" s="38"/>
      <c r="C136" s="218" t="s">
        <v>174</v>
      </c>
      <c r="D136" s="218" t="s">
        <v>146</v>
      </c>
      <c r="E136" s="219" t="s">
        <v>175</v>
      </c>
      <c r="F136" s="220" t="s">
        <v>176</v>
      </c>
      <c r="G136" s="221" t="s">
        <v>177</v>
      </c>
      <c r="H136" s="222">
        <v>2.5600000000000001</v>
      </c>
      <c r="I136" s="223"/>
      <c r="J136" s="224">
        <f>ROUND(I136*H136,2)</f>
        <v>0</v>
      </c>
      <c r="K136" s="220" t="s">
        <v>150</v>
      </c>
      <c r="L136" s="43"/>
      <c r="M136" s="225" t="s">
        <v>1</v>
      </c>
      <c r="N136" s="226" t="s">
        <v>44</v>
      </c>
      <c r="O136" s="90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9" t="s">
        <v>151</v>
      </c>
      <c r="AT136" s="229" t="s">
        <v>146</v>
      </c>
      <c r="AU136" s="229" t="s">
        <v>86</v>
      </c>
      <c r="AY136" s="16" t="s">
        <v>145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6" t="s">
        <v>86</v>
      </c>
      <c r="BK136" s="230">
        <f>ROUND(I136*H136,2)</f>
        <v>0</v>
      </c>
      <c r="BL136" s="16" t="s">
        <v>151</v>
      </c>
      <c r="BM136" s="229" t="s">
        <v>178</v>
      </c>
    </row>
    <row r="137" s="2" customFormat="1">
      <c r="A137" s="37"/>
      <c r="B137" s="38"/>
      <c r="C137" s="39"/>
      <c r="D137" s="231" t="s">
        <v>152</v>
      </c>
      <c r="E137" s="39"/>
      <c r="F137" s="232" t="s">
        <v>179</v>
      </c>
      <c r="G137" s="39"/>
      <c r="H137" s="39"/>
      <c r="I137" s="233"/>
      <c r="J137" s="39"/>
      <c r="K137" s="39"/>
      <c r="L137" s="43"/>
      <c r="M137" s="234"/>
      <c r="N137" s="235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152</v>
      </c>
      <c r="AU137" s="16" t="s">
        <v>86</v>
      </c>
    </row>
    <row r="138" s="11" customFormat="1" ht="25.92" customHeight="1">
      <c r="A138" s="11"/>
      <c r="B138" s="204"/>
      <c r="C138" s="205"/>
      <c r="D138" s="206" t="s">
        <v>78</v>
      </c>
      <c r="E138" s="207" t="s">
        <v>88</v>
      </c>
      <c r="F138" s="207" t="s">
        <v>110</v>
      </c>
      <c r="G138" s="205"/>
      <c r="H138" s="205"/>
      <c r="I138" s="208"/>
      <c r="J138" s="209">
        <f>BK138</f>
        <v>0</v>
      </c>
      <c r="K138" s="205"/>
      <c r="L138" s="210"/>
      <c r="M138" s="211"/>
      <c r="N138" s="212"/>
      <c r="O138" s="212"/>
      <c r="P138" s="213">
        <f>SUM(P139:P149)</f>
        <v>0</v>
      </c>
      <c r="Q138" s="212"/>
      <c r="R138" s="213">
        <f>SUM(R139:R149)</f>
        <v>5.9906740200000002</v>
      </c>
      <c r="S138" s="212"/>
      <c r="T138" s="214">
        <f>SUM(T139:T149)</f>
        <v>0</v>
      </c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R138" s="215" t="s">
        <v>86</v>
      </c>
      <c r="AT138" s="216" t="s">
        <v>78</v>
      </c>
      <c r="AU138" s="216" t="s">
        <v>79</v>
      </c>
      <c r="AY138" s="215" t="s">
        <v>145</v>
      </c>
      <c r="BK138" s="217">
        <f>SUM(BK139:BK149)</f>
        <v>0</v>
      </c>
    </row>
    <row r="139" s="2" customFormat="1" ht="24.15" customHeight="1">
      <c r="A139" s="37"/>
      <c r="B139" s="38"/>
      <c r="C139" s="218" t="s">
        <v>164</v>
      </c>
      <c r="D139" s="218" t="s">
        <v>146</v>
      </c>
      <c r="E139" s="219" t="s">
        <v>180</v>
      </c>
      <c r="F139" s="220" t="s">
        <v>181</v>
      </c>
      <c r="G139" s="221" t="s">
        <v>177</v>
      </c>
      <c r="H139" s="222">
        <v>3.6099999999999999</v>
      </c>
      <c r="I139" s="223"/>
      <c r="J139" s="224">
        <f>ROUND(I139*H139,2)</f>
        <v>0</v>
      </c>
      <c r="K139" s="220" t="s">
        <v>150</v>
      </c>
      <c r="L139" s="43"/>
      <c r="M139" s="225" t="s">
        <v>1</v>
      </c>
      <c r="N139" s="226" t="s">
        <v>44</v>
      </c>
      <c r="O139" s="90"/>
      <c r="P139" s="227">
        <f>O139*H139</f>
        <v>0</v>
      </c>
      <c r="Q139" s="227">
        <v>0.34190999999999999</v>
      </c>
      <c r="R139" s="227">
        <f>Q139*H139</f>
        <v>1.2342951</v>
      </c>
      <c r="S139" s="227">
        <v>0</v>
      </c>
      <c r="T139" s="228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9" t="s">
        <v>151</v>
      </c>
      <c r="AT139" s="229" t="s">
        <v>146</v>
      </c>
      <c r="AU139" s="229" t="s">
        <v>86</v>
      </c>
      <c r="AY139" s="16" t="s">
        <v>145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6" t="s">
        <v>86</v>
      </c>
      <c r="BK139" s="230">
        <f>ROUND(I139*H139,2)</f>
        <v>0</v>
      </c>
      <c r="BL139" s="16" t="s">
        <v>151</v>
      </c>
      <c r="BM139" s="229" t="s">
        <v>182</v>
      </c>
    </row>
    <row r="140" s="2" customFormat="1">
      <c r="A140" s="37"/>
      <c r="B140" s="38"/>
      <c r="C140" s="39"/>
      <c r="D140" s="231" t="s">
        <v>152</v>
      </c>
      <c r="E140" s="39"/>
      <c r="F140" s="232" t="s">
        <v>183</v>
      </c>
      <c r="G140" s="39"/>
      <c r="H140" s="39"/>
      <c r="I140" s="233"/>
      <c r="J140" s="39"/>
      <c r="K140" s="39"/>
      <c r="L140" s="43"/>
      <c r="M140" s="234"/>
      <c r="N140" s="235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152</v>
      </c>
      <c r="AU140" s="16" t="s">
        <v>86</v>
      </c>
    </row>
    <row r="141" s="2" customFormat="1" ht="16.5" customHeight="1">
      <c r="A141" s="37"/>
      <c r="B141" s="38"/>
      <c r="C141" s="218" t="s">
        <v>184</v>
      </c>
      <c r="D141" s="218" t="s">
        <v>146</v>
      </c>
      <c r="E141" s="219" t="s">
        <v>185</v>
      </c>
      <c r="F141" s="220" t="s">
        <v>186</v>
      </c>
      <c r="G141" s="221" t="s">
        <v>187</v>
      </c>
      <c r="H141" s="222">
        <v>18.5</v>
      </c>
      <c r="I141" s="223"/>
      <c r="J141" s="224">
        <f>ROUND(I141*H141,2)</f>
        <v>0</v>
      </c>
      <c r="K141" s="220" t="s">
        <v>169</v>
      </c>
      <c r="L141" s="43"/>
      <c r="M141" s="225" t="s">
        <v>1</v>
      </c>
      <c r="N141" s="226" t="s">
        <v>44</v>
      </c>
      <c r="O141" s="90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9" t="s">
        <v>151</v>
      </c>
      <c r="AT141" s="229" t="s">
        <v>146</v>
      </c>
      <c r="AU141" s="229" t="s">
        <v>86</v>
      </c>
      <c r="AY141" s="16" t="s">
        <v>145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6" t="s">
        <v>86</v>
      </c>
      <c r="BK141" s="230">
        <f>ROUND(I141*H141,2)</f>
        <v>0</v>
      </c>
      <c r="BL141" s="16" t="s">
        <v>151</v>
      </c>
      <c r="BM141" s="229" t="s">
        <v>188</v>
      </c>
    </row>
    <row r="142" s="2" customFormat="1" ht="24.15" customHeight="1">
      <c r="A142" s="37"/>
      <c r="B142" s="38"/>
      <c r="C142" s="218" t="s">
        <v>170</v>
      </c>
      <c r="D142" s="218" t="s">
        <v>146</v>
      </c>
      <c r="E142" s="219" t="s">
        <v>189</v>
      </c>
      <c r="F142" s="220" t="s">
        <v>190</v>
      </c>
      <c r="G142" s="221" t="s">
        <v>191</v>
      </c>
      <c r="H142" s="222">
        <v>0.10100000000000001</v>
      </c>
      <c r="I142" s="223"/>
      <c r="J142" s="224">
        <f>ROUND(I142*H142,2)</f>
        <v>0</v>
      </c>
      <c r="K142" s="220" t="s">
        <v>150</v>
      </c>
      <c r="L142" s="43"/>
      <c r="M142" s="225" t="s">
        <v>1</v>
      </c>
      <c r="N142" s="226" t="s">
        <v>44</v>
      </c>
      <c r="O142" s="90"/>
      <c r="P142" s="227">
        <f>O142*H142</f>
        <v>0</v>
      </c>
      <c r="Q142" s="227">
        <v>1.04359</v>
      </c>
      <c r="R142" s="227">
        <f>Q142*H142</f>
        <v>0.10540259</v>
      </c>
      <c r="S142" s="227">
        <v>0</v>
      </c>
      <c r="T142" s="228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9" t="s">
        <v>151</v>
      </c>
      <c r="AT142" s="229" t="s">
        <v>146</v>
      </c>
      <c r="AU142" s="229" t="s">
        <v>86</v>
      </c>
      <c r="AY142" s="16" t="s">
        <v>145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6" t="s">
        <v>86</v>
      </c>
      <c r="BK142" s="230">
        <f>ROUND(I142*H142,2)</f>
        <v>0</v>
      </c>
      <c r="BL142" s="16" t="s">
        <v>151</v>
      </c>
      <c r="BM142" s="229" t="s">
        <v>192</v>
      </c>
    </row>
    <row r="143" s="2" customFormat="1">
      <c r="A143" s="37"/>
      <c r="B143" s="38"/>
      <c r="C143" s="39"/>
      <c r="D143" s="231" t="s">
        <v>152</v>
      </c>
      <c r="E143" s="39"/>
      <c r="F143" s="232" t="s">
        <v>193</v>
      </c>
      <c r="G143" s="39"/>
      <c r="H143" s="39"/>
      <c r="I143" s="233"/>
      <c r="J143" s="39"/>
      <c r="K143" s="39"/>
      <c r="L143" s="43"/>
      <c r="M143" s="234"/>
      <c r="N143" s="235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152</v>
      </c>
      <c r="AU143" s="16" t="s">
        <v>86</v>
      </c>
    </row>
    <row r="144" s="2" customFormat="1" ht="24.15" customHeight="1">
      <c r="A144" s="37"/>
      <c r="B144" s="38"/>
      <c r="C144" s="218" t="s">
        <v>194</v>
      </c>
      <c r="D144" s="218" t="s">
        <v>146</v>
      </c>
      <c r="E144" s="219" t="s">
        <v>195</v>
      </c>
      <c r="F144" s="220" t="s">
        <v>196</v>
      </c>
      <c r="G144" s="221" t="s">
        <v>149</v>
      </c>
      <c r="H144" s="222">
        <v>1.859</v>
      </c>
      <c r="I144" s="223"/>
      <c r="J144" s="224">
        <f>ROUND(I144*H144,2)</f>
        <v>0</v>
      </c>
      <c r="K144" s="220" t="s">
        <v>150</v>
      </c>
      <c r="L144" s="43"/>
      <c r="M144" s="225" t="s">
        <v>1</v>
      </c>
      <c r="N144" s="226" t="s">
        <v>44</v>
      </c>
      <c r="O144" s="90"/>
      <c r="P144" s="227">
        <f>O144*H144</f>
        <v>0</v>
      </c>
      <c r="Q144" s="227">
        <v>2.5018699999999998</v>
      </c>
      <c r="R144" s="227">
        <f>Q144*H144</f>
        <v>4.6509763299999998</v>
      </c>
      <c r="S144" s="227">
        <v>0</v>
      </c>
      <c r="T144" s="228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9" t="s">
        <v>151</v>
      </c>
      <c r="AT144" s="229" t="s">
        <v>146</v>
      </c>
      <c r="AU144" s="229" t="s">
        <v>86</v>
      </c>
      <c r="AY144" s="16" t="s">
        <v>145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6" t="s">
        <v>86</v>
      </c>
      <c r="BK144" s="230">
        <f>ROUND(I144*H144,2)</f>
        <v>0</v>
      </c>
      <c r="BL144" s="16" t="s">
        <v>151</v>
      </c>
      <c r="BM144" s="229" t="s">
        <v>197</v>
      </c>
    </row>
    <row r="145" s="2" customFormat="1">
      <c r="A145" s="37"/>
      <c r="B145" s="38"/>
      <c r="C145" s="39"/>
      <c r="D145" s="231" t="s">
        <v>152</v>
      </c>
      <c r="E145" s="39"/>
      <c r="F145" s="232" t="s">
        <v>198</v>
      </c>
      <c r="G145" s="39"/>
      <c r="H145" s="39"/>
      <c r="I145" s="233"/>
      <c r="J145" s="39"/>
      <c r="K145" s="39"/>
      <c r="L145" s="43"/>
      <c r="M145" s="234"/>
      <c r="N145" s="235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152</v>
      </c>
      <c r="AU145" s="16" t="s">
        <v>86</v>
      </c>
    </row>
    <row r="146" s="2" customFormat="1">
      <c r="A146" s="37"/>
      <c r="B146" s="38"/>
      <c r="C146" s="39"/>
      <c r="D146" s="236" t="s">
        <v>199</v>
      </c>
      <c r="E146" s="39"/>
      <c r="F146" s="237" t="s">
        <v>200</v>
      </c>
      <c r="G146" s="39"/>
      <c r="H146" s="39"/>
      <c r="I146" s="233"/>
      <c r="J146" s="39"/>
      <c r="K146" s="39"/>
      <c r="L146" s="43"/>
      <c r="M146" s="234"/>
      <c r="N146" s="235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199</v>
      </c>
      <c r="AU146" s="16" t="s">
        <v>86</v>
      </c>
    </row>
    <row r="147" s="2" customFormat="1" ht="16.5" customHeight="1">
      <c r="A147" s="37"/>
      <c r="B147" s="38"/>
      <c r="C147" s="218" t="s">
        <v>8</v>
      </c>
      <c r="D147" s="218" t="s">
        <v>146</v>
      </c>
      <c r="E147" s="219" t="s">
        <v>201</v>
      </c>
      <c r="F147" s="220" t="s">
        <v>202</v>
      </c>
      <c r="G147" s="221" t="s">
        <v>203</v>
      </c>
      <c r="H147" s="222">
        <v>11.5</v>
      </c>
      <c r="I147" s="223"/>
      <c r="J147" s="224">
        <f>ROUND(I147*H147,2)</f>
        <v>0</v>
      </c>
      <c r="K147" s="220" t="s">
        <v>150</v>
      </c>
      <c r="L147" s="43"/>
      <c r="M147" s="225" t="s">
        <v>1</v>
      </c>
      <c r="N147" s="226" t="s">
        <v>44</v>
      </c>
      <c r="O147" s="90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9" t="s">
        <v>151</v>
      </c>
      <c r="AT147" s="229" t="s">
        <v>146</v>
      </c>
      <c r="AU147" s="229" t="s">
        <v>86</v>
      </c>
      <c r="AY147" s="16" t="s">
        <v>145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6" t="s">
        <v>86</v>
      </c>
      <c r="BK147" s="230">
        <f>ROUND(I147*H147,2)</f>
        <v>0</v>
      </c>
      <c r="BL147" s="16" t="s">
        <v>151</v>
      </c>
      <c r="BM147" s="229" t="s">
        <v>204</v>
      </c>
    </row>
    <row r="148" s="2" customFormat="1">
      <c r="A148" s="37"/>
      <c r="B148" s="38"/>
      <c r="C148" s="39"/>
      <c r="D148" s="231" t="s">
        <v>152</v>
      </c>
      <c r="E148" s="39"/>
      <c r="F148" s="232" t="s">
        <v>205</v>
      </c>
      <c r="G148" s="39"/>
      <c r="H148" s="39"/>
      <c r="I148" s="233"/>
      <c r="J148" s="39"/>
      <c r="K148" s="39"/>
      <c r="L148" s="43"/>
      <c r="M148" s="234"/>
      <c r="N148" s="235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152</v>
      </c>
      <c r="AU148" s="16" t="s">
        <v>86</v>
      </c>
    </row>
    <row r="149" s="2" customFormat="1" ht="16.5" customHeight="1">
      <c r="A149" s="37"/>
      <c r="B149" s="38"/>
      <c r="C149" s="218" t="s">
        <v>206</v>
      </c>
      <c r="D149" s="218" t="s">
        <v>146</v>
      </c>
      <c r="E149" s="219" t="s">
        <v>207</v>
      </c>
      <c r="F149" s="220" t="s">
        <v>208</v>
      </c>
      <c r="G149" s="221" t="s">
        <v>209</v>
      </c>
      <c r="H149" s="222">
        <v>1</v>
      </c>
      <c r="I149" s="223"/>
      <c r="J149" s="224">
        <f>ROUND(I149*H149,2)</f>
        <v>0</v>
      </c>
      <c r="K149" s="220" t="s">
        <v>169</v>
      </c>
      <c r="L149" s="43"/>
      <c r="M149" s="225" t="s">
        <v>1</v>
      </c>
      <c r="N149" s="226" t="s">
        <v>44</v>
      </c>
      <c r="O149" s="90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9" t="s">
        <v>151</v>
      </c>
      <c r="AT149" s="229" t="s">
        <v>146</v>
      </c>
      <c r="AU149" s="229" t="s">
        <v>86</v>
      </c>
      <c r="AY149" s="16" t="s">
        <v>145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6" t="s">
        <v>86</v>
      </c>
      <c r="BK149" s="230">
        <f>ROUND(I149*H149,2)</f>
        <v>0</v>
      </c>
      <c r="BL149" s="16" t="s">
        <v>151</v>
      </c>
      <c r="BM149" s="229" t="s">
        <v>210</v>
      </c>
    </row>
    <row r="150" s="11" customFormat="1" ht="25.92" customHeight="1">
      <c r="A150" s="11"/>
      <c r="B150" s="204"/>
      <c r="C150" s="205"/>
      <c r="D150" s="206" t="s">
        <v>78</v>
      </c>
      <c r="E150" s="207" t="s">
        <v>211</v>
      </c>
      <c r="F150" s="207" t="s">
        <v>212</v>
      </c>
      <c r="G150" s="205"/>
      <c r="H150" s="205"/>
      <c r="I150" s="208"/>
      <c r="J150" s="209">
        <f>BK150</f>
        <v>0</v>
      </c>
      <c r="K150" s="205"/>
      <c r="L150" s="210"/>
      <c r="M150" s="211"/>
      <c r="N150" s="212"/>
      <c r="O150" s="212"/>
      <c r="P150" s="213">
        <f>SUM(P151:P161)</f>
        <v>0</v>
      </c>
      <c r="Q150" s="212"/>
      <c r="R150" s="213">
        <f>SUM(R151:R161)</f>
        <v>0</v>
      </c>
      <c r="S150" s="212"/>
      <c r="T150" s="214">
        <f>SUM(T151:T161)</f>
        <v>0</v>
      </c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R150" s="215" t="s">
        <v>86</v>
      </c>
      <c r="AT150" s="216" t="s">
        <v>78</v>
      </c>
      <c r="AU150" s="216" t="s">
        <v>79</v>
      </c>
      <c r="AY150" s="215" t="s">
        <v>145</v>
      </c>
      <c r="BK150" s="217">
        <f>SUM(BK151:BK161)</f>
        <v>0</v>
      </c>
    </row>
    <row r="151" s="2" customFormat="1" ht="33" customHeight="1">
      <c r="A151" s="37"/>
      <c r="B151" s="38"/>
      <c r="C151" s="218" t="s">
        <v>178</v>
      </c>
      <c r="D151" s="218" t="s">
        <v>146</v>
      </c>
      <c r="E151" s="219" t="s">
        <v>213</v>
      </c>
      <c r="F151" s="220" t="s">
        <v>214</v>
      </c>
      <c r="G151" s="221" t="s">
        <v>191</v>
      </c>
      <c r="H151" s="222">
        <v>5.9909999999999997</v>
      </c>
      <c r="I151" s="223"/>
      <c r="J151" s="224">
        <f>ROUND(I151*H151,2)</f>
        <v>0</v>
      </c>
      <c r="K151" s="220" t="s">
        <v>150</v>
      </c>
      <c r="L151" s="43"/>
      <c r="M151" s="225" t="s">
        <v>1</v>
      </c>
      <c r="N151" s="226" t="s">
        <v>44</v>
      </c>
      <c r="O151" s="90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9" t="s">
        <v>151</v>
      </c>
      <c r="AT151" s="229" t="s">
        <v>146</v>
      </c>
      <c r="AU151" s="229" t="s">
        <v>86</v>
      </c>
      <c r="AY151" s="16" t="s">
        <v>145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6" t="s">
        <v>86</v>
      </c>
      <c r="BK151" s="230">
        <f>ROUND(I151*H151,2)</f>
        <v>0</v>
      </c>
      <c r="BL151" s="16" t="s">
        <v>151</v>
      </c>
      <c r="BM151" s="229" t="s">
        <v>215</v>
      </c>
    </row>
    <row r="152" s="2" customFormat="1">
      <c r="A152" s="37"/>
      <c r="B152" s="38"/>
      <c r="C152" s="39"/>
      <c r="D152" s="231" t="s">
        <v>152</v>
      </c>
      <c r="E152" s="39"/>
      <c r="F152" s="232" t="s">
        <v>216</v>
      </c>
      <c r="G152" s="39"/>
      <c r="H152" s="39"/>
      <c r="I152" s="233"/>
      <c r="J152" s="39"/>
      <c r="K152" s="39"/>
      <c r="L152" s="43"/>
      <c r="M152" s="234"/>
      <c r="N152" s="235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152</v>
      </c>
      <c r="AU152" s="16" t="s">
        <v>86</v>
      </c>
    </row>
    <row r="153" s="2" customFormat="1" ht="24.15" customHeight="1">
      <c r="A153" s="37"/>
      <c r="B153" s="38"/>
      <c r="C153" s="218" t="s">
        <v>217</v>
      </c>
      <c r="D153" s="218" t="s">
        <v>146</v>
      </c>
      <c r="E153" s="219" t="s">
        <v>218</v>
      </c>
      <c r="F153" s="220" t="s">
        <v>219</v>
      </c>
      <c r="G153" s="221" t="s">
        <v>191</v>
      </c>
      <c r="H153" s="222">
        <v>5.9909999999999997</v>
      </c>
      <c r="I153" s="223"/>
      <c r="J153" s="224">
        <f>ROUND(I153*H153,2)</f>
        <v>0</v>
      </c>
      <c r="K153" s="220" t="s">
        <v>150</v>
      </c>
      <c r="L153" s="43"/>
      <c r="M153" s="225" t="s">
        <v>1</v>
      </c>
      <c r="N153" s="226" t="s">
        <v>44</v>
      </c>
      <c r="O153" s="90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9" t="s">
        <v>151</v>
      </c>
      <c r="AT153" s="229" t="s">
        <v>146</v>
      </c>
      <c r="AU153" s="229" t="s">
        <v>86</v>
      </c>
      <c r="AY153" s="16" t="s">
        <v>145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6" t="s">
        <v>86</v>
      </c>
      <c r="BK153" s="230">
        <f>ROUND(I153*H153,2)</f>
        <v>0</v>
      </c>
      <c r="BL153" s="16" t="s">
        <v>151</v>
      </c>
      <c r="BM153" s="229" t="s">
        <v>220</v>
      </c>
    </row>
    <row r="154" s="2" customFormat="1">
      <c r="A154" s="37"/>
      <c r="B154" s="38"/>
      <c r="C154" s="39"/>
      <c r="D154" s="231" t="s">
        <v>152</v>
      </c>
      <c r="E154" s="39"/>
      <c r="F154" s="232" t="s">
        <v>221</v>
      </c>
      <c r="G154" s="39"/>
      <c r="H154" s="39"/>
      <c r="I154" s="233"/>
      <c r="J154" s="39"/>
      <c r="K154" s="39"/>
      <c r="L154" s="43"/>
      <c r="M154" s="234"/>
      <c r="N154" s="235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152</v>
      </c>
      <c r="AU154" s="16" t="s">
        <v>86</v>
      </c>
    </row>
    <row r="155" s="2" customFormat="1" ht="24.15" customHeight="1">
      <c r="A155" s="37"/>
      <c r="B155" s="38"/>
      <c r="C155" s="218" t="s">
        <v>182</v>
      </c>
      <c r="D155" s="218" t="s">
        <v>146</v>
      </c>
      <c r="E155" s="219" t="s">
        <v>222</v>
      </c>
      <c r="F155" s="220" t="s">
        <v>223</v>
      </c>
      <c r="G155" s="221" t="s">
        <v>191</v>
      </c>
      <c r="H155" s="222">
        <v>3.6000000000000001</v>
      </c>
      <c r="I155" s="223"/>
      <c r="J155" s="224">
        <f>ROUND(I155*H155,2)</f>
        <v>0</v>
      </c>
      <c r="K155" s="220" t="s">
        <v>150</v>
      </c>
      <c r="L155" s="43"/>
      <c r="M155" s="225" t="s">
        <v>1</v>
      </c>
      <c r="N155" s="226" t="s">
        <v>44</v>
      </c>
      <c r="O155" s="90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9" t="s">
        <v>151</v>
      </c>
      <c r="AT155" s="229" t="s">
        <v>146</v>
      </c>
      <c r="AU155" s="229" t="s">
        <v>86</v>
      </c>
      <c r="AY155" s="16" t="s">
        <v>145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6" t="s">
        <v>86</v>
      </c>
      <c r="BK155" s="230">
        <f>ROUND(I155*H155,2)</f>
        <v>0</v>
      </c>
      <c r="BL155" s="16" t="s">
        <v>151</v>
      </c>
      <c r="BM155" s="229" t="s">
        <v>224</v>
      </c>
    </row>
    <row r="156" s="2" customFormat="1">
      <c r="A156" s="37"/>
      <c r="B156" s="38"/>
      <c r="C156" s="39"/>
      <c r="D156" s="231" t="s">
        <v>152</v>
      </c>
      <c r="E156" s="39"/>
      <c r="F156" s="232" t="s">
        <v>225</v>
      </c>
      <c r="G156" s="39"/>
      <c r="H156" s="39"/>
      <c r="I156" s="233"/>
      <c r="J156" s="39"/>
      <c r="K156" s="39"/>
      <c r="L156" s="43"/>
      <c r="M156" s="234"/>
      <c r="N156" s="235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152</v>
      </c>
      <c r="AU156" s="16" t="s">
        <v>86</v>
      </c>
    </row>
    <row r="157" s="2" customFormat="1" ht="24.15" customHeight="1">
      <c r="A157" s="37"/>
      <c r="B157" s="38"/>
      <c r="C157" s="218" t="s">
        <v>226</v>
      </c>
      <c r="D157" s="218" t="s">
        <v>146</v>
      </c>
      <c r="E157" s="219" t="s">
        <v>227</v>
      </c>
      <c r="F157" s="220" t="s">
        <v>228</v>
      </c>
      <c r="G157" s="221" t="s">
        <v>191</v>
      </c>
      <c r="H157" s="222">
        <v>68.400000000000006</v>
      </c>
      <c r="I157" s="223"/>
      <c r="J157" s="224">
        <f>ROUND(I157*H157,2)</f>
        <v>0</v>
      </c>
      <c r="K157" s="220" t="s">
        <v>150</v>
      </c>
      <c r="L157" s="43"/>
      <c r="M157" s="225" t="s">
        <v>1</v>
      </c>
      <c r="N157" s="226" t="s">
        <v>44</v>
      </c>
      <c r="O157" s="90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9" t="s">
        <v>151</v>
      </c>
      <c r="AT157" s="229" t="s">
        <v>146</v>
      </c>
      <c r="AU157" s="229" t="s">
        <v>86</v>
      </c>
      <c r="AY157" s="16" t="s">
        <v>145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6" t="s">
        <v>86</v>
      </c>
      <c r="BK157" s="230">
        <f>ROUND(I157*H157,2)</f>
        <v>0</v>
      </c>
      <c r="BL157" s="16" t="s">
        <v>151</v>
      </c>
      <c r="BM157" s="229" t="s">
        <v>229</v>
      </c>
    </row>
    <row r="158" s="2" customFormat="1">
      <c r="A158" s="37"/>
      <c r="B158" s="38"/>
      <c r="C158" s="39"/>
      <c r="D158" s="231" t="s">
        <v>152</v>
      </c>
      <c r="E158" s="39"/>
      <c r="F158" s="232" t="s">
        <v>230</v>
      </c>
      <c r="G158" s="39"/>
      <c r="H158" s="39"/>
      <c r="I158" s="233"/>
      <c r="J158" s="39"/>
      <c r="K158" s="39"/>
      <c r="L158" s="43"/>
      <c r="M158" s="234"/>
      <c r="N158" s="235"/>
      <c r="O158" s="90"/>
      <c r="P158" s="90"/>
      <c r="Q158" s="90"/>
      <c r="R158" s="90"/>
      <c r="S158" s="90"/>
      <c r="T158" s="91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152</v>
      </c>
      <c r="AU158" s="16" t="s">
        <v>86</v>
      </c>
    </row>
    <row r="159" s="12" customFormat="1">
      <c r="A159" s="12"/>
      <c r="B159" s="238"/>
      <c r="C159" s="239"/>
      <c r="D159" s="236" t="s">
        <v>231</v>
      </c>
      <c r="E159" s="240" t="s">
        <v>1</v>
      </c>
      <c r="F159" s="241" t="s">
        <v>232</v>
      </c>
      <c r="G159" s="239"/>
      <c r="H159" s="242">
        <v>68.400000000000006</v>
      </c>
      <c r="I159" s="243"/>
      <c r="J159" s="239"/>
      <c r="K159" s="239"/>
      <c r="L159" s="244"/>
      <c r="M159" s="245"/>
      <c r="N159" s="246"/>
      <c r="O159" s="246"/>
      <c r="P159" s="246"/>
      <c r="Q159" s="246"/>
      <c r="R159" s="246"/>
      <c r="S159" s="246"/>
      <c r="T159" s="247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T159" s="248" t="s">
        <v>231</v>
      </c>
      <c r="AU159" s="248" t="s">
        <v>86</v>
      </c>
      <c r="AV159" s="12" t="s">
        <v>88</v>
      </c>
      <c r="AW159" s="12" t="s">
        <v>35</v>
      </c>
      <c r="AX159" s="12" t="s">
        <v>86</v>
      </c>
      <c r="AY159" s="248" t="s">
        <v>145</v>
      </c>
    </row>
    <row r="160" s="2" customFormat="1" ht="24.15" customHeight="1">
      <c r="A160" s="37"/>
      <c r="B160" s="38"/>
      <c r="C160" s="218" t="s">
        <v>188</v>
      </c>
      <c r="D160" s="218" t="s">
        <v>146</v>
      </c>
      <c r="E160" s="219" t="s">
        <v>233</v>
      </c>
      <c r="F160" s="220" t="s">
        <v>234</v>
      </c>
      <c r="G160" s="221" t="s">
        <v>191</v>
      </c>
      <c r="H160" s="222">
        <v>3.6000000000000001</v>
      </c>
      <c r="I160" s="223"/>
      <c r="J160" s="224">
        <f>ROUND(I160*H160,2)</f>
        <v>0</v>
      </c>
      <c r="K160" s="220" t="s">
        <v>150</v>
      </c>
      <c r="L160" s="43"/>
      <c r="M160" s="225" t="s">
        <v>1</v>
      </c>
      <c r="N160" s="226" t="s">
        <v>44</v>
      </c>
      <c r="O160" s="90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9" t="s">
        <v>151</v>
      </c>
      <c r="AT160" s="229" t="s">
        <v>146</v>
      </c>
      <c r="AU160" s="229" t="s">
        <v>86</v>
      </c>
      <c r="AY160" s="16" t="s">
        <v>145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6" t="s">
        <v>86</v>
      </c>
      <c r="BK160" s="230">
        <f>ROUND(I160*H160,2)</f>
        <v>0</v>
      </c>
      <c r="BL160" s="16" t="s">
        <v>151</v>
      </c>
      <c r="BM160" s="229" t="s">
        <v>235</v>
      </c>
    </row>
    <row r="161" s="2" customFormat="1">
      <c r="A161" s="37"/>
      <c r="B161" s="38"/>
      <c r="C161" s="39"/>
      <c r="D161" s="231" t="s">
        <v>152</v>
      </c>
      <c r="E161" s="39"/>
      <c r="F161" s="232" t="s">
        <v>236</v>
      </c>
      <c r="G161" s="39"/>
      <c r="H161" s="39"/>
      <c r="I161" s="233"/>
      <c r="J161" s="39"/>
      <c r="K161" s="39"/>
      <c r="L161" s="43"/>
      <c r="M161" s="249"/>
      <c r="N161" s="250"/>
      <c r="O161" s="251"/>
      <c r="P161" s="251"/>
      <c r="Q161" s="251"/>
      <c r="R161" s="251"/>
      <c r="S161" s="251"/>
      <c r="T161" s="252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152</v>
      </c>
      <c r="AU161" s="16" t="s">
        <v>86</v>
      </c>
    </row>
    <row r="162" s="2" customFormat="1" ht="6.96" customHeight="1">
      <c r="A162" s="37"/>
      <c r="B162" s="65"/>
      <c r="C162" s="66"/>
      <c r="D162" s="66"/>
      <c r="E162" s="66"/>
      <c r="F162" s="66"/>
      <c r="G162" s="66"/>
      <c r="H162" s="66"/>
      <c r="I162" s="66"/>
      <c r="J162" s="66"/>
      <c r="K162" s="66"/>
      <c r="L162" s="43"/>
      <c r="M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</row>
  </sheetData>
  <sheetProtection sheet="1" autoFilter="0" formatColumns="0" formatRows="0" objects="1" scenarios="1" spinCount="100000" saltValue="kfhnEIFoYwVo3w+OVXrjHKGtLT1lEhVAl1+DRIbLoxqRG8eU9ZeV4G2BmsOp0xMcs7CuEJGAVpGZQ4Su0UcQrA==" hashValue="030cJe8OnD4AsBy/RLT5NkDWpNmNhj2d2rzvZtrWoTRUkbzk7od54qJFP4mod1IlaMqQhCRsc/g1P/Vu4gYtfw==" algorithmName="SHA-512" password="CFB1"/>
  <autoFilter ref="C122:K16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hyperlinks>
    <hyperlink ref="F126" r:id="rId1" display="https://podminky.urs.cz/item/CS_URS_2025_01/132251103"/>
    <hyperlink ref="F128" r:id="rId2" display="https://podminky.urs.cz/item/CS_URS_2025_01/174151101"/>
    <hyperlink ref="F130" r:id="rId3" display="https://podminky.urs.cz/item/CS_URS_2025_01/162251102"/>
    <hyperlink ref="F132" r:id="rId4" display="https://podminky.urs.cz/item/CS_URS_2025_01/162651112"/>
    <hyperlink ref="F135" r:id="rId5" display="https://podminky.urs.cz/item/CS_URS_2025_01/460371121"/>
    <hyperlink ref="F137" r:id="rId6" display="https://podminky.urs.cz/item/CS_URS_2025_01/181912112"/>
    <hyperlink ref="F140" r:id="rId7" display="https://podminky.urs.cz/item/CS_URS_2025_01/451315124"/>
    <hyperlink ref="F143" r:id="rId8" display="https://podminky.urs.cz/item/CS_URS_2025_01/939591006"/>
    <hyperlink ref="F145" r:id="rId9" display="https://podminky.urs.cz/item/CS_URS_2025_01/275322511"/>
    <hyperlink ref="F148" r:id="rId10" display="https://podminky.urs.cz/item/CS_URS_2025_01/220111728"/>
    <hyperlink ref="F152" r:id="rId11" display="https://podminky.urs.cz/item/CS_URS_2025_01/998225111"/>
    <hyperlink ref="F154" r:id="rId12" display="https://podminky.urs.cz/item/CS_URS_2025_01/997221611"/>
    <hyperlink ref="F156" r:id="rId13" display="https://podminky.urs.cz/item/CS_URS_2025_01/997006512"/>
    <hyperlink ref="F158" r:id="rId14" display="https://podminky.urs.cz/item/CS_URS_2025_01/997006519"/>
    <hyperlink ref="F161" r:id="rId15" display="https://podminky.urs.cz/item/CS_URS_2025_01/997221655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99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88</v>
      </c>
    </row>
    <row r="4" s="1" customFormat="1" ht="24.96" customHeight="1">
      <c r="B4" s="19"/>
      <c r="D4" s="147" t="s">
        <v>118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16.5" customHeight="1">
      <c r="B7" s="19"/>
      <c r="E7" s="150" t="str">
        <f>'Rekapitulace stavby'!K6</f>
        <v>HELIPORT TEPLICE</v>
      </c>
      <c r="F7" s="149"/>
      <c r="G7" s="149"/>
      <c r="H7" s="149"/>
      <c r="L7" s="19"/>
    </row>
    <row r="8" s="1" customFormat="1" ht="12" customHeight="1">
      <c r="B8" s="19"/>
      <c r="D8" s="149" t="s">
        <v>119</v>
      </c>
      <c r="L8" s="19"/>
    </row>
    <row r="9" s="2" customFormat="1" ht="16.5" customHeight="1">
      <c r="A9" s="37"/>
      <c r="B9" s="43"/>
      <c r="C9" s="37"/>
      <c r="D9" s="37"/>
      <c r="E9" s="150" t="s">
        <v>237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121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238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21</v>
      </c>
      <c r="E14" s="37"/>
      <c r="F14" s="140" t="s">
        <v>22</v>
      </c>
      <c r="G14" s="37"/>
      <c r="H14" s="37"/>
      <c r="I14" s="149" t="s">
        <v>23</v>
      </c>
      <c r="J14" s="152" t="str">
        <f>'Rekapitulace stavby'!AN8</f>
        <v>17. 2. 2025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25</v>
      </c>
      <c r="E16" s="37"/>
      <c r="F16" s="37"/>
      <c r="G16" s="37"/>
      <c r="H16" s="37"/>
      <c r="I16" s="149" t="s">
        <v>26</v>
      </c>
      <c r="J16" s="140" t="s">
        <v>27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28</v>
      </c>
      <c r="F17" s="37"/>
      <c r="G17" s="37"/>
      <c r="H17" s="37"/>
      <c r="I17" s="149" t="s">
        <v>29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30</v>
      </c>
      <c r="E19" s="37"/>
      <c r="F19" s="37"/>
      <c r="G19" s="37"/>
      <c r="H19" s="37"/>
      <c r="I19" s="149" t="s">
        <v>26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29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32</v>
      </c>
      <c r="E22" s="37"/>
      <c r="F22" s="37"/>
      <c r="G22" s="37"/>
      <c r="H22" s="37"/>
      <c r="I22" s="149" t="s">
        <v>26</v>
      </c>
      <c r="J22" s="140" t="s">
        <v>33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34</v>
      </c>
      <c r="F23" s="37"/>
      <c r="G23" s="37"/>
      <c r="H23" s="37"/>
      <c r="I23" s="149" t="s">
        <v>29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36</v>
      </c>
      <c r="E25" s="37"/>
      <c r="F25" s="37"/>
      <c r="G25" s="37"/>
      <c r="H25" s="37"/>
      <c r="I25" s="149" t="s">
        <v>26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29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38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39</v>
      </c>
      <c r="E32" s="37"/>
      <c r="F32" s="37"/>
      <c r="G32" s="37"/>
      <c r="H32" s="37"/>
      <c r="I32" s="37"/>
      <c r="J32" s="159">
        <f>ROUND(J129,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41</v>
      </c>
      <c r="G34" s="37"/>
      <c r="H34" s="37"/>
      <c r="I34" s="160" t="s">
        <v>40</v>
      </c>
      <c r="J34" s="160" t="s">
        <v>42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43</v>
      </c>
      <c r="E35" s="149" t="s">
        <v>44</v>
      </c>
      <c r="F35" s="162">
        <f>ROUND((SUM(BE129:BE224)),  2)</f>
        <v>0</v>
      </c>
      <c r="G35" s="37"/>
      <c r="H35" s="37"/>
      <c r="I35" s="163">
        <v>0.20999999999999999</v>
      </c>
      <c r="J35" s="162">
        <f>ROUND(((SUM(BE129:BE224))*I35),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45</v>
      </c>
      <c r="F36" s="162">
        <f>ROUND((SUM(BF129:BF224)),  2)</f>
        <v>0</v>
      </c>
      <c r="G36" s="37"/>
      <c r="H36" s="37"/>
      <c r="I36" s="163">
        <v>0.12</v>
      </c>
      <c r="J36" s="162">
        <f>ROUND(((SUM(BF129:BF224))*I36),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46</v>
      </c>
      <c r="F37" s="162">
        <f>ROUND((SUM(BG129:BG224)),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47</v>
      </c>
      <c r="F38" s="162">
        <f>ROUND((SUM(BH129:BH224)),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48</v>
      </c>
      <c r="F39" s="162">
        <f>ROUND((SUM(BI129:BI224)),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49</v>
      </c>
      <c r="E41" s="166"/>
      <c r="F41" s="166"/>
      <c r="G41" s="167" t="s">
        <v>50</v>
      </c>
      <c r="H41" s="168" t="s">
        <v>51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52</v>
      </c>
      <c r="E50" s="172"/>
      <c r="F50" s="172"/>
      <c r="G50" s="171" t="s">
        <v>53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54</v>
      </c>
      <c r="E61" s="174"/>
      <c r="F61" s="175" t="s">
        <v>55</v>
      </c>
      <c r="G61" s="173" t="s">
        <v>54</v>
      </c>
      <c r="H61" s="174"/>
      <c r="I61" s="174"/>
      <c r="J61" s="176" t="s">
        <v>55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56</v>
      </c>
      <c r="E65" s="177"/>
      <c r="F65" s="177"/>
      <c r="G65" s="171" t="s">
        <v>57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54</v>
      </c>
      <c r="E76" s="174"/>
      <c r="F76" s="175" t="s">
        <v>55</v>
      </c>
      <c r="G76" s="173" t="s">
        <v>54</v>
      </c>
      <c r="H76" s="174"/>
      <c r="I76" s="174"/>
      <c r="J76" s="176" t="s">
        <v>55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123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HELIPORT TEPLICE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119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237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121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SO 201 - Heliport VFR/DEN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21</v>
      </c>
      <c r="D91" s="39"/>
      <c r="E91" s="39"/>
      <c r="F91" s="26" t="str">
        <f>F14</f>
        <v>Teplice</v>
      </c>
      <c r="G91" s="39"/>
      <c r="H91" s="39"/>
      <c r="I91" s="31" t="s">
        <v>23</v>
      </c>
      <c r="J91" s="78" t="str">
        <f>IF(J14="","",J14)</f>
        <v>17. 2. 2025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5.65" customHeight="1">
      <c r="A93" s="37"/>
      <c r="B93" s="38"/>
      <c r="C93" s="31" t="s">
        <v>25</v>
      </c>
      <c r="D93" s="39"/>
      <c r="E93" s="39"/>
      <c r="F93" s="26" t="str">
        <f>E17</f>
        <v>Krajská zdravotní, a.s.</v>
      </c>
      <c r="G93" s="39"/>
      <c r="H93" s="39"/>
      <c r="I93" s="31" t="s">
        <v>32</v>
      </c>
      <c r="J93" s="35" t="str">
        <f>E23</f>
        <v>SIEBERT + TALAŠ, spol. s r.o.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30</v>
      </c>
      <c r="D94" s="39"/>
      <c r="E94" s="39"/>
      <c r="F94" s="26" t="str">
        <f>IF(E20="","",E20)</f>
        <v>Vyplň údaj</v>
      </c>
      <c r="G94" s="39"/>
      <c r="H94" s="39"/>
      <c r="I94" s="31" t="s">
        <v>36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124</v>
      </c>
      <c r="D96" s="184"/>
      <c r="E96" s="184"/>
      <c r="F96" s="184"/>
      <c r="G96" s="184"/>
      <c r="H96" s="184"/>
      <c r="I96" s="184"/>
      <c r="J96" s="185" t="s">
        <v>125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126</v>
      </c>
      <c r="D98" s="39"/>
      <c r="E98" s="39"/>
      <c r="F98" s="39"/>
      <c r="G98" s="39"/>
      <c r="H98" s="39"/>
      <c r="I98" s="39"/>
      <c r="J98" s="109">
        <f>J129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127</v>
      </c>
    </row>
    <row r="99" s="9" customFormat="1" ht="24.96" customHeight="1">
      <c r="A99" s="9"/>
      <c r="B99" s="187"/>
      <c r="C99" s="188"/>
      <c r="D99" s="189" t="s">
        <v>239</v>
      </c>
      <c r="E99" s="190"/>
      <c r="F99" s="190"/>
      <c r="G99" s="190"/>
      <c r="H99" s="190"/>
      <c r="I99" s="190"/>
      <c r="J99" s="191">
        <f>J130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7"/>
      <c r="C100" s="188"/>
      <c r="D100" s="189" t="s">
        <v>240</v>
      </c>
      <c r="E100" s="190"/>
      <c r="F100" s="190"/>
      <c r="G100" s="190"/>
      <c r="H100" s="190"/>
      <c r="I100" s="190"/>
      <c r="J100" s="191">
        <f>J137</f>
        <v>0</v>
      </c>
      <c r="K100" s="188"/>
      <c r="L100" s="19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7"/>
      <c r="C101" s="188"/>
      <c r="D101" s="189" t="s">
        <v>241</v>
      </c>
      <c r="E101" s="190"/>
      <c r="F101" s="190"/>
      <c r="G101" s="190"/>
      <c r="H101" s="190"/>
      <c r="I101" s="190"/>
      <c r="J101" s="191">
        <f>J151</f>
        <v>0</v>
      </c>
      <c r="K101" s="188"/>
      <c r="L101" s="19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7"/>
      <c r="C102" s="188"/>
      <c r="D102" s="189" t="s">
        <v>242</v>
      </c>
      <c r="E102" s="190"/>
      <c r="F102" s="190"/>
      <c r="G102" s="190"/>
      <c r="H102" s="190"/>
      <c r="I102" s="190"/>
      <c r="J102" s="191">
        <f>J163</f>
        <v>0</v>
      </c>
      <c r="K102" s="188"/>
      <c r="L102" s="19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7"/>
      <c r="C103" s="188"/>
      <c r="D103" s="189" t="s">
        <v>243</v>
      </c>
      <c r="E103" s="190"/>
      <c r="F103" s="190"/>
      <c r="G103" s="190"/>
      <c r="H103" s="190"/>
      <c r="I103" s="190"/>
      <c r="J103" s="191">
        <f>J173</f>
        <v>0</v>
      </c>
      <c r="K103" s="188"/>
      <c r="L103" s="19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87"/>
      <c r="C104" s="188"/>
      <c r="D104" s="189" t="s">
        <v>244</v>
      </c>
      <c r="E104" s="190"/>
      <c r="F104" s="190"/>
      <c r="G104" s="190"/>
      <c r="H104" s="190"/>
      <c r="I104" s="190"/>
      <c r="J104" s="191">
        <f>J183</f>
        <v>0</v>
      </c>
      <c r="K104" s="188"/>
      <c r="L104" s="19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87"/>
      <c r="C105" s="188"/>
      <c r="D105" s="189" t="s">
        <v>245</v>
      </c>
      <c r="E105" s="190"/>
      <c r="F105" s="190"/>
      <c r="G105" s="190"/>
      <c r="H105" s="190"/>
      <c r="I105" s="190"/>
      <c r="J105" s="191">
        <f>J197</f>
        <v>0</v>
      </c>
      <c r="K105" s="188"/>
      <c r="L105" s="19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87"/>
      <c r="C106" s="188"/>
      <c r="D106" s="189" t="s">
        <v>246</v>
      </c>
      <c r="E106" s="190"/>
      <c r="F106" s="190"/>
      <c r="G106" s="190"/>
      <c r="H106" s="190"/>
      <c r="I106" s="190"/>
      <c r="J106" s="191">
        <f>J203</f>
        <v>0</v>
      </c>
      <c r="K106" s="188"/>
      <c r="L106" s="192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87"/>
      <c r="C107" s="188"/>
      <c r="D107" s="189" t="s">
        <v>130</v>
      </c>
      <c r="E107" s="190"/>
      <c r="F107" s="190"/>
      <c r="G107" s="190"/>
      <c r="H107" s="190"/>
      <c r="I107" s="190"/>
      <c r="J107" s="191">
        <f>J213</f>
        <v>0</v>
      </c>
      <c r="K107" s="188"/>
      <c r="L107" s="192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131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182" t="str">
        <f>E7</f>
        <v>HELIPORT TEPLICE</v>
      </c>
      <c r="F117" s="31"/>
      <c r="G117" s="31"/>
      <c r="H117" s="31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" customFormat="1" ht="12" customHeight="1">
      <c r="B118" s="20"/>
      <c r="C118" s="31" t="s">
        <v>119</v>
      </c>
      <c r="D118" s="21"/>
      <c r="E118" s="21"/>
      <c r="F118" s="21"/>
      <c r="G118" s="21"/>
      <c r="H118" s="21"/>
      <c r="I118" s="21"/>
      <c r="J118" s="21"/>
      <c r="K118" s="21"/>
      <c r="L118" s="19"/>
    </row>
    <row r="119" s="2" customFormat="1" ht="16.5" customHeight="1">
      <c r="A119" s="37"/>
      <c r="B119" s="38"/>
      <c r="C119" s="39"/>
      <c r="D119" s="39"/>
      <c r="E119" s="182" t="s">
        <v>237</v>
      </c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121</v>
      </c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6.5" customHeight="1">
      <c r="A121" s="37"/>
      <c r="B121" s="38"/>
      <c r="C121" s="39"/>
      <c r="D121" s="39"/>
      <c r="E121" s="75" t="str">
        <f>E11</f>
        <v>SO 201 - Heliport VFR/DEN</v>
      </c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21</v>
      </c>
      <c r="D123" s="39"/>
      <c r="E123" s="39"/>
      <c r="F123" s="26" t="str">
        <f>F14</f>
        <v>Teplice</v>
      </c>
      <c r="G123" s="39"/>
      <c r="H123" s="39"/>
      <c r="I123" s="31" t="s">
        <v>23</v>
      </c>
      <c r="J123" s="78" t="str">
        <f>IF(J14="","",J14)</f>
        <v>17. 2. 2025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25.65" customHeight="1">
      <c r="A125" s="37"/>
      <c r="B125" s="38"/>
      <c r="C125" s="31" t="s">
        <v>25</v>
      </c>
      <c r="D125" s="39"/>
      <c r="E125" s="39"/>
      <c r="F125" s="26" t="str">
        <f>E17</f>
        <v>Krajská zdravotní, a.s.</v>
      </c>
      <c r="G125" s="39"/>
      <c r="H125" s="39"/>
      <c r="I125" s="31" t="s">
        <v>32</v>
      </c>
      <c r="J125" s="35" t="str">
        <f>E23</f>
        <v>SIEBERT + TALAŠ, spol. s r.o.</v>
      </c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30</v>
      </c>
      <c r="D126" s="39"/>
      <c r="E126" s="39"/>
      <c r="F126" s="26" t="str">
        <f>IF(E20="","",E20)</f>
        <v>Vyplň údaj</v>
      </c>
      <c r="G126" s="39"/>
      <c r="H126" s="39"/>
      <c r="I126" s="31" t="s">
        <v>36</v>
      </c>
      <c r="J126" s="35" t="str">
        <f>E26</f>
        <v xml:space="preserve"> 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0.32" customHeight="1">
      <c r="A127" s="37"/>
      <c r="B127" s="38"/>
      <c r="C127" s="39"/>
      <c r="D127" s="39"/>
      <c r="E127" s="39"/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10" customFormat="1" ht="29.28" customHeight="1">
      <c r="A128" s="193"/>
      <c r="B128" s="194"/>
      <c r="C128" s="195" t="s">
        <v>132</v>
      </c>
      <c r="D128" s="196" t="s">
        <v>64</v>
      </c>
      <c r="E128" s="196" t="s">
        <v>60</v>
      </c>
      <c r="F128" s="196" t="s">
        <v>61</v>
      </c>
      <c r="G128" s="196" t="s">
        <v>133</v>
      </c>
      <c r="H128" s="196" t="s">
        <v>134</v>
      </c>
      <c r="I128" s="196" t="s">
        <v>135</v>
      </c>
      <c r="J128" s="196" t="s">
        <v>125</v>
      </c>
      <c r="K128" s="197" t="s">
        <v>136</v>
      </c>
      <c r="L128" s="198"/>
      <c r="M128" s="99" t="s">
        <v>1</v>
      </c>
      <c r="N128" s="100" t="s">
        <v>43</v>
      </c>
      <c r="O128" s="100" t="s">
        <v>137</v>
      </c>
      <c r="P128" s="100" t="s">
        <v>138</v>
      </c>
      <c r="Q128" s="100" t="s">
        <v>139</v>
      </c>
      <c r="R128" s="100" t="s">
        <v>140</v>
      </c>
      <c r="S128" s="100" t="s">
        <v>141</v>
      </c>
      <c r="T128" s="101" t="s">
        <v>142</v>
      </c>
      <c r="U128" s="193"/>
      <c r="V128" s="193"/>
      <c r="W128" s="193"/>
      <c r="X128" s="193"/>
      <c r="Y128" s="193"/>
      <c r="Z128" s="193"/>
      <c r="AA128" s="193"/>
      <c r="AB128" s="193"/>
      <c r="AC128" s="193"/>
      <c r="AD128" s="193"/>
      <c r="AE128" s="193"/>
    </row>
    <row r="129" s="2" customFormat="1" ht="22.8" customHeight="1">
      <c r="A129" s="37"/>
      <c r="B129" s="38"/>
      <c r="C129" s="106" t="s">
        <v>143</v>
      </c>
      <c r="D129" s="39"/>
      <c r="E129" s="39"/>
      <c r="F129" s="39"/>
      <c r="G129" s="39"/>
      <c r="H129" s="39"/>
      <c r="I129" s="39"/>
      <c r="J129" s="199">
        <f>BK129</f>
        <v>0</v>
      </c>
      <c r="K129" s="39"/>
      <c r="L129" s="43"/>
      <c r="M129" s="102"/>
      <c r="N129" s="200"/>
      <c r="O129" s="103"/>
      <c r="P129" s="201">
        <f>P130+P137+P151+P163+P173+P183+P197+P203+P213</f>
        <v>0</v>
      </c>
      <c r="Q129" s="103"/>
      <c r="R129" s="201">
        <f>R130+R137+R151+R163+R173+R183+R197+R203+R213</f>
        <v>286.49990973000001</v>
      </c>
      <c r="S129" s="103"/>
      <c r="T129" s="202">
        <f>T130+T137+T151+T163+T173+T183+T197+T203+T213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78</v>
      </c>
      <c r="AU129" s="16" t="s">
        <v>127</v>
      </c>
      <c r="BK129" s="203">
        <f>BK130+BK137+BK151+BK163+BK173+BK183+BK197+BK203+BK213</f>
        <v>0</v>
      </c>
    </row>
    <row r="130" s="11" customFormat="1" ht="25.92" customHeight="1">
      <c r="A130" s="11"/>
      <c r="B130" s="204"/>
      <c r="C130" s="205"/>
      <c r="D130" s="206" t="s">
        <v>78</v>
      </c>
      <c r="E130" s="207" t="s">
        <v>86</v>
      </c>
      <c r="F130" s="207" t="s">
        <v>247</v>
      </c>
      <c r="G130" s="205"/>
      <c r="H130" s="205"/>
      <c r="I130" s="208"/>
      <c r="J130" s="209">
        <f>BK130</f>
        <v>0</v>
      </c>
      <c r="K130" s="205"/>
      <c r="L130" s="210"/>
      <c r="M130" s="211"/>
      <c r="N130" s="212"/>
      <c r="O130" s="212"/>
      <c r="P130" s="213">
        <f>SUM(P131:P136)</f>
        <v>0</v>
      </c>
      <c r="Q130" s="212"/>
      <c r="R130" s="213">
        <f>SUM(R131:R136)</f>
        <v>0</v>
      </c>
      <c r="S130" s="212"/>
      <c r="T130" s="214">
        <f>SUM(T131:T136)</f>
        <v>0</v>
      </c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R130" s="215" t="s">
        <v>86</v>
      </c>
      <c r="AT130" s="216" t="s">
        <v>78</v>
      </c>
      <c r="AU130" s="216" t="s">
        <v>79</v>
      </c>
      <c r="AY130" s="215" t="s">
        <v>145</v>
      </c>
      <c r="BK130" s="217">
        <f>SUM(BK131:BK136)</f>
        <v>0</v>
      </c>
    </row>
    <row r="131" s="2" customFormat="1" ht="33" customHeight="1">
      <c r="A131" s="37"/>
      <c r="B131" s="38"/>
      <c r="C131" s="218" t="s">
        <v>86</v>
      </c>
      <c r="D131" s="218" t="s">
        <v>146</v>
      </c>
      <c r="E131" s="219" t="s">
        <v>248</v>
      </c>
      <c r="F131" s="220" t="s">
        <v>249</v>
      </c>
      <c r="G131" s="221" t="s">
        <v>149</v>
      </c>
      <c r="H131" s="222">
        <v>57</v>
      </c>
      <c r="I131" s="223"/>
      <c r="J131" s="224">
        <f>ROUND(I131*H131,2)</f>
        <v>0</v>
      </c>
      <c r="K131" s="220" t="s">
        <v>150</v>
      </c>
      <c r="L131" s="43"/>
      <c r="M131" s="225" t="s">
        <v>1</v>
      </c>
      <c r="N131" s="226" t="s">
        <v>44</v>
      </c>
      <c r="O131" s="90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9" t="s">
        <v>151</v>
      </c>
      <c r="AT131" s="229" t="s">
        <v>146</v>
      </c>
      <c r="AU131" s="229" t="s">
        <v>86</v>
      </c>
      <c r="AY131" s="16" t="s">
        <v>145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6" t="s">
        <v>86</v>
      </c>
      <c r="BK131" s="230">
        <f>ROUND(I131*H131,2)</f>
        <v>0</v>
      </c>
      <c r="BL131" s="16" t="s">
        <v>151</v>
      </c>
      <c r="BM131" s="229" t="s">
        <v>88</v>
      </c>
    </row>
    <row r="132" s="2" customFormat="1">
      <c r="A132" s="37"/>
      <c r="B132" s="38"/>
      <c r="C132" s="39"/>
      <c r="D132" s="231" t="s">
        <v>152</v>
      </c>
      <c r="E132" s="39"/>
      <c r="F132" s="232" t="s">
        <v>250</v>
      </c>
      <c r="G132" s="39"/>
      <c r="H132" s="39"/>
      <c r="I132" s="233"/>
      <c r="J132" s="39"/>
      <c r="K132" s="39"/>
      <c r="L132" s="43"/>
      <c r="M132" s="234"/>
      <c r="N132" s="235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152</v>
      </c>
      <c r="AU132" s="16" t="s">
        <v>86</v>
      </c>
    </row>
    <row r="133" s="2" customFormat="1" ht="24.15" customHeight="1">
      <c r="A133" s="37"/>
      <c r="B133" s="38"/>
      <c r="C133" s="218" t="s">
        <v>88</v>
      </c>
      <c r="D133" s="218" t="s">
        <v>146</v>
      </c>
      <c r="E133" s="219" t="s">
        <v>154</v>
      </c>
      <c r="F133" s="220" t="s">
        <v>155</v>
      </c>
      <c r="G133" s="221" t="s">
        <v>149</v>
      </c>
      <c r="H133" s="222">
        <v>97</v>
      </c>
      <c r="I133" s="223"/>
      <c r="J133" s="224">
        <f>ROUND(I133*H133,2)</f>
        <v>0</v>
      </c>
      <c r="K133" s="220" t="s">
        <v>150</v>
      </c>
      <c r="L133" s="43"/>
      <c r="M133" s="225" t="s">
        <v>1</v>
      </c>
      <c r="N133" s="226" t="s">
        <v>44</v>
      </c>
      <c r="O133" s="90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9" t="s">
        <v>151</v>
      </c>
      <c r="AT133" s="229" t="s">
        <v>146</v>
      </c>
      <c r="AU133" s="229" t="s">
        <v>86</v>
      </c>
      <c r="AY133" s="16" t="s">
        <v>145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6" t="s">
        <v>86</v>
      </c>
      <c r="BK133" s="230">
        <f>ROUND(I133*H133,2)</f>
        <v>0</v>
      </c>
      <c r="BL133" s="16" t="s">
        <v>151</v>
      </c>
      <c r="BM133" s="229" t="s">
        <v>151</v>
      </c>
    </row>
    <row r="134" s="2" customFormat="1">
      <c r="A134" s="37"/>
      <c r="B134" s="38"/>
      <c r="C134" s="39"/>
      <c r="D134" s="231" t="s">
        <v>152</v>
      </c>
      <c r="E134" s="39"/>
      <c r="F134" s="232" t="s">
        <v>156</v>
      </c>
      <c r="G134" s="39"/>
      <c r="H134" s="39"/>
      <c r="I134" s="233"/>
      <c r="J134" s="39"/>
      <c r="K134" s="39"/>
      <c r="L134" s="43"/>
      <c r="M134" s="234"/>
      <c r="N134" s="235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152</v>
      </c>
      <c r="AU134" s="16" t="s">
        <v>86</v>
      </c>
    </row>
    <row r="135" s="2" customFormat="1" ht="24.15" customHeight="1">
      <c r="A135" s="37"/>
      <c r="B135" s="38"/>
      <c r="C135" s="218" t="s">
        <v>157</v>
      </c>
      <c r="D135" s="218" t="s">
        <v>146</v>
      </c>
      <c r="E135" s="219" t="s">
        <v>251</v>
      </c>
      <c r="F135" s="220" t="s">
        <v>252</v>
      </c>
      <c r="G135" s="221" t="s">
        <v>177</v>
      </c>
      <c r="H135" s="222">
        <v>1720</v>
      </c>
      <c r="I135" s="223"/>
      <c r="J135" s="224">
        <f>ROUND(I135*H135,2)</f>
        <v>0</v>
      </c>
      <c r="K135" s="220" t="s">
        <v>150</v>
      </c>
      <c r="L135" s="43"/>
      <c r="M135" s="225" t="s">
        <v>1</v>
      </c>
      <c r="N135" s="226" t="s">
        <v>44</v>
      </c>
      <c r="O135" s="90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9" t="s">
        <v>151</v>
      </c>
      <c r="AT135" s="229" t="s">
        <v>146</v>
      </c>
      <c r="AU135" s="229" t="s">
        <v>86</v>
      </c>
      <c r="AY135" s="16" t="s">
        <v>145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6" t="s">
        <v>86</v>
      </c>
      <c r="BK135" s="230">
        <f>ROUND(I135*H135,2)</f>
        <v>0</v>
      </c>
      <c r="BL135" s="16" t="s">
        <v>151</v>
      </c>
      <c r="BM135" s="229" t="s">
        <v>253</v>
      </c>
    </row>
    <row r="136" s="2" customFormat="1">
      <c r="A136" s="37"/>
      <c r="B136" s="38"/>
      <c r="C136" s="39"/>
      <c r="D136" s="231" t="s">
        <v>152</v>
      </c>
      <c r="E136" s="39"/>
      <c r="F136" s="232" t="s">
        <v>254</v>
      </c>
      <c r="G136" s="39"/>
      <c r="H136" s="39"/>
      <c r="I136" s="233"/>
      <c r="J136" s="39"/>
      <c r="K136" s="39"/>
      <c r="L136" s="43"/>
      <c r="M136" s="234"/>
      <c r="N136" s="235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152</v>
      </c>
      <c r="AU136" s="16" t="s">
        <v>86</v>
      </c>
    </row>
    <row r="137" s="11" customFormat="1" ht="25.92" customHeight="1">
      <c r="A137" s="11"/>
      <c r="B137" s="204"/>
      <c r="C137" s="205"/>
      <c r="D137" s="206" t="s">
        <v>78</v>
      </c>
      <c r="E137" s="207" t="s">
        <v>88</v>
      </c>
      <c r="F137" s="207" t="s">
        <v>255</v>
      </c>
      <c r="G137" s="205"/>
      <c r="H137" s="205"/>
      <c r="I137" s="208"/>
      <c r="J137" s="209">
        <f>BK137</f>
        <v>0</v>
      </c>
      <c r="K137" s="205"/>
      <c r="L137" s="210"/>
      <c r="M137" s="211"/>
      <c r="N137" s="212"/>
      <c r="O137" s="212"/>
      <c r="P137" s="213">
        <f>SUM(P138:P150)</f>
        <v>0</v>
      </c>
      <c r="Q137" s="212"/>
      <c r="R137" s="213">
        <f>SUM(R138:R150)</f>
        <v>209.70940473000002</v>
      </c>
      <c r="S137" s="212"/>
      <c r="T137" s="214">
        <f>SUM(T138:T150)</f>
        <v>0</v>
      </c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R137" s="215" t="s">
        <v>86</v>
      </c>
      <c r="AT137" s="216" t="s">
        <v>78</v>
      </c>
      <c r="AU137" s="216" t="s">
        <v>79</v>
      </c>
      <c r="AY137" s="215" t="s">
        <v>145</v>
      </c>
      <c r="BK137" s="217">
        <f>SUM(BK138:BK150)</f>
        <v>0</v>
      </c>
    </row>
    <row r="138" s="2" customFormat="1" ht="33" customHeight="1">
      <c r="A138" s="37"/>
      <c r="B138" s="38"/>
      <c r="C138" s="218" t="s">
        <v>151</v>
      </c>
      <c r="D138" s="218" t="s">
        <v>146</v>
      </c>
      <c r="E138" s="219" t="s">
        <v>256</v>
      </c>
      <c r="F138" s="220" t="s">
        <v>257</v>
      </c>
      <c r="G138" s="221" t="s">
        <v>177</v>
      </c>
      <c r="H138" s="222">
        <v>225</v>
      </c>
      <c r="I138" s="223"/>
      <c r="J138" s="224">
        <f>ROUND(I138*H138,2)</f>
        <v>0</v>
      </c>
      <c r="K138" s="220" t="s">
        <v>150</v>
      </c>
      <c r="L138" s="43"/>
      <c r="M138" s="225" t="s">
        <v>1</v>
      </c>
      <c r="N138" s="226" t="s">
        <v>44</v>
      </c>
      <c r="O138" s="90"/>
      <c r="P138" s="227">
        <f>O138*H138</f>
        <v>0</v>
      </c>
      <c r="Q138" s="227">
        <v>0.10373</v>
      </c>
      <c r="R138" s="227">
        <f>Q138*H138</f>
        <v>23.33925</v>
      </c>
      <c r="S138" s="227">
        <v>0</v>
      </c>
      <c r="T138" s="228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9" t="s">
        <v>151</v>
      </c>
      <c r="AT138" s="229" t="s">
        <v>146</v>
      </c>
      <c r="AU138" s="229" t="s">
        <v>86</v>
      </c>
      <c r="AY138" s="16" t="s">
        <v>145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6" t="s">
        <v>86</v>
      </c>
      <c r="BK138" s="230">
        <f>ROUND(I138*H138,2)</f>
        <v>0</v>
      </c>
      <c r="BL138" s="16" t="s">
        <v>151</v>
      </c>
      <c r="BM138" s="229" t="s">
        <v>164</v>
      </c>
    </row>
    <row r="139" s="2" customFormat="1">
      <c r="A139" s="37"/>
      <c r="B139" s="38"/>
      <c r="C139" s="39"/>
      <c r="D139" s="231" t="s">
        <v>152</v>
      </c>
      <c r="E139" s="39"/>
      <c r="F139" s="232" t="s">
        <v>258</v>
      </c>
      <c r="G139" s="39"/>
      <c r="H139" s="39"/>
      <c r="I139" s="233"/>
      <c r="J139" s="39"/>
      <c r="K139" s="39"/>
      <c r="L139" s="43"/>
      <c r="M139" s="234"/>
      <c r="N139" s="235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152</v>
      </c>
      <c r="AU139" s="16" t="s">
        <v>86</v>
      </c>
    </row>
    <row r="140" s="2" customFormat="1" ht="16.5" customHeight="1">
      <c r="A140" s="37"/>
      <c r="B140" s="38"/>
      <c r="C140" s="218" t="s">
        <v>166</v>
      </c>
      <c r="D140" s="218" t="s">
        <v>146</v>
      </c>
      <c r="E140" s="219" t="s">
        <v>259</v>
      </c>
      <c r="F140" s="220" t="s">
        <v>260</v>
      </c>
      <c r="G140" s="221" t="s">
        <v>177</v>
      </c>
      <c r="H140" s="222">
        <v>225</v>
      </c>
      <c r="I140" s="223"/>
      <c r="J140" s="224">
        <f>ROUND(I140*H140,2)</f>
        <v>0</v>
      </c>
      <c r="K140" s="220" t="s">
        <v>169</v>
      </c>
      <c r="L140" s="43"/>
      <c r="M140" s="225" t="s">
        <v>1</v>
      </c>
      <c r="N140" s="226" t="s">
        <v>44</v>
      </c>
      <c r="O140" s="90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9" t="s">
        <v>151</v>
      </c>
      <c r="AT140" s="229" t="s">
        <v>146</v>
      </c>
      <c r="AU140" s="229" t="s">
        <v>86</v>
      </c>
      <c r="AY140" s="16" t="s">
        <v>145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6" t="s">
        <v>86</v>
      </c>
      <c r="BK140" s="230">
        <f>ROUND(I140*H140,2)</f>
        <v>0</v>
      </c>
      <c r="BL140" s="16" t="s">
        <v>151</v>
      </c>
      <c r="BM140" s="229" t="s">
        <v>170</v>
      </c>
    </row>
    <row r="141" s="2" customFormat="1" ht="33" customHeight="1">
      <c r="A141" s="37"/>
      <c r="B141" s="38"/>
      <c r="C141" s="218" t="s">
        <v>160</v>
      </c>
      <c r="D141" s="218" t="s">
        <v>146</v>
      </c>
      <c r="E141" s="219" t="s">
        <v>261</v>
      </c>
      <c r="F141" s="220" t="s">
        <v>262</v>
      </c>
      <c r="G141" s="221" t="s">
        <v>177</v>
      </c>
      <c r="H141" s="222">
        <v>227.25</v>
      </c>
      <c r="I141" s="223"/>
      <c r="J141" s="224">
        <f>ROUND(I141*H141,2)</f>
        <v>0</v>
      </c>
      <c r="K141" s="220" t="s">
        <v>150</v>
      </c>
      <c r="L141" s="43"/>
      <c r="M141" s="225" t="s">
        <v>1</v>
      </c>
      <c r="N141" s="226" t="s">
        <v>44</v>
      </c>
      <c r="O141" s="90"/>
      <c r="P141" s="227">
        <f>O141*H141</f>
        <v>0</v>
      </c>
      <c r="Q141" s="227">
        <v>0.15826000000000001</v>
      </c>
      <c r="R141" s="227">
        <f>Q141*H141</f>
        <v>35.964585</v>
      </c>
      <c r="S141" s="227">
        <v>0</v>
      </c>
      <c r="T141" s="228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9" t="s">
        <v>151</v>
      </c>
      <c r="AT141" s="229" t="s">
        <v>146</v>
      </c>
      <c r="AU141" s="229" t="s">
        <v>86</v>
      </c>
      <c r="AY141" s="16" t="s">
        <v>145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6" t="s">
        <v>86</v>
      </c>
      <c r="BK141" s="230">
        <f>ROUND(I141*H141,2)</f>
        <v>0</v>
      </c>
      <c r="BL141" s="16" t="s">
        <v>151</v>
      </c>
      <c r="BM141" s="229" t="s">
        <v>8</v>
      </c>
    </row>
    <row r="142" s="2" customFormat="1">
      <c r="A142" s="37"/>
      <c r="B142" s="38"/>
      <c r="C142" s="39"/>
      <c r="D142" s="231" t="s">
        <v>152</v>
      </c>
      <c r="E142" s="39"/>
      <c r="F142" s="232" t="s">
        <v>263</v>
      </c>
      <c r="G142" s="39"/>
      <c r="H142" s="39"/>
      <c r="I142" s="233"/>
      <c r="J142" s="39"/>
      <c r="K142" s="39"/>
      <c r="L142" s="43"/>
      <c r="M142" s="234"/>
      <c r="N142" s="235"/>
      <c r="O142" s="90"/>
      <c r="P142" s="90"/>
      <c r="Q142" s="90"/>
      <c r="R142" s="90"/>
      <c r="S142" s="90"/>
      <c r="T142" s="91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152</v>
      </c>
      <c r="AU142" s="16" t="s">
        <v>86</v>
      </c>
    </row>
    <row r="143" s="2" customFormat="1" ht="24.15" customHeight="1">
      <c r="A143" s="37"/>
      <c r="B143" s="38"/>
      <c r="C143" s="218" t="s">
        <v>174</v>
      </c>
      <c r="D143" s="218" t="s">
        <v>146</v>
      </c>
      <c r="E143" s="219" t="s">
        <v>264</v>
      </c>
      <c r="F143" s="220" t="s">
        <v>265</v>
      </c>
      <c r="G143" s="221" t="s">
        <v>177</v>
      </c>
      <c r="H143" s="222">
        <v>227.25</v>
      </c>
      <c r="I143" s="223"/>
      <c r="J143" s="224">
        <f>ROUND(I143*H143,2)</f>
        <v>0</v>
      </c>
      <c r="K143" s="220" t="s">
        <v>150</v>
      </c>
      <c r="L143" s="43"/>
      <c r="M143" s="225" t="s">
        <v>1</v>
      </c>
      <c r="N143" s="226" t="s">
        <v>44</v>
      </c>
      <c r="O143" s="90"/>
      <c r="P143" s="227">
        <f>O143*H143</f>
        <v>0</v>
      </c>
      <c r="Q143" s="227">
        <v>0.00034000000000000002</v>
      </c>
      <c r="R143" s="227">
        <f>Q143*H143</f>
        <v>0.077265</v>
      </c>
      <c r="S143" s="227">
        <v>0</v>
      </c>
      <c r="T143" s="228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9" t="s">
        <v>151</v>
      </c>
      <c r="AT143" s="229" t="s">
        <v>146</v>
      </c>
      <c r="AU143" s="229" t="s">
        <v>86</v>
      </c>
      <c r="AY143" s="16" t="s">
        <v>145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6" t="s">
        <v>86</v>
      </c>
      <c r="BK143" s="230">
        <f>ROUND(I143*H143,2)</f>
        <v>0</v>
      </c>
      <c r="BL143" s="16" t="s">
        <v>151</v>
      </c>
      <c r="BM143" s="229" t="s">
        <v>178</v>
      </c>
    </row>
    <row r="144" s="2" customFormat="1">
      <c r="A144" s="37"/>
      <c r="B144" s="38"/>
      <c r="C144" s="39"/>
      <c r="D144" s="231" t="s">
        <v>152</v>
      </c>
      <c r="E144" s="39"/>
      <c r="F144" s="232" t="s">
        <v>266</v>
      </c>
      <c r="G144" s="39"/>
      <c r="H144" s="39"/>
      <c r="I144" s="233"/>
      <c r="J144" s="39"/>
      <c r="K144" s="39"/>
      <c r="L144" s="43"/>
      <c r="M144" s="234"/>
      <c r="N144" s="235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152</v>
      </c>
      <c r="AU144" s="16" t="s">
        <v>86</v>
      </c>
    </row>
    <row r="145" s="2" customFormat="1" ht="24.15" customHeight="1">
      <c r="A145" s="37"/>
      <c r="B145" s="38"/>
      <c r="C145" s="218" t="s">
        <v>164</v>
      </c>
      <c r="D145" s="218" t="s">
        <v>146</v>
      </c>
      <c r="E145" s="219" t="s">
        <v>267</v>
      </c>
      <c r="F145" s="220" t="s">
        <v>268</v>
      </c>
      <c r="G145" s="221" t="s">
        <v>177</v>
      </c>
      <c r="H145" s="222">
        <v>229.523</v>
      </c>
      <c r="I145" s="223"/>
      <c r="J145" s="224">
        <f>ROUND(I145*H145,2)</f>
        <v>0</v>
      </c>
      <c r="K145" s="220" t="s">
        <v>150</v>
      </c>
      <c r="L145" s="43"/>
      <c r="M145" s="225" t="s">
        <v>1</v>
      </c>
      <c r="N145" s="226" t="s">
        <v>44</v>
      </c>
      <c r="O145" s="90"/>
      <c r="P145" s="227">
        <f>O145*H145</f>
        <v>0</v>
      </c>
      <c r="Q145" s="227">
        <v>0.30651</v>
      </c>
      <c r="R145" s="227">
        <f>Q145*H145</f>
        <v>70.35109473</v>
      </c>
      <c r="S145" s="227">
        <v>0</v>
      </c>
      <c r="T145" s="228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9" t="s">
        <v>151</v>
      </c>
      <c r="AT145" s="229" t="s">
        <v>146</v>
      </c>
      <c r="AU145" s="229" t="s">
        <v>86</v>
      </c>
      <c r="AY145" s="16" t="s">
        <v>145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6" t="s">
        <v>86</v>
      </c>
      <c r="BK145" s="230">
        <f>ROUND(I145*H145,2)</f>
        <v>0</v>
      </c>
      <c r="BL145" s="16" t="s">
        <v>151</v>
      </c>
      <c r="BM145" s="229" t="s">
        <v>182</v>
      </c>
    </row>
    <row r="146" s="2" customFormat="1">
      <c r="A146" s="37"/>
      <c r="B146" s="38"/>
      <c r="C146" s="39"/>
      <c r="D146" s="231" t="s">
        <v>152</v>
      </c>
      <c r="E146" s="39"/>
      <c r="F146" s="232" t="s">
        <v>269</v>
      </c>
      <c r="G146" s="39"/>
      <c r="H146" s="39"/>
      <c r="I146" s="233"/>
      <c r="J146" s="39"/>
      <c r="K146" s="39"/>
      <c r="L146" s="43"/>
      <c r="M146" s="234"/>
      <c r="N146" s="235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152</v>
      </c>
      <c r="AU146" s="16" t="s">
        <v>86</v>
      </c>
    </row>
    <row r="147" s="2" customFormat="1" ht="24.15" customHeight="1">
      <c r="A147" s="37"/>
      <c r="B147" s="38"/>
      <c r="C147" s="218" t="s">
        <v>184</v>
      </c>
      <c r="D147" s="218" t="s">
        <v>146</v>
      </c>
      <c r="E147" s="219" t="s">
        <v>270</v>
      </c>
      <c r="F147" s="220" t="s">
        <v>271</v>
      </c>
      <c r="G147" s="221" t="s">
        <v>177</v>
      </c>
      <c r="H147" s="222">
        <v>231.81800000000001</v>
      </c>
      <c r="I147" s="223"/>
      <c r="J147" s="224">
        <f>ROUND(I147*H147,2)</f>
        <v>0</v>
      </c>
      <c r="K147" s="220" t="s">
        <v>150</v>
      </c>
      <c r="L147" s="43"/>
      <c r="M147" s="225" t="s">
        <v>1</v>
      </c>
      <c r="N147" s="226" t="s">
        <v>44</v>
      </c>
      <c r="O147" s="90"/>
      <c r="P147" s="227">
        <f>O147*H147</f>
        <v>0</v>
      </c>
      <c r="Q147" s="227">
        <v>0.34499999999999997</v>
      </c>
      <c r="R147" s="227">
        <f>Q147*H147</f>
        <v>79.977209999999999</v>
      </c>
      <c r="S147" s="227">
        <v>0</v>
      </c>
      <c r="T147" s="228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9" t="s">
        <v>151</v>
      </c>
      <c r="AT147" s="229" t="s">
        <v>146</v>
      </c>
      <c r="AU147" s="229" t="s">
        <v>86</v>
      </c>
      <c r="AY147" s="16" t="s">
        <v>145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6" t="s">
        <v>86</v>
      </c>
      <c r="BK147" s="230">
        <f>ROUND(I147*H147,2)</f>
        <v>0</v>
      </c>
      <c r="BL147" s="16" t="s">
        <v>151</v>
      </c>
      <c r="BM147" s="229" t="s">
        <v>188</v>
      </c>
    </row>
    <row r="148" s="2" customFormat="1">
      <c r="A148" s="37"/>
      <c r="B148" s="38"/>
      <c r="C148" s="39"/>
      <c r="D148" s="231" t="s">
        <v>152</v>
      </c>
      <c r="E148" s="39"/>
      <c r="F148" s="232" t="s">
        <v>272</v>
      </c>
      <c r="G148" s="39"/>
      <c r="H148" s="39"/>
      <c r="I148" s="233"/>
      <c r="J148" s="39"/>
      <c r="K148" s="39"/>
      <c r="L148" s="43"/>
      <c r="M148" s="234"/>
      <c r="N148" s="235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152</v>
      </c>
      <c r="AU148" s="16" t="s">
        <v>86</v>
      </c>
    </row>
    <row r="149" s="2" customFormat="1">
      <c r="A149" s="37"/>
      <c r="B149" s="38"/>
      <c r="C149" s="39"/>
      <c r="D149" s="236" t="s">
        <v>199</v>
      </c>
      <c r="E149" s="39"/>
      <c r="F149" s="237" t="s">
        <v>273</v>
      </c>
      <c r="G149" s="39"/>
      <c r="H149" s="39"/>
      <c r="I149" s="233"/>
      <c r="J149" s="39"/>
      <c r="K149" s="39"/>
      <c r="L149" s="43"/>
      <c r="M149" s="234"/>
      <c r="N149" s="235"/>
      <c r="O149" s="90"/>
      <c r="P149" s="90"/>
      <c r="Q149" s="90"/>
      <c r="R149" s="90"/>
      <c r="S149" s="90"/>
      <c r="T149" s="91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199</v>
      </c>
      <c r="AU149" s="16" t="s">
        <v>86</v>
      </c>
    </row>
    <row r="150" s="2" customFormat="1" ht="24.15" customHeight="1">
      <c r="A150" s="37"/>
      <c r="B150" s="38"/>
      <c r="C150" s="218" t="s">
        <v>170</v>
      </c>
      <c r="D150" s="218" t="s">
        <v>146</v>
      </c>
      <c r="E150" s="219" t="s">
        <v>274</v>
      </c>
      <c r="F150" s="220" t="s">
        <v>275</v>
      </c>
      <c r="G150" s="221" t="s">
        <v>177</v>
      </c>
      <c r="H150" s="222">
        <v>231.81800000000001</v>
      </c>
      <c r="I150" s="223"/>
      <c r="J150" s="224">
        <f>ROUND(I150*H150,2)</f>
        <v>0</v>
      </c>
      <c r="K150" s="220" t="s">
        <v>169</v>
      </c>
      <c r="L150" s="43"/>
      <c r="M150" s="225" t="s">
        <v>1</v>
      </c>
      <c r="N150" s="226" t="s">
        <v>44</v>
      </c>
      <c r="O150" s="90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9" t="s">
        <v>151</v>
      </c>
      <c r="AT150" s="229" t="s">
        <v>146</v>
      </c>
      <c r="AU150" s="229" t="s">
        <v>86</v>
      </c>
      <c r="AY150" s="16" t="s">
        <v>145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6" t="s">
        <v>86</v>
      </c>
      <c r="BK150" s="230">
        <f>ROUND(I150*H150,2)</f>
        <v>0</v>
      </c>
      <c r="BL150" s="16" t="s">
        <v>151</v>
      </c>
      <c r="BM150" s="229" t="s">
        <v>192</v>
      </c>
    </row>
    <row r="151" s="11" customFormat="1" ht="25.92" customHeight="1">
      <c r="A151" s="11"/>
      <c r="B151" s="204"/>
      <c r="C151" s="205"/>
      <c r="D151" s="206" t="s">
        <v>78</v>
      </c>
      <c r="E151" s="207" t="s">
        <v>157</v>
      </c>
      <c r="F151" s="207" t="s">
        <v>276</v>
      </c>
      <c r="G151" s="205"/>
      <c r="H151" s="205"/>
      <c r="I151" s="208"/>
      <c r="J151" s="209">
        <f>BK151</f>
        <v>0</v>
      </c>
      <c r="K151" s="205"/>
      <c r="L151" s="210"/>
      <c r="M151" s="211"/>
      <c r="N151" s="212"/>
      <c r="O151" s="212"/>
      <c r="P151" s="213">
        <f>SUM(P152:P162)</f>
        <v>0</v>
      </c>
      <c r="Q151" s="212"/>
      <c r="R151" s="213">
        <f>SUM(R152:R162)</f>
        <v>0.76275500000000007</v>
      </c>
      <c r="S151" s="212"/>
      <c r="T151" s="214">
        <f>SUM(T152:T162)</f>
        <v>0</v>
      </c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R151" s="215" t="s">
        <v>86</v>
      </c>
      <c r="AT151" s="216" t="s">
        <v>78</v>
      </c>
      <c r="AU151" s="216" t="s">
        <v>79</v>
      </c>
      <c r="AY151" s="215" t="s">
        <v>145</v>
      </c>
      <c r="BK151" s="217">
        <f>SUM(BK152:BK162)</f>
        <v>0</v>
      </c>
    </row>
    <row r="152" s="2" customFormat="1" ht="24.15" customHeight="1">
      <c r="A152" s="37"/>
      <c r="B152" s="38"/>
      <c r="C152" s="218" t="s">
        <v>194</v>
      </c>
      <c r="D152" s="218" t="s">
        <v>146</v>
      </c>
      <c r="E152" s="219" t="s">
        <v>277</v>
      </c>
      <c r="F152" s="220" t="s">
        <v>278</v>
      </c>
      <c r="G152" s="221" t="s">
        <v>177</v>
      </c>
      <c r="H152" s="222">
        <v>589</v>
      </c>
      <c r="I152" s="223"/>
      <c r="J152" s="224">
        <f>ROUND(I152*H152,2)</f>
        <v>0</v>
      </c>
      <c r="K152" s="220" t="s">
        <v>150</v>
      </c>
      <c r="L152" s="43"/>
      <c r="M152" s="225" t="s">
        <v>1</v>
      </c>
      <c r="N152" s="226" t="s">
        <v>44</v>
      </c>
      <c r="O152" s="90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9" t="s">
        <v>151</v>
      </c>
      <c r="AT152" s="229" t="s">
        <v>146</v>
      </c>
      <c r="AU152" s="229" t="s">
        <v>86</v>
      </c>
      <c r="AY152" s="16" t="s">
        <v>145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6" t="s">
        <v>86</v>
      </c>
      <c r="BK152" s="230">
        <f>ROUND(I152*H152,2)</f>
        <v>0</v>
      </c>
      <c r="BL152" s="16" t="s">
        <v>151</v>
      </c>
      <c r="BM152" s="229" t="s">
        <v>197</v>
      </c>
    </row>
    <row r="153" s="2" customFormat="1">
      <c r="A153" s="37"/>
      <c r="B153" s="38"/>
      <c r="C153" s="39"/>
      <c r="D153" s="231" t="s">
        <v>152</v>
      </c>
      <c r="E153" s="39"/>
      <c r="F153" s="232" t="s">
        <v>279</v>
      </c>
      <c r="G153" s="39"/>
      <c r="H153" s="39"/>
      <c r="I153" s="233"/>
      <c r="J153" s="39"/>
      <c r="K153" s="39"/>
      <c r="L153" s="43"/>
      <c r="M153" s="234"/>
      <c r="N153" s="235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152</v>
      </c>
      <c r="AU153" s="16" t="s">
        <v>86</v>
      </c>
    </row>
    <row r="154" s="2" customFormat="1" ht="16.5" customHeight="1">
      <c r="A154" s="37"/>
      <c r="B154" s="38"/>
      <c r="C154" s="218" t="s">
        <v>8</v>
      </c>
      <c r="D154" s="218" t="s">
        <v>146</v>
      </c>
      <c r="E154" s="219" t="s">
        <v>280</v>
      </c>
      <c r="F154" s="220" t="s">
        <v>281</v>
      </c>
      <c r="G154" s="221" t="s">
        <v>177</v>
      </c>
      <c r="H154" s="222">
        <v>589</v>
      </c>
      <c r="I154" s="223"/>
      <c r="J154" s="224">
        <f>ROUND(I154*H154,2)</f>
        <v>0</v>
      </c>
      <c r="K154" s="220" t="s">
        <v>150</v>
      </c>
      <c r="L154" s="43"/>
      <c r="M154" s="225" t="s">
        <v>1</v>
      </c>
      <c r="N154" s="226" t="s">
        <v>44</v>
      </c>
      <c r="O154" s="90"/>
      <c r="P154" s="227">
        <f>O154*H154</f>
        <v>0</v>
      </c>
      <c r="Q154" s="227">
        <v>0.0012700000000000001</v>
      </c>
      <c r="R154" s="227">
        <f>Q154*H154</f>
        <v>0.74803000000000008</v>
      </c>
      <c r="S154" s="227">
        <v>0</v>
      </c>
      <c r="T154" s="228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9" t="s">
        <v>151</v>
      </c>
      <c r="AT154" s="229" t="s">
        <v>146</v>
      </c>
      <c r="AU154" s="229" t="s">
        <v>86</v>
      </c>
      <c r="AY154" s="16" t="s">
        <v>145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6" t="s">
        <v>86</v>
      </c>
      <c r="BK154" s="230">
        <f>ROUND(I154*H154,2)</f>
        <v>0</v>
      </c>
      <c r="BL154" s="16" t="s">
        <v>151</v>
      </c>
      <c r="BM154" s="229" t="s">
        <v>204</v>
      </c>
    </row>
    <row r="155" s="2" customFormat="1">
      <c r="A155" s="37"/>
      <c r="B155" s="38"/>
      <c r="C155" s="39"/>
      <c r="D155" s="231" t="s">
        <v>152</v>
      </c>
      <c r="E155" s="39"/>
      <c r="F155" s="232" t="s">
        <v>282</v>
      </c>
      <c r="G155" s="39"/>
      <c r="H155" s="39"/>
      <c r="I155" s="233"/>
      <c r="J155" s="39"/>
      <c r="K155" s="39"/>
      <c r="L155" s="43"/>
      <c r="M155" s="234"/>
      <c r="N155" s="235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152</v>
      </c>
      <c r="AU155" s="16" t="s">
        <v>86</v>
      </c>
    </row>
    <row r="156" s="2" customFormat="1" ht="16.5" customHeight="1">
      <c r="A156" s="37"/>
      <c r="B156" s="38"/>
      <c r="C156" s="253" t="s">
        <v>206</v>
      </c>
      <c r="D156" s="253" t="s">
        <v>283</v>
      </c>
      <c r="E156" s="254" t="s">
        <v>284</v>
      </c>
      <c r="F156" s="255" t="s">
        <v>285</v>
      </c>
      <c r="G156" s="256" t="s">
        <v>187</v>
      </c>
      <c r="H156" s="257">
        <v>14.725</v>
      </c>
      <c r="I156" s="258"/>
      <c r="J156" s="259">
        <f>ROUND(I156*H156,2)</f>
        <v>0</v>
      </c>
      <c r="K156" s="255" t="s">
        <v>150</v>
      </c>
      <c r="L156" s="260"/>
      <c r="M156" s="261" t="s">
        <v>1</v>
      </c>
      <c r="N156" s="262" t="s">
        <v>44</v>
      </c>
      <c r="O156" s="90"/>
      <c r="P156" s="227">
        <f>O156*H156</f>
        <v>0</v>
      </c>
      <c r="Q156" s="227">
        <v>0.001</v>
      </c>
      <c r="R156" s="227">
        <f>Q156*H156</f>
        <v>0.014725</v>
      </c>
      <c r="S156" s="227">
        <v>0</v>
      </c>
      <c r="T156" s="228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9" t="s">
        <v>164</v>
      </c>
      <c r="AT156" s="229" t="s">
        <v>283</v>
      </c>
      <c r="AU156" s="229" t="s">
        <v>86</v>
      </c>
      <c r="AY156" s="16" t="s">
        <v>145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6" t="s">
        <v>86</v>
      </c>
      <c r="BK156" s="230">
        <f>ROUND(I156*H156,2)</f>
        <v>0</v>
      </c>
      <c r="BL156" s="16" t="s">
        <v>151</v>
      </c>
      <c r="BM156" s="229" t="s">
        <v>210</v>
      </c>
    </row>
    <row r="157" s="12" customFormat="1">
      <c r="A157" s="12"/>
      <c r="B157" s="238"/>
      <c r="C157" s="239"/>
      <c r="D157" s="236" t="s">
        <v>231</v>
      </c>
      <c r="E157" s="240" t="s">
        <v>1</v>
      </c>
      <c r="F157" s="241" t="s">
        <v>286</v>
      </c>
      <c r="G157" s="239"/>
      <c r="H157" s="242">
        <v>14.725</v>
      </c>
      <c r="I157" s="243"/>
      <c r="J157" s="239"/>
      <c r="K157" s="239"/>
      <c r="L157" s="244"/>
      <c r="M157" s="245"/>
      <c r="N157" s="246"/>
      <c r="O157" s="246"/>
      <c r="P157" s="246"/>
      <c r="Q157" s="246"/>
      <c r="R157" s="246"/>
      <c r="S157" s="246"/>
      <c r="T157" s="247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T157" s="248" t="s">
        <v>231</v>
      </c>
      <c r="AU157" s="248" t="s">
        <v>86</v>
      </c>
      <c r="AV157" s="12" t="s">
        <v>88</v>
      </c>
      <c r="AW157" s="12" t="s">
        <v>35</v>
      </c>
      <c r="AX157" s="12" t="s">
        <v>79</v>
      </c>
      <c r="AY157" s="248" t="s">
        <v>145</v>
      </c>
    </row>
    <row r="158" s="13" customFormat="1">
      <c r="A158" s="13"/>
      <c r="B158" s="263"/>
      <c r="C158" s="264"/>
      <c r="D158" s="236" t="s">
        <v>231</v>
      </c>
      <c r="E158" s="265" t="s">
        <v>1</v>
      </c>
      <c r="F158" s="266" t="s">
        <v>287</v>
      </c>
      <c r="G158" s="264"/>
      <c r="H158" s="267">
        <v>14.725</v>
      </c>
      <c r="I158" s="268"/>
      <c r="J158" s="264"/>
      <c r="K158" s="264"/>
      <c r="L158" s="269"/>
      <c r="M158" s="270"/>
      <c r="N158" s="271"/>
      <c r="O158" s="271"/>
      <c r="P158" s="271"/>
      <c r="Q158" s="271"/>
      <c r="R158" s="271"/>
      <c r="S158" s="271"/>
      <c r="T158" s="27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73" t="s">
        <v>231</v>
      </c>
      <c r="AU158" s="273" t="s">
        <v>86</v>
      </c>
      <c r="AV158" s="13" t="s">
        <v>151</v>
      </c>
      <c r="AW158" s="13" t="s">
        <v>35</v>
      </c>
      <c r="AX158" s="13" t="s">
        <v>86</v>
      </c>
      <c r="AY158" s="273" t="s">
        <v>145</v>
      </c>
    </row>
    <row r="159" s="2" customFormat="1" ht="24.15" customHeight="1">
      <c r="A159" s="37"/>
      <c r="B159" s="38"/>
      <c r="C159" s="218" t="s">
        <v>178</v>
      </c>
      <c r="D159" s="218" t="s">
        <v>146</v>
      </c>
      <c r="E159" s="219" t="s">
        <v>288</v>
      </c>
      <c r="F159" s="220" t="s">
        <v>289</v>
      </c>
      <c r="G159" s="221" t="s">
        <v>177</v>
      </c>
      <c r="H159" s="222">
        <v>589</v>
      </c>
      <c r="I159" s="223"/>
      <c r="J159" s="224">
        <f>ROUND(I159*H159,2)</f>
        <v>0</v>
      </c>
      <c r="K159" s="220" t="s">
        <v>169</v>
      </c>
      <c r="L159" s="43"/>
      <c r="M159" s="225" t="s">
        <v>1</v>
      </c>
      <c r="N159" s="226" t="s">
        <v>44</v>
      </c>
      <c r="O159" s="90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9" t="s">
        <v>151</v>
      </c>
      <c r="AT159" s="229" t="s">
        <v>146</v>
      </c>
      <c r="AU159" s="229" t="s">
        <v>86</v>
      </c>
      <c r="AY159" s="16" t="s">
        <v>145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6" t="s">
        <v>86</v>
      </c>
      <c r="BK159" s="230">
        <f>ROUND(I159*H159,2)</f>
        <v>0</v>
      </c>
      <c r="BL159" s="16" t="s">
        <v>151</v>
      </c>
      <c r="BM159" s="229" t="s">
        <v>215</v>
      </c>
    </row>
    <row r="160" s="2" customFormat="1" ht="16.5" customHeight="1">
      <c r="A160" s="37"/>
      <c r="B160" s="38"/>
      <c r="C160" s="218" t="s">
        <v>217</v>
      </c>
      <c r="D160" s="218" t="s">
        <v>146</v>
      </c>
      <c r="E160" s="219" t="s">
        <v>290</v>
      </c>
      <c r="F160" s="220" t="s">
        <v>291</v>
      </c>
      <c r="G160" s="221" t="s">
        <v>177</v>
      </c>
      <c r="H160" s="222">
        <v>589</v>
      </c>
      <c r="I160" s="223"/>
      <c r="J160" s="224">
        <f>ROUND(I160*H160,2)</f>
        <v>0</v>
      </c>
      <c r="K160" s="220" t="s">
        <v>150</v>
      </c>
      <c r="L160" s="43"/>
      <c r="M160" s="225" t="s">
        <v>1</v>
      </c>
      <c r="N160" s="226" t="s">
        <v>44</v>
      </c>
      <c r="O160" s="90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9" t="s">
        <v>151</v>
      </c>
      <c r="AT160" s="229" t="s">
        <v>146</v>
      </c>
      <c r="AU160" s="229" t="s">
        <v>86</v>
      </c>
      <c r="AY160" s="16" t="s">
        <v>145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6" t="s">
        <v>86</v>
      </c>
      <c r="BK160" s="230">
        <f>ROUND(I160*H160,2)</f>
        <v>0</v>
      </c>
      <c r="BL160" s="16" t="s">
        <v>151</v>
      </c>
      <c r="BM160" s="229" t="s">
        <v>220</v>
      </c>
    </row>
    <row r="161" s="2" customFormat="1">
      <c r="A161" s="37"/>
      <c r="B161" s="38"/>
      <c r="C161" s="39"/>
      <c r="D161" s="231" t="s">
        <v>152</v>
      </c>
      <c r="E161" s="39"/>
      <c r="F161" s="232" t="s">
        <v>292</v>
      </c>
      <c r="G161" s="39"/>
      <c r="H161" s="39"/>
      <c r="I161" s="233"/>
      <c r="J161" s="39"/>
      <c r="K161" s="39"/>
      <c r="L161" s="43"/>
      <c r="M161" s="234"/>
      <c r="N161" s="235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152</v>
      </c>
      <c r="AU161" s="16" t="s">
        <v>86</v>
      </c>
    </row>
    <row r="162" s="2" customFormat="1" ht="24.15" customHeight="1">
      <c r="A162" s="37"/>
      <c r="B162" s="38"/>
      <c r="C162" s="218" t="s">
        <v>182</v>
      </c>
      <c r="D162" s="218" t="s">
        <v>146</v>
      </c>
      <c r="E162" s="219" t="s">
        <v>293</v>
      </c>
      <c r="F162" s="220" t="s">
        <v>294</v>
      </c>
      <c r="G162" s="221" t="s">
        <v>177</v>
      </c>
      <c r="H162" s="222">
        <v>589</v>
      </c>
      <c r="I162" s="223"/>
      <c r="J162" s="224">
        <f>ROUND(I162*H162,2)</f>
        <v>0</v>
      </c>
      <c r="K162" s="220" t="s">
        <v>169</v>
      </c>
      <c r="L162" s="43"/>
      <c r="M162" s="225" t="s">
        <v>1</v>
      </c>
      <c r="N162" s="226" t="s">
        <v>44</v>
      </c>
      <c r="O162" s="90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9" t="s">
        <v>151</v>
      </c>
      <c r="AT162" s="229" t="s">
        <v>146</v>
      </c>
      <c r="AU162" s="229" t="s">
        <v>86</v>
      </c>
      <c r="AY162" s="16" t="s">
        <v>145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6" t="s">
        <v>86</v>
      </c>
      <c r="BK162" s="230">
        <f>ROUND(I162*H162,2)</f>
        <v>0</v>
      </c>
      <c r="BL162" s="16" t="s">
        <v>151</v>
      </c>
      <c r="BM162" s="229" t="s">
        <v>235</v>
      </c>
    </row>
    <row r="163" s="11" customFormat="1" ht="25.92" customHeight="1">
      <c r="A163" s="11"/>
      <c r="B163" s="204"/>
      <c r="C163" s="205"/>
      <c r="D163" s="206" t="s">
        <v>78</v>
      </c>
      <c r="E163" s="207" t="s">
        <v>151</v>
      </c>
      <c r="F163" s="207" t="s">
        <v>295</v>
      </c>
      <c r="G163" s="205"/>
      <c r="H163" s="205"/>
      <c r="I163" s="208"/>
      <c r="J163" s="209">
        <f>BK163</f>
        <v>0</v>
      </c>
      <c r="K163" s="205"/>
      <c r="L163" s="210"/>
      <c r="M163" s="211"/>
      <c r="N163" s="212"/>
      <c r="O163" s="212"/>
      <c r="P163" s="213">
        <f>SUM(P164:P172)</f>
        <v>0</v>
      </c>
      <c r="Q163" s="212"/>
      <c r="R163" s="213">
        <f>SUM(R164:R172)</f>
        <v>47.293120000000002</v>
      </c>
      <c r="S163" s="212"/>
      <c r="T163" s="214">
        <f>SUM(T164:T172)</f>
        <v>0</v>
      </c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R163" s="215" t="s">
        <v>86</v>
      </c>
      <c r="AT163" s="216" t="s">
        <v>78</v>
      </c>
      <c r="AU163" s="216" t="s">
        <v>79</v>
      </c>
      <c r="AY163" s="215" t="s">
        <v>145</v>
      </c>
      <c r="BK163" s="217">
        <f>SUM(BK164:BK172)</f>
        <v>0</v>
      </c>
    </row>
    <row r="164" s="2" customFormat="1" ht="24.15" customHeight="1">
      <c r="A164" s="37"/>
      <c r="B164" s="38"/>
      <c r="C164" s="218" t="s">
        <v>226</v>
      </c>
      <c r="D164" s="218" t="s">
        <v>146</v>
      </c>
      <c r="E164" s="219" t="s">
        <v>296</v>
      </c>
      <c r="F164" s="220" t="s">
        <v>297</v>
      </c>
      <c r="G164" s="221" t="s">
        <v>177</v>
      </c>
      <c r="H164" s="222">
        <v>86</v>
      </c>
      <c r="I164" s="223"/>
      <c r="J164" s="224">
        <f>ROUND(I164*H164,2)</f>
        <v>0</v>
      </c>
      <c r="K164" s="220" t="s">
        <v>169</v>
      </c>
      <c r="L164" s="43"/>
      <c r="M164" s="225" t="s">
        <v>1</v>
      </c>
      <c r="N164" s="226" t="s">
        <v>44</v>
      </c>
      <c r="O164" s="90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9" t="s">
        <v>151</v>
      </c>
      <c r="AT164" s="229" t="s">
        <v>146</v>
      </c>
      <c r="AU164" s="229" t="s">
        <v>86</v>
      </c>
      <c r="AY164" s="16" t="s">
        <v>145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6" t="s">
        <v>86</v>
      </c>
      <c r="BK164" s="230">
        <f>ROUND(I164*H164,2)</f>
        <v>0</v>
      </c>
      <c r="BL164" s="16" t="s">
        <v>151</v>
      </c>
      <c r="BM164" s="229" t="s">
        <v>298</v>
      </c>
    </row>
    <row r="165" s="2" customFormat="1" ht="24.15" customHeight="1">
      <c r="A165" s="37"/>
      <c r="B165" s="38"/>
      <c r="C165" s="253" t="s">
        <v>188</v>
      </c>
      <c r="D165" s="253" t="s">
        <v>283</v>
      </c>
      <c r="E165" s="254" t="s">
        <v>299</v>
      </c>
      <c r="F165" s="255" t="s">
        <v>300</v>
      </c>
      <c r="G165" s="256" t="s">
        <v>177</v>
      </c>
      <c r="H165" s="257">
        <v>86</v>
      </c>
      <c r="I165" s="258"/>
      <c r="J165" s="259">
        <f>ROUND(I165*H165,2)</f>
        <v>0</v>
      </c>
      <c r="K165" s="255" t="s">
        <v>150</v>
      </c>
      <c r="L165" s="260"/>
      <c r="M165" s="261" t="s">
        <v>1</v>
      </c>
      <c r="N165" s="262" t="s">
        <v>44</v>
      </c>
      <c r="O165" s="90"/>
      <c r="P165" s="227">
        <f>O165*H165</f>
        <v>0</v>
      </c>
      <c r="Q165" s="227">
        <v>0.112</v>
      </c>
      <c r="R165" s="227">
        <f>Q165*H165</f>
        <v>9.6319999999999997</v>
      </c>
      <c r="S165" s="227">
        <v>0</v>
      </c>
      <c r="T165" s="228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9" t="s">
        <v>164</v>
      </c>
      <c r="AT165" s="229" t="s">
        <v>283</v>
      </c>
      <c r="AU165" s="229" t="s">
        <v>86</v>
      </c>
      <c r="AY165" s="16" t="s">
        <v>145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6" t="s">
        <v>86</v>
      </c>
      <c r="BK165" s="230">
        <f>ROUND(I165*H165,2)</f>
        <v>0</v>
      </c>
      <c r="BL165" s="16" t="s">
        <v>151</v>
      </c>
      <c r="BM165" s="229" t="s">
        <v>301</v>
      </c>
    </row>
    <row r="166" s="2" customFormat="1" ht="33" customHeight="1">
      <c r="A166" s="37"/>
      <c r="B166" s="38"/>
      <c r="C166" s="218" t="s">
        <v>302</v>
      </c>
      <c r="D166" s="218" t="s">
        <v>146</v>
      </c>
      <c r="E166" s="219" t="s">
        <v>303</v>
      </c>
      <c r="F166" s="220" t="s">
        <v>304</v>
      </c>
      <c r="G166" s="221" t="s">
        <v>177</v>
      </c>
      <c r="H166" s="222">
        <v>86</v>
      </c>
      <c r="I166" s="223"/>
      <c r="J166" s="224">
        <f>ROUND(I166*H166,2)</f>
        <v>0</v>
      </c>
      <c r="K166" s="220" t="s">
        <v>150</v>
      </c>
      <c r="L166" s="43"/>
      <c r="M166" s="225" t="s">
        <v>1</v>
      </c>
      <c r="N166" s="226" t="s">
        <v>44</v>
      </c>
      <c r="O166" s="90"/>
      <c r="P166" s="227">
        <f>O166*H166</f>
        <v>0</v>
      </c>
      <c r="Q166" s="227">
        <v>0.16192000000000001</v>
      </c>
      <c r="R166" s="227">
        <f>Q166*H166</f>
        <v>13.925120000000002</v>
      </c>
      <c r="S166" s="227">
        <v>0</v>
      </c>
      <c r="T166" s="228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9" t="s">
        <v>151</v>
      </c>
      <c r="AT166" s="229" t="s">
        <v>146</v>
      </c>
      <c r="AU166" s="229" t="s">
        <v>86</v>
      </c>
      <c r="AY166" s="16" t="s">
        <v>145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6" t="s">
        <v>86</v>
      </c>
      <c r="BK166" s="230">
        <f>ROUND(I166*H166,2)</f>
        <v>0</v>
      </c>
      <c r="BL166" s="16" t="s">
        <v>151</v>
      </c>
      <c r="BM166" s="229" t="s">
        <v>305</v>
      </c>
    </row>
    <row r="167" s="2" customFormat="1">
      <c r="A167" s="37"/>
      <c r="B167" s="38"/>
      <c r="C167" s="39"/>
      <c r="D167" s="231" t="s">
        <v>152</v>
      </c>
      <c r="E167" s="39"/>
      <c r="F167" s="232" t="s">
        <v>306</v>
      </c>
      <c r="G167" s="39"/>
      <c r="H167" s="39"/>
      <c r="I167" s="233"/>
      <c r="J167" s="39"/>
      <c r="K167" s="39"/>
      <c r="L167" s="43"/>
      <c r="M167" s="234"/>
      <c r="N167" s="235"/>
      <c r="O167" s="90"/>
      <c r="P167" s="90"/>
      <c r="Q167" s="90"/>
      <c r="R167" s="90"/>
      <c r="S167" s="90"/>
      <c r="T167" s="91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152</v>
      </c>
      <c r="AU167" s="16" t="s">
        <v>86</v>
      </c>
    </row>
    <row r="168" s="2" customFormat="1">
      <c r="A168" s="37"/>
      <c r="B168" s="38"/>
      <c r="C168" s="39"/>
      <c r="D168" s="236" t="s">
        <v>199</v>
      </c>
      <c r="E168" s="39"/>
      <c r="F168" s="237" t="s">
        <v>307</v>
      </c>
      <c r="G168" s="39"/>
      <c r="H168" s="39"/>
      <c r="I168" s="233"/>
      <c r="J168" s="39"/>
      <c r="K168" s="39"/>
      <c r="L168" s="43"/>
      <c r="M168" s="234"/>
      <c r="N168" s="235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199</v>
      </c>
      <c r="AU168" s="16" t="s">
        <v>86</v>
      </c>
    </row>
    <row r="169" s="2" customFormat="1" ht="24.15" customHeight="1">
      <c r="A169" s="37"/>
      <c r="B169" s="38"/>
      <c r="C169" s="218" t="s">
        <v>192</v>
      </c>
      <c r="D169" s="218" t="s">
        <v>146</v>
      </c>
      <c r="E169" s="219" t="s">
        <v>308</v>
      </c>
      <c r="F169" s="220" t="s">
        <v>309</v>
      </c>
      <c r="G169" s="221" t="s">
        <v>177</v>
      </c>
      <c r="H169" s="222">
        <v>86</v>
      </c>
      <c r="I169" s="223"/>
      <c r="J169" s="224">
        <f>ROUND(I169*H169,2)</f>
        <v>0</v>
      </c>
      <c r="K169" s="220" t="s">
        <v>150</v>
      </c>
      <c r="L169" s="43"/>
      <c r="M169" s="225" t="s">
        <v>1</v>
      </c>
      <c r="N169" s="226" t="s">
        <v>44</v>
      </c>
      <c r="O169" s="90"/>
      <c r="P169" s="227">
        <f>O169*H169</f>
        <v>0</v>
      </c>
      <c r="Q169" s="227">
        <v>0.27600000000000002</v>
      </c>
      <c r="R169" s="227">
        <f>Q169*H169</f>
        <v>23.736000000000001</v>
      </c>
      <c r="S169" s="227">
        <v>0</v>
      </c>
      <c r="T169" s="228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9" t="s">
        <v>151</v>
      </c>
      <c r="AT169" s="229" t="s">
        <v>146</v>
      </c>
      <c r="AU169" s="229" t="s">
        <v>86</v>
      </c>
      <c r="AY169" s="16" t="s">
        <v>145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6" t="s">
        <v>86</v>
      </c>
      <c r="BK169" s="230">
        <f>ROUND(I169*H169,2)</f>
        <v>0</v>
      </c>
      <c r="BL169" s="16" t="s">
        <v>151</v>
      </c>
      <c r="BM169" s="229" t="s">
        <v>310</v>
      </c>
    </row>
    <row r="170" s="2" customFormat="1">
      <c r="A170" s="37"/>
      <c r="B170" s="38"/>
      <c r="C170" s="39"/>
      <c r="D170" s="231" t="s">
        <v>152</v>
      </c>
      <c r="E170" s="39"/>
      <c r="F170" s="232" t="s">
        <v>311</v>
      </c>
      <c r="G170" s="39"/>
      <c r="H170" s="39"/>
      <c r="I170" s="233"/>
      <c r="J170" s="39"/>
      <c r="K170" s="39"/>
      <c r="L170" s="43"/>
      <c r="M170" s="234"/>
      <c r="N170" s="235"/>
      <c r="O170" s="90"/>
      <c r="P170" s="90"/>
      <c r="Q170" s="90"/>
      <c r="R170" s="90"/>
      <c r="S170" s="90"/>
      <c r="T170" s="91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152</v>
      </c>
      <c r="AU170" s="16" t="s">
        <v>86</v>
      </c>
    </row>
    <row r="171" s="2" customFormat="1">
      <c r="A171" s="37"/>
      <c r="B171" s="38"/>
      <c r="C171" s="39"/>
      <c r="D171" s="236" t="s">
        <v>199</v>
      </c>
      <c r="E171" s="39"/>
      <c r="F171" s="237" t="s">
        <v>273</v>
      </c>
      <c r="G171" s="39"/>
      <c r="H171" s="39"/>
      <c r="I171" s="233"/>
      <c r="J171" s="39"/>
      <c r="K171" s="39"/>
      <c r="L171" s="43"/>
      <c r="M171" s="234"/>
      <c r="N171" s="235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199</v>
      </c>
      <c r="AU171" s="16" t="s">
        <v>86</v>
      </c>
    </row>
    <row r="172" s="2" customFormat="1" ht="24.15" customHeight="1">
      <c r="A172" s="37"/>
      <c r="B172" s="38"/>
      <c r="C172" s="218" t="s">
        <v>7</v>
      </c>
      <c r="D172" s="218" t="s">
        <v>146</v>
      </c>
      <c r="E172" s="219" t="s">
        <v>293</v>
      </c>
      <c r="F172" s="220" t="s">
        <v>294</v>
      </c>
      <c r="G172" s="221" t="s">
        <v>177</v>
      </c>
      <c r="H172" s="222">
        <v>86</v>
      </c>
      <c r="I172" s="223"/>
      <c r="J172" s="224">
        <f>ROUND(I172*H172,2)</f>
        <v>0</v>
      </c>
      <c r="K172" s="220" t="s">
        <v>169</v>
      </c>
      <c r="L172" s="43"/>
      <c r="M172" s="225" t="s">
        <v>1</v>
      </c>
      <c r="N172" s="226" t="s">
        <v>44</v>
      </c>
      <c r="O172" s="90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9" t="s">
        <v>151</v>
      </c>
      <c r="AT172" s="229" t="s">
        <v>146</v>
      </c>
      <c r="AU172" s="229" t="s">
        <v>86</v>
      </c>
      <c r="AY172" s="16" t="s">
        <v>145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6" t="s">
        <v>86</v>
      </c>
      <c r="BK172" s="230">
        <f>ROUND(I172*H172,2)</f>
        <v>0</v>
      </c>
      <c r="BL172" s="16" t="s">
        <v>151</v>
      </c>
      <c r="BM172" s="229" t="s">
        <v>312</v>
      </c>
    </row>
    <row r="173" s="11" customFormat="1" ht="25.92" customHeight="1">
      <c r="A173" s="11"/>
      <c r="B173" s="204"/>
      <c r="C173" s="205"/>
      <c r="D173" s="206" t="s">
        <v>78</v>
      </c>
      <c r="E173" s="207" t="s">
        <v>166</v>
      </c>
      <c r="F173" s="207" t="s">
        <v>313</v>
      </c>
      <c r="G173" s="205"/>
      <c r="H173" s="205"/>
      <c r="I173" s="208"/>
      <c r="J173" s="209">
        <f>BK173</f>
        <v>0</v>
      </c>
      <c r="K173" s="205"/>
      <c r="L173" s="210"/>
      <c r="M173" s="211"/>
      <c r="N173" s="212"/>
      <c r="O173" s="212"/>
      <c r="P173" s="213">
        <f>SUM(P174:P182)</f>
        <v>0</v>
      </c>
      <c r="Q173" s="212"/>
      <c r="R173" s="213">
        <f>SUM(R174:R182)</f>
        <v>21.187889999999996</v>
      </c>
      <c r="S173" s="212"/>
      <c r="T173" s="214">
        <f>SUM(T174:T182)</f>
        <v>0</v>
      </c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R173" s="215" t="s">
        <v>86</v>
      </c>
      <c r="AT173" s="216" t="s">
        <v>78</v>
      </c>
      <c r="AU173" s="216" t="s">
        <v>79</v>
      </c>
      <c r="AY173" s="215" t="s">
        <v>145</v>
      </c>
      <c r="BK173" s="217">
        <f>SUM(BK174:BK182)</f>
        <v>0</v>
      </c>
    </row>
    <row r="174" s="2" customFormat="1" ht="24.15" customHeight="1">
      <c r="A174" s="37"/>
      <c r="B174" s="38"/>
      <c r="C174" s="218" t="s">
        <v>197</v>
      </c>
      <c r="D174" s="218" t="s">
        <v>146</v>
      </c>
      <c r="E174" s="219" t="s">
        <v>314</v>
      </c>
      <c r="F174" s="220" t="s">
        <v>315</v>
      </c>
      <c r="G174" s="221" t="s">
        <v>203</v>
      </c>
      <c r="H174" s="222">
        <v>184</v>
      </c>
      <c r="I174" s="223"/>
      <c r="J174" s="224">
        <f>ROUND(I174*H174,2)</f>
        <v>0</v>
      </c>
      <c r="K174" s="220" t="s">
        <v>150</v>
      </c>
      <c r="L174" s="43"/>
      <c r="M174" s="225" t="s">
        <v>1</v>
      </c>
      <c r="N174" s="226" t="s">
        <v>44</v>
      </c>
      <c r="O174" s="90"/>
      <c r="P174" s="227">
        <f>O174*H174</f>
        <v>0</v>
      </c>
      <c r="Q174" s="227">
        <v>0.085309999999999997</v>
      </c>
      <c r="R174" s="227">
        <f>Q174*H174</f>
        <v>15.697039999999999</v>
      </c>
      <c r="S174" s="227">
        <v>0</v>
      </c>
      <c r="T174" s="228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9" t="s">
        <v>151</v>
      </c>
      <c r="AT174" s="229" t="s">
        <v>146</v>
      </c>
      <c r="AU174" s="229" t="s">
        <v>86</v>
      </c>
      <c r="AY174" s="16" t="s">
        <v>145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6" t="s">
        <v>86</v>
      </c>
      <c r="BK174" s="230">
        <f>ROUND(I174*H174,2)</f>
        <v>0</v>
      </c>
      <c r="BL174" s="16" t="s">
        <v>151</v>
      </c>
      <c r="BM174" s="229" t="s">
        <v>316</v>
      </c>
    </row>
    <row r="175" s="2" customFormat="1">
      <c r="A175" s="37"/>
      <c r="B175" s="38"/>
      <c r="C175" s="39"/>
      <c r="D175" s="231" t="s">
        <v>152</v>
      </c>
      <c r="E175" s="39"/>
      <c r="F175" s="232" t="s">
        <v>317</v>
      </c>
      <c r="G175" s="39"/>
      <c r="H175" s="39"/>
      <c r="I175" s="233"/>
      <c r="J175" s="39"/>
      <c r="K175" s="39"/>
      <c r="L175" s="43"/>
      <c r="M175" s="234"/>
      <c r="N175" s="235"/>
      <c r="O175" s="90"/>
      <c r="P175" s="90"/>
      <c r="Q175" s="90"/>
      <c r="R175" s="90"/>
      <c r="S175" s="90"/>
      <c r="T175" s="91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152</v>
      </c>
      <c r="AU175" s="16" t="s">
        <v>86</v>
      </c>
    </row>
    <row r="176" s="2" customFormat="1" ht="16.5" customHeight="1">
      <c r="A176" s="37"/>
      <c r="B176" s="38"/>
      <c r="C176" s="253" t="s">
        <v>318</v>
      </c>
      <c r="D176" s="253" t="s">
        <v>283</v>
      </c>
      <c r="E176" s="254" t="s">
        <v>319</v>
      </c>
      <c r="F176" s="255" t="s">
        <v>320</v>
      </c>
      <c r="G176" s="256" t="s">
        <v>203</v>
      </c>
      <c r="H176" s="257">
        <v>184</v>
      </c>
      <c r="I176" s="258"/>
      <c r="J176" s="259">
        <f>ROUND(I176*H176,2)</f>
        <v>0</v>
      </c>
      <c r="K176" s="255" t="s">
        <v>150</v>
      </c>
      <c r="L176" s="260"/>
      <c r="M176" s="261" t="s">
        <v>1</v>
      </c>
      <c r="N176" s="262" t="s">
        <v>44</v>
      </c>
      <c r="O176" s="90"/>
      <c r="P176" s="227">
        <f>O176*H176</f>
        <v>0</v>
      </c>
      <c r="Q176" s="227">
        <v>0.024</v>
      </c>
      <c r="R176" s="227">
        <f>Q176*H176</f>
        <v>4.4160000000000004</v>
      </c>
      <c r="S176" s="227">
        <v>0</v>
      </c>
      <c r="T176" s="228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9" t="s">
        <v>164</v>
      </c>
      <c r="AT176" s="229" t="s">
        <v>283</v>
      </c>
      <c r="AU176" s="229" t="s">
        <v>86</v>
      </c>
      <c r="AY176" s="16" t="s">
        <v>145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6" t="s">
        <v>86</v>
      </c>
      <c r="BK176" s="230">
        <f>ROUND(I176*H176,2)</f>
        <v>0</v>
      </c>
      <c r="BL176" s="16" t="s">
        <v>151</v>
      </c>
      <c r="BM176" s="229" t="s">
        <v>321</v>
      </c>
    </row>
    <row r="177" s="2" customFormat="1" ht="24.15" customHeight="1">
      <c r="A177" s="37"/>
      <c r="B177" s="38"/>
      <c r="C177" s="218" t="s">
        <v>204</v>
      </c>
      <c r="D177" s="218" t="s">
        <v>146</v>
      </c>
      <c r="E177" s="219" t="s">
        <v>277</v>
      </c>
      <c r="F177" s="220" t="s">
        <v>278</v>
      </c>
      <c r="G177" s="221" t="s">
        <v>177</v>
      </c>
      <c r="H177" s="222">
        <v>830</v>
      </c>
      <c r="I177" s="223"/>
      <c r="J177" s="224">
        <f>ROUND(I177*H177,2)</f>
        <v>0</v>
      </c>
      <c r="K177" s="220" t="s">
        <v>150</v>
      </c>
      <c r="L177" s="43"/>
      <c r="M177" s="225" t="s">
        <v>1</v>
      </c>
      <c r="N177" s="226" t="s">
        <v>44</v>
      </c>
      <c r="O177" s="90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9" t="s">
        <v>151</v>
      </c>
      <c r="AT177" s="229" t="s">
        <v>146</v>
      </c>
      <c r="AU177" s="229" t="s">
        <v>86</v>
      </c>
      <c r="AY177" s="16" t="s">
        <v>145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6" t="s">
        <v>86</v>
      </c>
      <c r="BK177" s="230">
        <f>ROUND(I177*H177,2)</f>
        <v>0</v>
      </c>
      <c r="BL177" s="16" t="s">
        <v>151</v>
      </c>
      <c r="BM177" s="229" t="s">
        <v>322</v>
      </c>
    </row>
    <row r="178" s="2" customFormat="1">
      <c r="A178" s="37"/>
      <c r="B178" s="38"/>
      <c r="C178" s="39"/>
      <c r="D178" s="231" t="s">
        <v>152</v>
      </c>
      <c r="E178" s="39"/>
      <c r="F178" s="232" t="s">
        <v>279</v>
      </c>
      <c r="G178" s="39"/>
      <c r="H178" s="39"/>
      <c r="I178" s="233"/>
      <c r="J178" s="39"/>
      <c r="K178" s="39"/>
      <c r="L178" s="43"/>
      <c r="M178" s="234"/>
      <c r="N178" s="235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152</v>
      </c>
      <c r="AU178" s="16" t="s">
        <v>86</v>
      </c>
    </row>
    <row r="179" s="2" customFormat="1" ht="16.5" customHeight="1">
      <c r="A179" s="37"/>
      <c r="B179" s="38"/>
      <c r="C179" s="218" t="s">
        <v>323</v>
      </c>
      <c r="D179" s="218" t="s">
        <v>146</v>
      </c>
      <c r="E179" s="219" t="s">
        <v>280</v>
      </c>
      <c r="F179" s="220" t="s">
        <v>281</v>
      </c>
      <c r="G179" s="221" t="s">
        <v>177</v>
      </c>
      <c r="H179" s="222">
        <v>830</v>
      </c>
      <c r="I179" s="223"/>
      <c r="J179" s="224">
        <f>ROUND(I179*H179,2)</f>
        <v>0</v>
      </c>
      <c r="K179" s="220" t="s">
        <v>150</v>
      </c>
      <c r="L179" s="43"/>
      <c r="M179" s="225" t="s">
        <v>1</v>
      </c>
      <c r="N179" s="226" t="s">
        <v>44</v>
      </c>
      <c r="O179" s="90"/>
      <c r="P179" s="227">
        <f>O179*H179</f>
        <v>0</v>
      </c>
      <c r="Q179" s="227">
        <v>0.0012700000000000001</v>
      </c>
      <c r="R179" s="227">
        <f>Q179*H179</f>
        <v>1.0541</v>
      </c>
      <c r="S179" s="227">
        <v>0</v>
      </c>
      <c r="T179" s="228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9" t="s">
        <v>151</v>
      </c>
      <c r="AT179" s="229" t="s">
        <v>146</v>
      </c>
      <c r="AU179" s="229" t="s">
        <v>86</v>
      </c>
      <c r="AY179" s="16" t="s">
        <v>145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6" t="s">
        <v>86</v>
      </c>
      <c r="BK179" s="230">
        <f>ROUND(I179*H179,2)</f>
        <v>0</v>
      </c>
      <c r="BL179" s="16" t="s">
        <v>151</v>
      </c>
      <c r="BM179" s="229" t="s">
        <v>324</v>
      </c>
    </row>
    <row r="180" s="2" customFormat="1">
      <c r="A180" s="37"/>
      <c r="B180" s="38"/>
      <c r="C180" s="39"/>
      <c r="D180" s="231" t="s">
        <v>152</v>
      </c>
      <c r="E180" s="39"/>
      <c r="F180" s="232" t="s">
        <v>282</v>
      </c>
      <c r="G180" s="39"/>
      <c r="H180" s="39"/>
      <c r="I180" s="233"/>
      <c r="J180" s="39"/>
      <c r="K180" s="39"/>
      <c r="L180" s="43"/>
      <c r="M180" s="234"/>
      <c r="N180" s="235"/>
      <c r="O180" s="90"/>
      <c r="P180" s="90"/>
      <c r="Q180" s="90"/>
      <c r="R180" s="90"/>
      <c r="S180" s="90"/>
      <c r="T180" s="91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6" t="s">
        <v>152</v>
      </c>
      <c r="AU180" s="16" t="s">
        <v>86</v>
      </c>
    </row>
    <row r="181" s="2" customFormat="1" ht="16.5" customHeight="1">
      <c r="A181" s="37"/>
      <c r="B181" s="38"/>
      <c r="C181" s="253" t="s">
        <v>210</v>
      </c>
      <c r="D181" s="253" t="s">
        <v>283</v>
      </c>
      <c r="E181" s="254" t="s">
        <v>284</v>
      </c>
      <c r="F181" s="255" t="s">
        <v>285</v>
      </c>
      <c r="G181" s="256" t="s">
        <v>187</v>
      </c>
      <c r="H181" s="257">
        <v>20.75</v>
      </c>
      <c r="I181" s="258"/>
      <c r="J181" s="259">
        <f>ROUND(I181*H181,2)</f>
        <v>0</v>
      </c>
      <c r="K181" s="255" t="s">
        <v>150</v>
      </c>
      <c r="L181" s="260"/>
      <c r="M181" s="261" t="s">
        <v>1</v>
      </c>
      <c r="N181" s="262" t="s">
        <v>44</v>
      </c>
      <c r="O181" s="90"/>
      <c r="P181" s="227">
        <f>O181*H181</f>
        <v>0</v>
      </c>
      <c r="Q181" s="227">
        <v>0.001</v>
      </c>
      <c r="R181" s="227">
        <f>Q181*H181</f>
        <v>0.020750000000000001</v>
      </c>
      <c r="S181" s="227">
        <v>0</v>
      </c>
      <c r="T181" s="228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9" t="s">
        <v>164</v>
      </c>
      <c r="AT181" s="229" t="s">
        <v>283</v>
      </c>
      <c r="AU181" s="229" t="s">
        <v>86</v>
      </c>
      <c r="AY181" s="16" t="s">
        <v>145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6" t="s">
        <v>86</v>
      </c>
      <c r="BK181" s="230">
        <f>ROUND(I181*H181,2)</f>
        <v>0</v>
      </c>
      <c r="BL181" s="16" t="s">
        <v>151</v>
      </c>
      <c r="BM181" s="229" t="s">
        <v>325</v>
      </c>
    </row>
    <row r="182" s="12" customFormat="1">
      <c r="A182" s="12"/>
      <c r="B182" s="238"/>
      <c r="C182" s="239"/>
      <c r="D182" s="236" t="s">
        <v>231</v>
      </c>
      <c r="E182" s="240" t="s">
        <v>1</v>
      </c>
      <c r="F182" s="241" t="s">
        <v>326</v>
      </c>
      <c r="G182" s="239"/>
      <c r="H182" s="242">
        <v>20.75</v>
      </c>
      <c r="I182" s="243"/>
      <c r="J182" s="239"/>
      <c r="K182" s="239"/>
      <c r="L182" s="244"/>
      <c r="M182" s="245"/>
      <c r="N182" s="246"/>
      <c r="O182" s="246"/>
      <c r="P182" s="246"/>
      <c r="Q182" s="246"/>
      <c r="R182" s="246"/>
      <c r="S182" s="246"/>
      <c r="T182" s="247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T182" s="248" t="s">
        <v>231</v>
      </c>
      <c r="AU182" s="248" t="s">
        <v>86</v>
      </c>
      <c r="AV182" s="12" t="s">
        <v>88</v>
      </c>
      <c r="AW182" s="12" t="s">
        <v>35</v>
      </c>
      <c r="AX182" s="12" t="s">
        <v>86</v>
      </c>
      <c r="AY182" s="248" t="s">
        <v>145</v>
      </c>
    </row>
    <row r="183" s="11" customFormat="1" ht="25.92" customHeight="1">
      <c r="A183" s="11"/>
      <c r="B183" s="204"/>
      <c r="C183" s="205"/>
      <c r="D183" s="206" t="s">
        <v>78</v>
      </c>
      <c r="E183" s="207" t="s">
        <v>160</v>
      </c>
      <c r="F183" s="207" t="s">
        <v>327</v>
      </c>
      <c r="G183" s="205"/>
      <c r="H183" s="205"/>
      <c r="I183" s="208"/>
      <c r="J183" s="209">
        <f>BK183</f>
        <v>0</v>
      </c>
      <c r="K183" s="205"/>
      <c r="L183" s="210"/>
      <c r="M183" s="211"/>
      <c r="N183" s="212"/>
      <c r="O183" s="212"/>
      <c r="P183" s="213">
        <f>SUM(P184:P196)</f>
        <v>0</v>
      </c>
      <c r="Q183" s="212"/>
      <c r="R183" s="213">
        <f>SUM(R184:R196)</f>
        <v>6.9069999999999991</v>
      </c>
      <c r="S183" s="212"/>
      <c r="T183" s="214">
        <f>SUM(T184:T196)</f>
        <v>0</v>
      </c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R183" s="215" t="s">
        <v>86</v>
      </c>
      <c r="AT183" s="216" t="s">
        <v>78</v>
      </c>
      <c r="AU183" s="216" t="s">
        <v>79</v>
      </c>
      <c r="AY183" s="215" t="s">
        <v>145</v>
      </c>
      <c r="BK183" s="217">
        <f>SUM(BK184:BK196)</f>
        <v>0</v>
      </c>
    </row>
    <row r="184" s="2" customFormat="1" ht="21.75" customHeight="1">
      <c r="A184" s="37"/>
      <c r="B184" s="38"/>
      <c r="C184" s="218" t="s">
        <v>328</v>
      </c>
      <c r="D184" s="218" t="s">
        <v>146</v>
      </c>
      <c r="E184" s="219" t="s">
        <v>329</v>
      </c>
      <c r="F184" s="220" t="s">
        <v>330</v>
      </c>
      <c r="G184" s="221" t="s">
        <v>149</v>
      </c>
      <c r="H184" s="222">
        <v>3.8399999999999999</v>
      </c>
      <c r="I184" s="223"/>
      <c r="J184" s="224">
        <f>ROUND(I184*H184,2)</f>
        <v>0</v>
      </c>
      <c r="K184" s="220" t="s">
        <v>150</v>
      </c>
      <c r="L184" s="43"/>
      <c r="M184" s="225" t="s">
        <v>1</v>
      </c>
      <c r="N184" s="226" t="s">
        <v>44</v>
      </c>
      <c r="O184" s="90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9" t="s">
        <v>151</v>
      </c>
      <c r="AT184" s="229" t="s">
        <v>146</v>
      </c>
      <c r="AU184" s="229" t="s">
        <v>86</v>
      </c>
      <c r="AY184" s="16" t="s">
        <v>145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6" t="s">
        <v>86</v>
      </c>
      <c r="BK184" s="230">
        <f>ROUND(I184*H184,2)</f>
        <v>0</v>
      </c>
      <c r="BL184" s="16" t="s">
        <v>151</v>
      </c>
      <c r="BM184" s="229" t="s">
        <v>331</v>
      </c>
    </row>
    <row r="185" s="2" customFormat="1">
      <c r="A185" s="37"/>
      <c r="B185" s="38"/>
      <c r="C185" s="39"/>
      <c r="D185" s="231" t="s">
        <v>152</v>
      </c>
      <c r="E185" s="39"/>
      <c r="F185" s="232" t="s">
        <v>332</v>
      </c>
      <c r="G185" s="39"/>
      <c r="H185" s="39"/>
      <c r="I185" s="233"/>
      <c r="J185" s="39"/>
      <c r="K185" s="39"/>
      <c r="L185" s="43"/>
      <c r="M185" s="234"/>
      <c r="N185" s="235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152</v>
      </c>
      <c r="AU185" s="16" t="s">
        <v>86</v>
      </c>
    </row>
    <row r="186" s="2" customFormat="1" ht="16.5" customHeight="1">
      <c r="A186" s="37"/>
      <c r="B186" s="38"/>
      <c r="C186" s="218" t="s">
        <v>215</v>
      </c>
      <c r="D186" s="218" t="s">
        <v>146</v>
      </c>
      <c r="E186" s="219" t="s">
        <v>333</v>
      </c>
      <c r="F186" s="220" t="s">
        <v>334</v>
      </c>
      <c r="G186" s="221" t="s">
        <v>149</v>
      </c>
      <c r="H186" s="222">
        <v>0.40000000000000002</v>
      </c>
      <c r="I186" s="223"/>
      <c r="J186" s="224">
        <f>ROUND(I186*H186,2)</f>
        <v>0</v>
      </c>
      <c r="K186" s="220" t="s">
        <v>150</v>
      </c>
      <c r="L186" s="43"/>
      <c r="M186" s="225" t="s">
        <v>1</v>
      </c>
      <c r="N186" s="226" t="s">
        <v>44</v>
      </c>
      <c r="O186" s="90"/>
      <c r="P186" s="227">
        <f>O186*H186</f>
        <v>0</v>
      </c>
      <c r="Q186" s="227">
        <v>1.9199999999999999</v>
      </c>
      <c r="R186" s="227">
        <f>Q186*H186</f>
        <v>0.76800000000000002</v>
      </c>
      <c r="S186" s="227">
        <v>0</v>
      </c>
      <c r="T186" s="228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9" t="s">
        <v>151</v>
      </c>
      <c r="AT186" s="229" t="s">
        <v>146</v>
      </c>
      <c r="AU186" s="229" t="s">
        <v>86</v>
      </c>
      <c r="AY186" s="16" t="s">
        <v>145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6" t="s">
        <v>86</v>
      </c>
      <c r="BK186" s="230">
        <f>ROUND(I186*H186,2)</f>
        <v>0</v>
      </c>
      <c r="BL186" s="16" t="s">
        <v>151</v>
      </c>
      <c r="BM186" s="229" t="s">
        <v>335</v>
      </c>
    </row>
    <row r="187" s="2" customFormat="1">
      <c r="A187" s="37"/>
      <c r="B187" s="38"/>
      <c r="C187" s="39"/>
      <c r="D187" s="231" t="s">
        <v>152</v>
      </c>
      <c r="E187" s="39"/>
      <c r="F187" s="232" t="s">
        <v>336</v>
      </c>
      <c r="G187" s="39"/>
      <c r="H187" s="39"/>
      <c r="I187" s="233"/>
      <c r="J187" s="39"/>
      <c r="K187" s="39"/>
      <c r="L187" s="43"/>
      <c r="M187" s="234"/>
      <c r="N187" s="235"/>
      <c r="O187" s="90"/>
      <c r="P187" s="90"/>
      <c r="Q187" s="90"/>
      <c r="R187" s="90"/>
      <c r="S187" s="90"/>
      <c r="T187" s="91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152</v>
      </c>
      <c r="AU187" s="16" t="s">
        <v>86</v>
      </c>
    </row>
    <row r="188" s="2" customFormat="1" ht="24.15" customHeight="1">
      <c r="A188" s="37"/>
      <c r="B188" s="38"/>
      <c r="C188" s="218" t="s">
        <v>337</v>
      </c>
      <c r="D188" s="218" t="s">
        <v>146</v>
      </c>
      <c r="E188" s="219" t="s">
        <v>338</v>
      </c>
      <c r="F188" s="220" t="s">
        <v>339</v>
      </c>
      <c r="G188" s="221" t="s">
        <v>149</v>
      </c>
      <c r="H188" s="222">
        <v>3.6000000000000001</v>
      </c>
      <c r="I188" s="223"/>
      <c r="J188" s="224">
        <f>ROUND(I188*H188,2)</f>
        <v>0</v>
      </c>
      <c r="K188" s="220" t="s">
        <v>150</v>
      </c>
      <c r="L188" s="43"/>
      <c r="M188" s="225" t="s">
        <v>1</v>
      </c>
      <c r="N188" s="226" t="s">
        <v>44</v>
      </c>
      <c r="O188" s="90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9" t="s">
        <v>151</v>
      </c>
      <c r="AT188" s="229" t="s">
        <v>146</v>
      </c>
      <c r="AU188" s="229" t="s">
        <v>86</v>
      </c>
      <c r="AY188" s="16" t="s">
        <v>145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6" t="s">
        <v>86</v>
      </c>
      <c r="BK188" s="230">
        <f>ROUND(I188*H188,2)</f>
        <v>0</v>
      </c>
      <c r="BL188" s="16" t="s">
        <v>151</v>
      </c>
      <c r="BM188" s="229" t="s">
        <v>340</v>
      </c>
    </row>
    <row r="189" s="2" customFormat="1">
      <c r="A189" s="37"/>
      <c r="B189" s="38"/>
      <c r="C189" s="39"/>
      <c r="D189" s="231" t="s">
        <v>152</v>
      </c>
      <c r="E189" s="39"/>
      <c r="F189" s="232" t="s">
        <v>341</v>
      </c>
      <c r="G189" s="39"/>
      <c r="H189" s="39"/>
      <c r="I189" s="233"/>
      <c r="J189" s="39"/>
      <c r="K189" s="39"/>
      <c r="L189" s="43"/>
      <c r="M189" s="234"/>
      <c r="N189" s="235"/>
      <c r="O189" s="90"/>
      <c r="P189" s="90"/>
      <c r="Q189" s="90"/>
      <c r="R189" s="90"/>
      <c r="S189" s="90"/>
      <c r="T189" s="91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152</v>
      </c>
      <c r="AU189" s="16" t="s">
        <v>86</v>
      </c>
    </row>
    <row r="190" s="2" customFormat="1" ht="16.5" customHeight="1">
      <c r="A190" s="37"/>
      <c r="B190" s="38"/>
      <c r="C190" s="253" t="s">
        <v>220</v>
      </c>
      <c r="D190" s="253" t="s">
        <v>283</v>
      </c>
      <c r="E190" s="254" t="s">
        <v>342</v>
      </c>
      <c r="F190" s="255" t="s">
        <v>343</v>
      </c>
      <c r="G190" s="256" t="s">
        <v>191</v>
      </c>
      <c r="H190" s="257">
        <v>6.1200000000000001</v>
      </c>
      <c r="I190" s="258"/>
      <c r="J190" s="259">
        <f>ROUND(I190*H190,2)</f>
        <v>0</v>
      </c>
      <c r="K190" s="255" t="s">
        <v>150</v>
      </c>
      <c r="L190" s="260"/>
      <c r="M190" s="261" t="s">
        <v>1</v>
      </c>
      <c r="N190" s="262" t="s">
        <v>44</v>
      </c>
      <c r="O190" s="90"/>
      <c r="P190" s="227">
        <f>O190*H190</f>
        <v>0</v>
      </c>
      <c r="Q190" s="227">
        <v>1</v>
      </c>
      <c r="R190" s="227">
        <f>Q190*H190</f>
        <v>6.1200000000000001</v>
      </c>
      <c r="S190" s="227">
        <v>0</v>
      </c>
      <c r="T190" s="228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9" t="s">
        <v>164</v>
      </c>
      <c r="AT190" s="229" t="s">
        <v>283</v>
      </c>
      <c r="AU190" s="229" t="s">
        <v>86</v>
      </c>
      <c r="AY190" s="16" t="s">
        <v>145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6" t="s">
        <v>86</v>
      </c>
      <c r="BK190" s="230">
        <f>ROUND(I190*H190,2)</f>
        <v>0</v>
      </c>
      <c r="BL190" s="16" t="s">
        <v>151</v>
      </c>
      <c r="BM190" s="229" t="s">
        <v>344</v>
      </c>
    </row>
    <row r="191" s="2" customFormat="1" ht="24.15" customHeight="1">
      <c r="A191" s="37"/>
      <c r="B191" s="38"/>
      <c r="C191" s="218" t="s">
        <v>345</v>
      </c>
      <c r="D191" s="218" t="s">
        <v>146</v>
      </c>
      <c r="E191" s="219" t="s">
        <v>346</v>
      </c>
      <c r="F191" s="220" t="s">
        <v>347</v>
      </c>
      <c r="G191" s="221" t="s">
        <v>177</v>
      </c>
      <c r="H191" s="222">
        <v>20</v>
      </c>
      <c r="I191" s="223"/>
      <c r="J191" s="224">
        <f>ROUND(I191*H191,2)</f>
        <v>0</v>
      </c>
      <c r="K191" s="220" t="s">
        <v>150</v>
      </c>
      <c r="L191" s="43"/>
      <c r="M191" s="225" t="s">
        <v>1</v>
      </c>
      <c r="N191" s="226" t="s">
        <v>44</v>
      </c>
      <c r="O191" s="90"/>
      <c r="P191" s="227">
        <f>O191*H191</f>
        <v>0</v>
      </c>
      <c r="Q191" s="227">
        <v>0.00010000000000000001</v>
      </c>
      <c r="R191" s="227">
        <f>Q191*H191</f>
        <v>0.002</v>
      </c>
      <c r="S191" s="227">
        <v>0</v>
      </c>
      <c r="T191" s="228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9" t="s">
        <v>151</v>
      </c>
      <c r="AT191" s="229" t="s">
        <v>146</v>
      </c>
      <c r="AU191" s="229" t="s">
        <v>86</v>
      </c>
      <c r="AY191" s="16" t="s">
        <v>145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6" t="s">
        <v>86</v>
      </c>
      <c r="BK191" s="230">
        <f>ROUND(I191*H191,2)</f>
        <v>0</v>
      </c>
      <c r="BL191" s="16" t="s">
        <v>151</v>
      </c>
      <c r="BM191" s="229" t="s">
        <v>348</v>
      </c>
    </row>
    <row r="192" s="2" customFormat="1">
      <c r="A192" s="37"/>
      <c r="B192" s="38"/>
      <c r="C192" s="39"/>
      <c r="D192" s="231" t="s">
        <v>152</v>
      </c>
      <c r="E192" s="39"/>
      <c r="F192" s="232" t="s">
        <v>349</v>
      </c>
      <c r="G192" s="39"/>
      <c r="H192" s="39"/>
      <c r="I192" s="233"/>
      <c r="J192" s="39"/>
      <c r="K192" s="39"/>
      <c r="L192" s="43"/>
      <c r="M192" s="234"/>
      <c r="N192" s="235"/>
      <c r="O192" s="90"/>
      <c r="P192" s="90"/>
      <c r="Q192" s="90"/>
      <c r="R192" s="90"/>
      <c r="S192" s="90"/>
      <c r="T192" s="91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152</v>
      </c>
      <c r="AU192" s="16" t="s">
        <v>86</v>
      </c>
    </row>
    <row r="193" s="2" customFormat="1" ht="24.15" customHeight="1">
      <c r="A193" s="37"/>
      <c r="B193" s="38"/>
      <c r="C193" s="253" t="s">
        <v>235</v>
      </c>
      <c r="D193" s="253" t="s">
        <v>283</v>
      </c>
      <c r="E193" s="254" t="s">
        <v>350</v>
      </c>
      <c r="F193" s="255" t="s">
        <v>351</v>
      </c>
      <c r="G193" s="256" t="s">
        <v>177</v>
      </c>
      <c r="H193" s="257">
        <v>20</v>
      </c>
      <c r="I193" s="258"/>
      <c r="J193" s="259">
        <f>ROUND(I193*H193,2)</f>
        <v>0</v>
      </c>
      <c r="K193" s="255" t="s">
        <v>150</v>
      </c>
      <c r="L193" s="260"/>
      <c r="M193" s="261" t="s">
        <v>1</v>
      </c>
      <c r="N193" s="262" t="s">
        <v>44</v>
      </c>
      <c r="O193" s="90"/>
      <c r="P193" s="227">
        <f>O193*H193</f>
        <v>0</v>
      </c>
      <c r="Q193" s="227">
        <v>0.00010000000000000001</v>
      </c>
      <c r="R193" s="227">
        <f>Q193*H193</f>
        <v>0.002</v>
      </c>
      <c r="S193" s="227">
        <v>0</v>
      </c>
      <c r="T193" s="228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9" t="s">
        <v>164</v>
      </c>
      <c r="AT193" s="229" t="s">
        <v>283</v>
      </c>
      <c r="AU193" s="229" t="s">
        <v>86</v>
      </c>
      <c r="AY193" s="16" t="s">
        <v>145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6" t="s">
        <v>86</v>
      </c>
      <c r="BK193" s="230">
        <f>ROUND(I193*H193,2)</f>
        <v>0</v>
      </c>
      <c r="BL193" s="16" t="s">
        <v>151</v>
      </c>
      <c r="BM193" s="229" t="s">
        <v>352</v>
      </c>
    </row>
    <row r="194" s="2" customFormat="1" ht="24.15" customHeight="1">
      <c r="A194" s="37"/>
      <c r="B194" s="38"/>
      <c r="C194" s="218" t="s">
        <v>353</v>
      </c>
      <c r="D194" s="218" t="s">
        <v>146</v>
      </c>
      <c r="E194" s="219" t="s">
        <v>354</v>
      </c>
      <c r="F194" s="220" t="s">
        <v>355</v>
      </c>
      <c r="G194" s="221" t="s">
        <v>203</v>
      </c>
      <c r="H194" s="222">
        <v>20</v>
      </c>
      <c r="I194" s="223"/>
      <c r="J194" s="224">
        <f>ROUND(I194*H194,2)</f>
        <v>0</v>
      </c>
      <c r="K194" s="220" t="s">
        <v>150</v>
      </c>
      <c r="L194" s="43"/>
      <c r="M194" s="225" t="s">
        <v>1</v>
      </c>
      <c r="N194" s="226" t="s">
        <v>44</v>
      </c>
      <c r="O194" s="90"/>
      <c r="P194" s="227">
        <f>O194*H194</f>
        <v>0</v>
      </c>
      <c r="Q194" s="227">
        <v>0</v>
      </c>
      <c r="R194" s="227">
        <f>Q194*H194</f>
        <v>0</v>
      </c>
      <c r="S194" s="227">
        <v>0</v>
      </c>
      <c r="T194" s="228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9" t="s">
        <v>151</v>
      </c>
      <c r="AT194" s="229" t="s">
        <v>146</v>
      </c>
      <c r="AU194" s="229" t="s">
        <v>86</v>
      </c>
      <c r="AY194" s="16" t="s">
        <v>145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6" t="s">
        <v>86</v>
      </c>
      <c r="BK194" s="230">
        <f>ROUND(I194*H194,2)</f>
        <v>0</v>
      </c>
      <c r="BL194" s="16" t="s">
        <v>151</v>
      </c>
      <c r="BM194" s="229" t="s">
        <v>356</v>
      </c>
    </row>
    <row r="195" s="2" customFormat="1">
      <c r="A195" s="37"/>
      <c r="B195" s="38"/>
      <c r="C195" s="39"/>
      <c r="D195" s="231" t="s">
        <v>152</v>
      </c>
      <c r="E195" s="39"/>
      <c r="F195" s="232" t="s">
        <v>357</v>
      </c>
      <c r="G195" s="39"/>
      <c r="H195" s="39"/>
      <c r="I195" s="233"/>
      <c r="J195" s="39"/>
      <c r="K195" s="39"/>
      <c r="L195" s="43"/>
      <c r="M195" s="234"/>
      <c r="N195" s="235"/>
      <c r="O195" s="90"/>
      <c r="P195" s="90"/>
      <c r="Q195" s="90"/>
      <c r="R195" s="90"/>
      <c r="S195" s="90"/>
      <c r="T195" s="91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152</v>
      </c>
      <c r="AU195" s="16" t="s">
        <v>86</v>
      </c>
    </row>
    <row r="196" s="2" customFormat="1" ht="16.5" customHeight="1">
      <c r="A196" s="37"/>
      <c r="B196" s="38"/>
      <c r="C196" s="253" t="s">
        <v>298</v>
      </c>
      <c r="D196" s="253" t="s">
        <v>283</v>
      </c>
      <c r="E196" s="254" t="s">
        <v>358</v>
      </c>
      <c r="F196" s="255" t="s">
        <v>359</v>
      </c>
      <c r="G196" s="256" t="s">
        <v>203</v>
      </c>
      <c r="H196" s="257">
        <v>20</v>
      </c>
      <c r="I196" s="258"/>
      <c r="J196" s="259">
        <f>ROUND(I196*H196,2)</f>
        <v>0</v>
      </c>
      <c r="K196" s="255" t="s">
        <v>150</v>
      </c>
      <c r="L196" s="260"/>
      <c r="M196" s="261" t="s">
        <v>1</v>
      </c>
      <c r="N196" s="262" t="s">
        <v>44</v>
      </c>
      <c r="O196" s="90"/>
      <c r="P196" s="227">
        <f>O196*H196</f>
        <v>0</v>
      </c>
      <c r="Q196" s="227">
        <v>0.00075000000000000002</v>
      </c>
      <c r="R196" s="227">
        <f>Q196*H196</f>
        <v>0.014999999999999999</v>
      </c>
      <c r="S196" s="227">
        <v>0</v>
      </c>
      <c r="T196" s="228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9" t="s">
        <v>164</v>
      </c>
      <c r="AT196" s="229" t="s">
        <v>283</v>
      </c>
      <c r="AU196" s="229" t="s">
        <v>86</v>
      </c>
      <c r="AY196" s="16" t="s">
        <v>145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6" t="s">
        <v>86</v>
      </c>
      <c r="BK196" s="230">
        <f>ROUND(I196*H196,2)</f>
        <v>0</v>
      </c>
      <c r="BL196" s="16" t="s">
        <v>151</v>
      </c>
      <c r="BM196" s="229" t="s">
        <v>360</v>
      </c>
    </row>
    <row r="197" s="11" customFormat="1" ht="25.92" customHeight="1">
      <c r="A197" s="11"/>
      <c r="B197" s="204"/>
      <c r="C197" s="205"/>
      <c r="D197" s="206" t="s">
        <v>78</v>
      </c>
      <c r="E197" s="207" t="s">
        <v>174</v>
      </c>
      <c r="F197" s="207" t="s">
        <v>361</v>
      </c>
      <c r="G197" s="205"/>
      <c r="H197" s="205"/>
      <c r="I197" s="208"/>
      <c r="J197" s="209">
        <f>BK197</f>
        <v>0</v>
      </c>
      <c r="K197" s="205"/>
      <c r="L197" s="210"/>
      <c r="M197" s="211"/>
      <c r="N197" s="212"/>
      <c r="O197" s="212"/>
      <c r="P197" s="213">
        <f>SUM(P198:P202)</f>
        <v>0</v>
      </c>
      <c r="Q197" s="212"/>
      <c r="R197" s="213">
        <f>SUM(R198:R202)</f>
        <v>0.00090000000000000008</v>
      </c>
      <c r="S197" s="212"/>
      <c r="T197" s="214">
        <f>SUM(T198:T202)</f>
        <v>0</v>
      </c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R197" s="215" t="s">
        <v>86</v>
      </c>
      <c r="AT197" s="216" t="s">
        <v>78</v>
      </c>
      <c r="AU197" s="216" t="s">
        <v>79</v>
      </c>
      <c r="AY197" s="215" t="s">
        <v>145</v>
      </c>
      <c r="BK197" s="217">
        <f>SUM(BK198:BK202)</f>
        <v>0</v>
      </c>
    </row>
    <row r="198" s="2" customFormat="1" ht="37.8" customHeight="1">
      <c r="A198" s="37"/>
      <c r="B198" s="38"/>
      <c r="C198" s="218" t="s">
        <v>362</v>
      </c>
      <c r="D198" s="218" t="s">
        <v>146</v>
      </c>
      <c r="E198" s="219" t="s">
        <v>363</v>
      </c>
      <c r="F198" s="220" t="s">
        <v>364</v>
      </c>
      <c r="G198" s="221" t="s">
        <v>203</v>
      </c>
      <c r="H198" s="222">
        <v>10</v>
      </c>
      <c r="I198" s="223"/>
      <c r="J198" s="224">
        <f>ROUND(I198*H198,2)</f>
        <v>0</v>
      </c>
      <c r="K198" s="220" t="s">
        <v>169</v>
      </c>
      <c r="L198" s="43"/>
      <c r="M198" s="225" t="s">
        <v>1</v>
      </c>
      <c r="N198" s="226" t="s">
        <v>44</v>
      </c>
      <c r="O198" s="90"/>
      <c r="P198" s="227">
        <f>O198*H198</f>
        <v>0</v>
      </c>
      <c r="Q198" s="227">
        <v>0</v>
      </c>
      <c r="R198" s="227">
        <f>Q198*H198</f>
        <v>0</v>
      </c>
      <c r="S198" s="227">
        <v>0</v>
      </c>
      <c r="T198" s="228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9" t="s">
        <v>151</v>
      </c>
      <c r="AT198" s="229" t="s">
        <v>146</v>
      </c>
      <c r="AU198" s="229" t="s">
        <v>86</v>
      </c>
      <c r="AY198" s="16" t="s">
        <v>145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6" t="s">
        <v>86</v>
      </c>
      <c r="BK198" s="230">
        <f>ROUND(I198*H198,2)</f>
        <v>0</v>
      </c>
      <c r="BL198" s="16" t="s">
        <v>151</v>
      </c>
      <c r="BM198" s="229" t="s">
        <v>365</v>
      </c>
    </row>
    <row r="199" s="2" customFormat="1" ht="24.15" customHeight="1">
      <c r="A199" s="37"/>
      <c r="B199" s="38"/>
      <c r="C199" s="218" t="s">
        <v>366</v>
      </c>
      <c r="D199" s="218" t="s">
        <v>146</v>
      </c>
      <c r="E199" s="219" t="s">
        <v>367</v>
      </c>
      <c r="F199" s="220" t="s">
        <v>368</v>
      </c>
      <c r="G199" s="221" t="s">
        <v>203</v>
      </c>
      <c r="H199" s="222">
        <v>10</v>
      </c>
      <c r="I199" s="223"/>
      <c r="J199" s="224">
        <f>ROUND(I199*H199,2)</f>
        <v>0</v>
      </c>
      <c r="K199" s="220" t="s">
        <v>150</v>
      </c>
      <c r="L199" s="43"/>
      <c r="M199" s="225" t="s">
        <v>1</v>
      </c>
      <c r="N199" s="226" t="s">
        <v>44</v>
      </c>
      <c r="O199" s="90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9" t="s">
        <v>151</v>
      </c>
      <c r="AT199" s="229" t="s">
        <v>146</v>
      </c>
      <c r="AU199" s="229" t="s">
        <v>86</v>
      </c>
      <c r="AY199" s="16" t="s">
        <v>145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6" t="s">
        <v>86</v>
      </c>
      <c r="BK199" s="230">
        <f>ROUND(I199*H199,2)</f>
        <v>0</v>
      </c>
      <c r="BL199" s="16" t="s">
        <v>151</v>
      </c>
      <c r="BM199" s="229" t="s">
        <v>369</v>
      </c>
    </row>
    <row r="200" s="2" customFormat="1">
      <c r="A200" s="37"/>
      <c r="B200" s="38"/>
      <c r="C200" s="39"/>
      <c r="D200" s="231" t="s">
        <v>152</v>
      </c>
      <c r="E200" s="39"/>
      <c r="F200" s="232" t="s">
        <v>370</v>
      </c>
      <c r="G200" s="39"/>
      <c r="H200" s="39"/>
      <c r="I200" s="233"/>
      <c r="J200" s="39"/>
      <c r="K200" s="39"/>
      <c r="L200" s="43"/>
      <c r="M200" s="234"/>
      <c r="N200" s="235"/>
      <c r="O200" s="90"/>
      <c r="P200" s="90"/>
      <c r="Q200" s="90"/>
      <c r="R200" s="90"/>
      <c r="S200" s="90"/>
      <c r="T200" s="91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6" t="s">
        <v>152</v>
      </c>
      <c r="AU200" s="16" t="s">
        <v>86</v>
      </c>
    </row>
    <row r="201" s="2" customFormat="1" ht="24.15" customHeight="1">
      <c r="A201" s="37"/>
      <c r="B201" s="38"/>
      <c r="C201" s="218" t="s">
        <v>371</v>
      </c>
      <c r="D201" s="218" t="s">
        <v>146</v>
      </c>
      <c r="E201" s="219" t="s">
        <v>372</v>
      </c>
      <c r="F201" s="220" t="s">
        <v>373</v>
      </c>
      <c r="G201" s="221" t="s">
        <v>203</v>
      </c>
      <c r="H201" s="222">
        <v>10</v>
      </c>
      <c r="I201" s="223"/>
      <c r="J201" s="224">
        <f>ROUND(I201*H201,2)</f>
        <v>0</v>
      </c>
      <c r="K201" s="220" t="s">
        <v>150</v>
      </c>
      <c r="L201" s="43"/>
      <c r="M201" s="225" t="s">
        <v>1</v>
      </c>
      <c r="N201" s="226" t="s">
        <v>44</v>
      </c>
      <c r="O201" s="90"/>
      <c r="P201" s="227">
        <f>O201*H201</f>
        <v>0</v>
      </c>
      <c r="Q201" s="227">
        <v>9.0000000000000006E-05</v>
      </c>
      <c r="R201" s="227">
        <f>Q201*H201</f>
        <v>0.00090000000000000008</v>
      </c>
      <c r="S201" s="227">
        <v>0</v>
      </c>
      <c r="T201" s="228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9" t="s">
        <v>151</v>
      </c>
      <c r="AT201" s="229" t="s">
        <v>146</v>
      </c>
      <c r="AU201" s="229" t="s">
        <v>86</v>
      </c>
      <c r="AY201" s="16" t="s">
        <v>145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6" t="s">
        <v>86</v>
      </c>
      <c r="BK201" s="230">
        <f>ROUND(I201*H201,2)</f>
        <v>0</v>
      </c>
      <c r="BL201" s="16" t="s">
        <v>151</v>
      </c>
      <c r="BM201" s="229" t="s">
        <v>374</v>
      </c>
    </row>
    <row r="202" s="2" customFormat="1">
      <c r="A202" s="37"/>
      <c r="B202" s="38"/>
      <c r="C202" s="39"/>
      <c r="D202" s="231" t="s">
        <v>152</v>
      </c>
      <c r="E202" s="39"/>
      <c r="F202" s="232" t="s">
        <v>375</v>
      </c>
      <c r="G202" s="39"/>
      <c r="H202" s="39"/>
      <c r="I202" s="233"/>
      <c r="J202" s="39"/>
      <c r="K202" s="39"/>
      <c r="L202" s="43"/>
      <c r="M202" s="234"/>
      <c r="N202" s="235"/>
      <c r="O202" s="90"/>
      <c r="P202" s="90"/>
      <c r="Q202" s="90"/>
      <c r="R202" s="90"/>
      <c r="S202" s="90"/>
      <c r="T202" s="91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6" t="s">
        <v>152</v>
      </c>
      <c r="AU202" s="16" t="s">
        <v>86</v>
      </c>
    </row>
    <row r="203" s="11" customFormat="1" ht="25.92" customHeight="1">
      <c r="A203" s="11"/>
      <c r="B203" s="204"/>
      <c r="C203" s="205"/>
      <c r="D203" s="206" t="s">
        <v>78</v>
      </c>
      <c r="E203" s="207" t="s">
        <v>164</v>
      </c>
      <c r="F203" s="207" t="s">
        <v>376</v>
      </c>
      <c r="G203" s="205"/>
      <c r="H203" s="205"/>
      <c r="I203" s="208"/>
      <c r="J203" s="209">
        <f>BK203</f>
        <v>0</v>
      </c>
      <c r="K203" s="205"/>
      <c r="L203" s="210"/>
      <c r="M203" s="211"/>
      <c r="N203" s="212"/>
      <c r="O203" s="212"/>
      <c r="P203" s="213">
        <f>SUM(P204:P212)</f>
        <v>0</v>
      </c>
      <c r="Q203" s="212"/>
      <c r="R203" s="213">
        <f>SUM(R204:R212)</f>
        <v>0.63883999999999996</v>
      </c>
      <c r="S203" s="212"/>
      <c r="T203" s="214">
        <f>SUM(T204:T212)</f>
        <v>0</v>
      </c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R203" s="215" t="s">
        <v>86</v>
      </c>
      <c r="AT203" s="216" t="s">
        <v>78</v>
      </c>
      <c r="AU203" s="216" t="s">
        <v>79</v>
      </c>
      <c r="AY203" s="215" t="s">
        <v>145</v>
      </c>
      <c r="BK203" s="217">
        <f>SUM(BK204:BK212)</f>
        <v>0</v>
      </c>
    </row>
    <row r="204" s="2" customFormat="1" ht="16.5" customHeight="1">
      <c r="A204" s="37"/>
      <c r="B204" s="38"/>
      <c r="C204" s="218" t="s">
        <v>305</v>
      </c>
      <c r="D204" s="218" t="s">
        <v>146</v>
      </c>
      <c r="E204" s="219" t="s">
        <v>377</v>
      </c>
      <c r="F204" s="220" t="s">
        <v>378</v>
      </c>
      <c r="G204" s="221" t="s">
        <v>203</v>
      </c>
      <c r="H204" s="222">
        <v>486</v>
      </c>
      <c r="I204" s="223"/>
      <c r="J204" s="224">
        <f>ROUND(I204*H204,2)</f>
        <v>0</v>
      </c>
      <c r="K204" s="220" t="s">
        <v>150</v>
      </c>
      <c r="L204" s="43"/>
      <c r="M204" s="225" t="s">
        <v>1</v>
      </c>
      <c r="N204" s="226" t="s">
        <v>44</v>
      </c>
      <c r="O204" s="90"/>
      <c r="P204" s="227">
        <f>O204*H204</f>
        <v>0</v>
      </c>
      <c r="Q204" s="227">
        <v>0</v>
      </c>
      <c r="R204" s="227">
        <f>Q204*H204</f>
        <v>0</v>
      </c>
      <c r="S204" s="227">
        <v>0</v>
      </c>
      <c r="T204" s="228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9" t="s">
        <v>151</v>
      </c>
      <c r="AT204" s="229" t="s">
        <v>146</v>
      </c>
      <c r="AU204" s="229" t="s">
        <v>86</v>
      </c>
      <c r="AY204" s="16" t="s">
        <v>145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6" t="s">
        <v>86</v>
      </c>
      <c r="BK204" s="230">
        <f>ROUND(I204*H204,2)</f>
        <v>0</v>
      </c>
      <c r="BL204" s="16" t="s">
        <v>151</v>
      </c>
      <c r="BM204" s="229" t="s">
        <v>379</v>
      </c>
    </row>
    <row r="205" s="2" customFormat="1">
      <c r="A205" s="37"/>
      <c r="B205" s="38"/>
      <c r="C205" s="39"/>
      <c r="D205" s="231" t="s">
        <v>152</v>
      </c>
      <c r="E205" s="39"/>
      <c r="F205" s="232" t="s">
        <v>380</v>
      </c>
      <c r="G205" s="39"/>
      <c r="H205" s="39"/>
      <c r="I205" s="233"/>
      <c r="J205" s="39"/>
      <c r="K205" s="39"/>
      <c r="L205" s="43"/>
      <c r="M205" s="234"/>
      <c r="N205" s="235"/>
      <c r="O205" s="90"/>
      <c r="P205" s="90"/>
      <c r="Q205" s="90"/>
      <c r="R205" s="90"/>
      <c r="S205" s="90"/>
      <c r="T205" s="91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152</v>
      </c>
      <c r="AU205" s="16" t="s">
        <v>86</v>
      </c>
    </row>
    <row r="206" s="2" customFormat="1" ht="24.15" customHeight="1">
      <c r="A206" s="37"/>
      <c r="B206" s="38"/>
      <c r="C206" s="218" t="s">
        <v>381</v>
      </c>
      <c r="D206" s="218" t="s">
        <v>146</v>
      </c>
      <c r="E206" s="219" t="s">
        <v>382</v>
      </c>
      <c r="F206" s="220" t="s">
        <v>383</v>
      </c>
      <c r="G206" s="221" t="s">
        <v>177</v>
      </c>
      <c r="H206" s="222">
        <v>145</v>
      </c>
      <c r="I206" s="223"/>
      <c r="J206" s="224">
        <f>ROUND(I206*H206,2)</f>
        <v>0</v>
      </c>
      <c r="K206" s="220" t="s">
        <v>150</v>
      </c>
      <c r="L206" s="43"/>
      <c r="M206" s="225" t="s">
        <v>1</v>
      </c>
      <c r="N206" s="226" t="s">
        <v>44</v>
      </c>
      <c r="O206" s="90"/>
      <c r="P206" s="227">
        <f>O206*H206</f>
        <v>0</v>
      </c>
      <c r="Q206" s="227">
        <v>0.0011999999999999999</v>
      </c>
      <c r="R206" s="227">
        <f>Q206*H206</f>
        <v>0.17399999999999999</v>
      </c>
      <c r="S206" s="227">
        <v>0</v>
      </c>
      <c r="T206" s="228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9" t="s">
        <v>151</v>
      </c>
      <c r="AT206" s="229" t="s">
        <v>146</v>
      </c>
      <c r="AU206" s="229" t="s">
        <v>86</v>
      </c>
      <c r="AY206" s="16" t="s">
        <v>145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6" t="s">
        <v>86</v>
      </c>
      <c r="BK206" s="230">
        <f>ROUND(I206*H206,2)</f>
        <v>0</v>
      </c>
      <c r="BL206" s="16" t="s">
        <v>151</v>
      </c>
      <c r="BM206" s="229" t="s">
        <v>384</v>
      </c>
    </row>
    <row r="207" s="2" customFormat="1">
      <c r="A207" s="37"/>
      <c r="B207" s="38"/>
      <c r="C207" s="39"/>
      <c r="D207" s="231" t="s">
        <v>152</v>
      </c>
      <c r="E207" s="39"/>
      <c r="F207" s="232" t="s">
        <v>385</v>
      </c>
      <c r="G207" s="39"/>
      <c r="H207" s="39"/>
      <c r="I207" s="233"/>
      <c r="J207" s="39"/>
      <c r="K207" s="39"/>
      <c r="L207" s="43"/>
      <c r="M207" s="234"/>
      <c r="N207" s="235"/>
      <c r="O207" s="90"/>
      <c r="P207" s="90"/>
      <c r="Q207" s="90"/>
      <c r="R207" s="90"/>
      <c r="S207" s="90"/>
      <c r="T207" s="91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152</v>
      </c>
      <c r="AU207" s="16" t="s">
        <v>86</v>
      </c>
    </row>
    <row r="208" s="2" customFormat="1" ht="24.15" customHeight="1">
      <c r="A208" s="37"/>
      <c r="B208" s="38"/>
      <c r="C208" s="218" t="s">
        <v>310</v>
      </c>
      <c r="D208" s="218" t="s">
        <v>146</v>
      </c>
      <c r="E208" s="219" t="s">
        <v>386</v>
      </c>
      <c r="F208" s="220" t="s">
        <v>387</v>
      </c>
      <c r="G208" s="221" t="s">
        <v>177</v>
      </c>
      <c r="H208" s="222">
        <v>3</v>
      </c>
      <c r="I208" s="223"/>
      <c r="J208" s="224">
        <f>ROUND(I208*H208,2)</f>
        <v>0</v>
      </c>
      <c r="K208" s="220" t="s">
        <v>169</v>
      </c>
      <c r="L208" s="43"/>
      <c r="M208" s="225" t="s">
        <v>1</v>
      </c>
      <c r="N208" s="226" t="s">
        <v>44</v>
      </c>
      <c r="O208" s="90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29" t="s">
        <v>151</v>
      </c>
      <c r="AT208" s="229" t="s">
        <v>146</v>
      </c>
      <c r="AU208" s="229" t="s">
        <v>86</v>
      </c>
      <c r="AY208" s="16" t="s">
        <v>145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6" t="s">
        <v>86</v>
      </c>
      <c r="BK208" s="230">
        <f>ROUND(I208*H208,2)</f>
        <v>0</v>
      </c>
      <c r="BL208" s="16" t="s">
        <v>151</v>
      </c>
      <c r="BM208" s="229" t="s">
        <v>388</v>
      </c>
    </row>
    <row r="209" s="2" customFormat="1" ht="16.5" customHeight="1">
      <c r="A209" s="37"/>
      <c r="B209" s="38"/>
      <c r="C209" s="218" t="s">
        <v>389</v>
      </c>
      <c r="D209" s="218" t="s">
        <v>146</v>
      </c>
      <c r="E209" s="219" t="s">
        <v>390</v>
      </c>
      <c r="F209" s="220" t="s">
        <v>391</v>
      </c>
      <c r="G209" s="221" t="s">
        <v>177</v>
      </c>
      <c r="H209" s="222">
        <v>16</v>
      </c>
      <c r="I209" s="223"/>
      <c r="J209" s="224">
        <f>ROUND(I209*H209,2)</f>
        <v>0</v>
      </c>
      <c r="K209" s="220" t="s">
        <v>169</v>
      </c>
      <c r="L209" s="43"/>
      <c r="M209" s="225" t="s">
        <v>1</v>
      </c>
      <c r="N209" s="226" t="s">
        <v>44</v>
      </c>
      <c r="O209" s="90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9" t="s">
        <v>151</v>
      </c>
      <c r="AT209" s="229" t="s">
        <v>146</v>
      </c>
      <c r="AU209" s="229" t="s">
        <v>86</v>
      </c>
      <c r="AY209" s="16" t="s">
        <v>145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6" t="s">
        <v>86</v>
      </c>
      <c r="BK209" s="230">
        <f>ROUND(I209*H209,2)</f>
        <v>0</v>
      </c>
      <c r="BL209" s="16" t="s">
        <v>151</v>
      </c>
      <c r="BM209" s="229" t="s">
        <v>392</v>
      </c>
    </row>
    <row r="210" s="2" customFormat="1" ht="24.15" customHeight="1">
      <c r="A210" s="37"/>
      <c r="B210" s="38"/>
      <c r="C210" s="218" t="s">
        <v>312</v>
      </c>
      <c r="D210" s="218" t="s">
        <v>146</v>
      </c>
      <c r="E210" s="219" t="s">
        <v>393</v>
      </c>
      <c r="F210" s="220" t="s">
        <v>394</v>
      </c>
      <c r="G210" s="221" t="s">
        <v>395</v>
      </c>
      <c r="H210" s="222">
        <v>4</v>
      </c>
      <c r="I210" s="223"/>
      <c r="J210" s="224">
        <f>ROUND(I210*H210,2)</f>
        <v>0</v>
      </c>
      <c r="K210" s="220" t="s">
        <v>169</v>
      </c>
      <c r="L210" s="43"/>
      <c r="M210" s="225" t="s">
        <v>1</v>
      </c>
      <c r="N210" s="226" t="s">
        <v>44</v>
      </c>
      <c r="O210" s="90"/>
      <c r="P210" s="227">
        <f>O210*H210</f>
        <v>0</v>
      </c>
      <c r="Q210" s="227">
        <v>0.10940999999999999</v>
      </c>
      <c r="R210" s="227">
        <f>Q210*H210</f>
        <v>0.43763999999999997</v>
      </c>
      <c r="S210" s="227">
        <v>0</v>
      </c>
      <c r="T210" s="228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9" t="s">
        <v>151</v>
      </c>
      <c r="AT210" s="229" t="s">
        <v>146</v>
      </c>
      <c r="AU210" s="229" t="s">
        <v>86</v>
      </c>
      <c r="AY210" s="16" t="s">
        <v>145</v>
      </c>
      <c r="BE210" s="230">
        <f>IF(N210="základní",J210,0)</f>
        <v>0</v>
      </c>
      <c r="BF210" s="230">
        <f>IF(N210="snížená",J210,0)</f>
        <v>0</v>
      </c>
      <c r="BG210" s="230">
        <f>IF(N210="zákl. přenesená",J210,0)</f>
        <v>0</v>
      </c>
      <c r="BH210" s="230">
        <f>IF(N210="sníž. přenesená",J210,0)</f>
        <v>0</v>
      </c>
      <c r="BI210" s="230">
        <f>IF(N210="nulová",J210,0)</f>
        <v>0</v>
      </c>
      <c r="BJ210" s="16" t="s">
        <v>86</v>
      </c>
      <c r="BK210" s="230">
        <f>ROUND(I210*H210,2)</f>
        <v>0</v>
      </c>
      <c r="BL210" s="16" t="s">
        <v>151</v>
      </c>
      <c r="BM210" s="229" t="s">
        <v>396</v>
      </c>
    </row>
    <row r="211" s="2" customFormat="1" ht="21.75" customHeight="1">
      <c r="A211" s="37"/>
      <c r="B211" s="38"/>
      <c r="C211" s="253" t="s">
        <v>397</v>
      </c>
      <c r="D211" s="253" t="s">
        <v>283</v>
      </c>
      <c r="E211" s="254" t="s">
        <v>398</v>
      </c>
      <c r="F211" s="255" t="s">
        <v>399</v>
      </c>
      <c r="G211" s="256" t="s">
        <v>400</v>
      </c>
      <c r="H211" s="257">
        <v>4</v>
      </c>
      <c r="I211" s="258"/>
      <c r="J211" s="259">
        <f>ROUND(I211*H211,2)</f>
        <v>0</v>
      </c>
      <c r="K211" s="255" t="s">
        <v>150</v>
      </c>
      <c r="L211" s="260"/>
      <c r="M211" s="261" t="s">
        <v>1</v>
      </c>
      <c r="N211" s="262" t="s">
        <v>44</v>
      </c>
      <c r="O211" s="90"/>
      <c r="P211" s="227">
        <f>O211*H211</f>
        <v>0</v>
      </c>
      <c r="Q211" s="227">
        <v>0.0061000000000000004</v>
      </c>
      <c r="R211" s="227">
        <f>Q211*H211</f>
        <v>0.024400000000000002</v>
      </c>
      <c r="S211" s="227">
        <v>0</v>
      </c>
      <c r="T211" s="228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9" t="s">
        <v>164</v>
      </c>
      <c r="AT211" s="229" t="s">
        <v>283</v>
      </c>
      <c r="AU211" s="229" t="s">
        <v>86</v>
      </c>
      <c r="AY211" s="16" t="s">
        <v>145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6" t="s">
        <v>86</v>
      </c>
      <c r="BK211" s="230">
        <f>ROUND(I211*H211,2)</f>
        <v>0</v>
      </c>
      <c r="BL211" s="16" t="s">
        <v>151</v>
      </c>
      <c r="BM211" s="229" t="s">
        <v>401</v>
      </c>
    </row>
    <row r="212" s="2" customFormat="1" ht="24.15" customHeight="1">
      <c r="A212" s="37"/>
      <c r="B212" s="38"/>
      <c r="C212" s="218" t="s">
        <v>316</v>
      </c>
      <c r="D212" s="218" t="s">
        <v>146</v>
      </c>
      <c r="E212" s="219" t="s">
        <v>402</v>
      </c>
      <c r="F212" s="220" t="s">
        <v>403</v>
      </c>
      <c r="G212" s="221" t="s">
        <v>395</v>
      </c>
      <c r="H212" s="222">
        <v>4</v>
      </c>
      <c r="I212" s="223"/>
      <c r="J212" s="224">
        <f>ROUND(I212*H212,2)</f>
        <v>0</v>
      </c>
      <c r="K212" s="220" t="s">
        <v>169</v>
      </c>
      <c r="L212" s="43"/>
      <c r="M212" s="225" t="s">
        <v>1</v>
      </c>
      <c r="N212" s="226" t="s">
        <v>44</v>
      </c>
      <c r="O212" s="90"/>
      <c r="P212" s="227">
        <f>O212*H212</f>
        <v>0</v>
      </c>
      <c r="Q212" s="227">
        <v>0.00069999999999999999</v>
      </c>
      <c r="R212" s="227">
        <f>Q212*H212</f>
        <v>0.0028</v>
      </c>
      <c r="S212" s="227">
        <v>0</v>
      </c>
      <c r="T212" s="228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9" t="s">
        <v>151</v>
      </c>
      <c r="AT212" s="229" t="s">
        <v>146</v>
      </c>
      <c r="AU212" s="229" t="s">
        <v>86</v>
      </c>
      <c r="AY212" s="16" t="s">
        <v>145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6" t="s">
        <v>86</v>
      </c>
      <c r="BK212" s="230">
        <f>ROUND(I212*H212,2)</f>
        <v>0</v>
      </c>
      <c r="BL212" s="16" t="s">
        <v>151</v>
      </c>
      <c r="BM212" s="229" t="s">
        <v>404</v>
      </c>
    </row>
    <row r="213" s="11" customFormat="1" ht="25.92" customHeight="1">
      <c r="A213" s="11"/>
      <c r="B213" s="204"/>
      <c r="C213" s="205"/>
      <c r="D213" s="206" t="s">
        <v>78</v>
      </c>
      <c r="E213" s="207" t="s">
        <v>211</v>
      </c>
      <c r="F213" s="207" t="s">
        <v>212</v>
      </c>
      <c r="G213" s="205"/>
      <c r="H213" s="205"/>
      <c r="I213" s="208"/>
      <c r="J213" s="209">
        <f>BK213</f>
        <v>0</v>
      </c>
      <c r="K213" s="205"/>
      <c r="L213" s="210"/>
      <c r="M213" s="211"/>
      <c r="N213" s="212"/>
      <c r="O213" s="212"/>
      <c r="P213" s="213">
        <f>SUM(P214:P224)</f>
        <v>0</v>
      </c>
      <c r="Q213" s="212"/>
      <c r="R213" s="213">
        <f>SUM(R214:R224)</f>
        <v>0</v>
      </c>
      <c r="S213" s="212"/>
      <c r="T213" s="214">
        <f>SUM(T214:T224)</f>
        <v>0</v>
      </c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R213" s="215" t="s">
        <v>86</v>
      </c>
      <c r="AT213" s="216" t="s">
        <v>78</v>
      </c>
      <c r="AU213" s="216" t="s">
        <v>79</v>
      </c>
      <c r="AY213" s="215" t="s">
        <v>145</v>
      </c>
      <c r="BK213" s="217">
        <f>SUM(BK214:BK224)</f>
        <v>0</v>
      </c>
    </row>
    <row r="214" s="2" customFormat="1" ht="33" customHeight="1">
      <c r="A214" s="37"/>
      <c r="B214" s="38"/>
      <c r="C214" s="218" t="s">
        <v>405</v>
      </c>
      <c r="D214" s="218" t="s">
        <v>146</v>
      </c>
      <c r="E214" s="219" t="s">
        <v>213</v>
      </c>
      <c r="F214" s="220" t="s">
        <v>214</v>
      </c>
      <c r="G214" s="221" t="s">
        <v>191</v>
      </c>
      <c r="H214" s="222">
        <v>286.5</v>
      </c>
      <c r="I214" s="223"/>
      <c r="J214" s="224">
        <f>ROUND(I214*H214,2)</f>
        <v>0</v>
      </c>
      <c r="K214" s="220" t="s">
        <v>150</v>
      </c>
      <c r="L214" s="43"/>
      <c r="M214" s="225" t="s">
        <v>1</v>
      </c>
      <c r="N214" s="226" t="s">
        <v>44</v>
      </c>
      <c r="O214" s="90"/>
      <c r="P214" s="227">
        <f>O214*H214</f>
        <v>0</v>
      </c>
      <c r="Q214" s="227">
        <v>0</v>
      </c>
      <c r="R214" s="227">
        <f>Q214*H214</f>
        <v>0</v>
      </c>
      <c r="S214" s="227">
        <v>0</v>
      </c>
      <c r="T214" s="228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9" t="s">
        <v>151</v>
      </c>
      <c r="AT214" s="229" t="s">
        <v>146</v>
      </c>
      <c r="AU214" s="229" t="s">
        <v>86</v>
      </c>
      <c r="AY214" s="16" t="s">
        <v>145</v>
      </c>
      <c r="BE214" s="230">
        <f>IF(N214="základní",J214,0)</f>
        <v>0</v>
      </c>
      <c r="BF214" s="230">
        <f>IF(N214="snížená",J214,0)</f>
        <v>0</v>
      </c>
      <c r="BG214" s="230">
        <f>IF(N214="zákl. přenesená",J214,0)</f>
        <v>0</v>
      </c>
      <c r="BH214" s="230">
        <f>IF(N214="sníž. přenesená",J214,0)</f>
        <v>0</v>
      </c>
      <c r="BI214" s="230">
        <f>IF(N214="nulová",J214,0)</f>
        <v>0</v>
      </c>
      <c r="BJ214" s="16" t="s">
        <v>86</v>
      </c>
      <c r="BK214" s="230">
        <f>ROUND(I214*H214,2)</f>
        <v>0</v>
      </c>
      <c r="BL214" s="16" t="s">
        <v>151</v>
      </c>
      <c r="BM214" s="229" t="s">
        <v>406</v>
      </c>
    </row>
    <row r="215" s="2" customFormat="1">
      <c r="A215" s="37"/>
      <c r="B215" s="38"/>
      <c r="C215" s="39"/>
      <c r="D215" s="231" t="s">
        <v>152</v>
      </c>
      <c r="E215" s="39"/>
      <c r="F215" s="232" t="s">
        <v>216</v>
      </c>
      <c r="G215" s="39"/>
      <c r="H215" s="39"/>
      <c r="I215" s="233"/>
      <c r="J215" s="39"/>
      <c r="K215" s="39"/>
      <c r="L215" s="43"/>
      <c r="M215" s="234"/>
      <c r="N215" s="235"/>
      <c r="O215" s="90"/>
      <c r="P215" s="90"/>
      <c r="Q215" s="90"/>
      <c r="R215" s="90"/>
      <c r="S215" s="90"/>
      <c r="T215" s="9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152</v>
      </c>
      <c r="AU215" s="16" t="s">
        <v>86</v>
      </c>
    </row>
    <row r="216" s="2" customFormat="1" ht="24.15" customHeight="1">
      <c r="A216" s="37"/>
      <c r="B216" s="38"/>
      <c r="C216" s="218" t="s">
        <v>321</v>
      </c>
      <c r="D216" s="218" t="s">
        <v>146</v>
      </c>
      <c r="E216" s="219" t="s">
        <v>218</v>
      </c>
      <c r="F216" s="220" t="s">
        <v>219</v>
      </c>
      <c r="G216" s="221" t="s">
        <v>191</v>
      </c>
      <c r="H216" s="222">
        <v>286.5</v>
      </c>
      <c r="I216" s="223"/>
      <c r="J216" s="224">
        <f>ROUND(I216*H216,2)</f>
        <v>0</v>
      </c>
      <c r="K216" s="220" t="s">
        <v>150</v>
      </c>
      <c r="L216" s="43"/>
      <c r="M216" s="225" t="s">
        <v>1</v>
      </c>
      <c r="N216" s="226" t="s">
        <v>44</v>
      </c>
      <c r="O216" s="90"/>
      <c r="P216" s="227">
        <f>O216*H216</f>
        <v>0</v>
      </c>
      <c r="Q216" s="227">
        <v>0</v>
      </c>
      <c r="R216" s="227">
        <f>Q216*H216</f>
        <v>0</v>
      </c>
      <c r="S216" s="227">
        <v>0</v>
      </c>
      <c r="T216" s="228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9" t="s">
        <v>151</v>
      </c>
      <c r="AT216" s="229" t="s">
        <v>146</v>
      </c>
      <c r="AU216" s="229" t="s">
        <v>86</v>
      </c>
      <c r="AY216" s="16" t="s">
        <v>145</v>
      </c>
      <c r="BE216" s="230">
        <f>IF(N216="základní",J216,0)</f>
        <v>0</v>
      </c>
      <c r="BF216" s="230">
        <f>IF(N216="snížená",J216,0)</f>
        <v>0</v>
      </c>
      <c r="BG216" s="230">
        <f>IF(N216="zákl. přenesená",J216,0)</f>
        <v>0</v>
      </c>
      <c r="BH216" s="230">
        <f>IF(N216="sníž. přenesená",J216,0)</f>
        <v>0</v>
      </c>
      <c r="BI216" s="230">
        <f>IF(N216="nulová",J216,0)</f>
        <v>0</v>
      </c>
      <c r="BJ216" s="16" t="s">
        <v>86</v>
      </c>
      <c r="BK216" s="230">
        <f>ROUND(I216*H216,2)</f>
        <v>0</v>
      </c>
      <c r="BL216" s="16" t="s">
        <v>151</v>
      </c>
      <c r="BM216" s="229" t="s">
        <v>407</v>
      </c>
    </row>
    <row r="217" s="2" customFormat="1">
      <c r="A217" s="37"/>
      <c r="B217" s="38"/>
      <c r="C217" s="39"/>
      <c r="D217" s="231" t="s">
        <v>152</v>
      </c>
      <c r="E217" s="39"/>
      <c r="F217" s="232" t="s">
        <v>221</v>
      </c>
      <c r="G217" s="39"/>
      <c r="H217" s="39"/>
      <c r="I217" s="233"/>
      <c r="J217" s="39"/>
      <c r="K217" s="39"/>
      <c r="L217" s="43"/>
      <c r="M217" s="234"/>
      <c r="N217" s="235"/>
      <c r="O217" s="90"/>
      <c r="P217" s="90"/>
      <c r="Q217" s="90"/>
      <c r="R217" s="90"/>
      <c r="S217" s="90"/>
      <c r="T217" s="91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16" t="s">
        <v>152</v>
      </c>
      <c r="AU217" s="16" t="s">
        <v>86</v>
      </c>
    </row>
    <row r="218" s="2" customFormat="1" ht="24.15" customHeight="1">
      <c r="A218" s="37"/>
      <c r="B218" s="38"/>
      <c r="C218" s="218" t="s">
        <v>408</v>
      </c>
      <c r="D218" s="218" t="s">
        <v>146</v>
      </c>
      <c r="E218" s="219" t="s">
        <v>222</v>
      </c>
      <c r="F218" s="220" t="s">
        <v>223</v>
      </c>
      <c r="G218" s="221" t="s">
        <v>191</v>
      </c>
      <c r="H218" s="222">
        <v>110</v>
      </c>
      <c r="I218" s="223"/>
      <c r="J218" s="224">
        <f>ROUND(I218*H218,2)</f>
        <v>0</v>
      </c>
      <c r="K218" s="220" t="s">
        <v>150</v>
      </c>
      <c r="L218" s="43"/>
      <c r="M218" s="225" t="s">
        <v>1</v>
      </c>
      <c r="N218" s="226" t="s">
        <v>44</v>
      </c>
      <c r="O218" s="90"/>
      <c r="P218" s="227">
        <f>O218*H218</f>
        <v>0</v>
      </c>
      <c r="Q218" s="227">
        <v>0</v>
      </c>
      <c r="R218" s="227">
        <f>Q218*H218</f>
        <v>0</v>
      </c>
      <c r="S218" s="227">
        <v>0</v>
      </c>
      <c r="T218" s="228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9" t="s">
        <v>151</v>
      </c>
      <c r="AT218" s="229" t="s">
        <v>146</v>
      </c>
      <c r="AU218" s="229" t="s">
        <v>86</v>
      </c>
      <c r="AY218" s="16" t="s">
        <v>145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6" t="s">
        <v>86</v>
      </c>
      <c r="BK218" s="230">
        <f>ROUND(I218*H218,2)</f>
        <v>0</v>
      </c>
      <c r="BL218" s="16" t="s">
        <v>151</v>
      </c>
      <c r="BM218" s="229" t="s">
        <v>409</v>
      </c>
    </row>
    <row r="219" s="2" customFormat="1">
      <c r="A219" s="37"/>
      <c r="B219" s="38"/>
      <c r="C219" s="39"/>
      <c r="D219" s="231" t="s">
        <v>152</v>
      </c>
      <c r="E219" s="39"/>
      <c r="F219" s="232" t="s">
        <v>225</v>
      </c>
      <c r="G219" s="39"/>
      <c r="H219" s="39"/>
      <c r="I219" s="233"/>
      <c r="J219" s="39"/>
      <c r="K219" s="39"/>
      <c r="L219" s="43"/>
      <c r="M219" s="234"/>
      <c r="N219" s="235"/>
      <c r="O219" s="90"/>
      <c r="P219" s="90"/>
      <c r="Q219" s="90"/>
      <c r="R219" s="90"/>
      <c r="S219" s="90"/>
      <c r="T219" s="91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152</v>
      </c>
      <c r="AU219" s="16" t="s">
        <v>86</v>
      </c>
    </row>
    <row r="220" s="2" customFormat="1" ht="24.15" customHeight="1">
      <c r="A220" s="37"/>
      <c r="B220" s="38"/>
      <c r="C220" s="218" t="s">
        <v>322</v>
      </c>
      <c r="D220" s="218" t="s">
        <v>146</v>
      </c>
      <c r="E220" s="219" t="s">
        <v>227</v>
      </c>
      <c r="F220" s="220" t="s">
        <v>228</v>
      </c>
      <c r="G220" s="221" t="s">
        <v>191</v>
      </c>
      <c r="H220" s="222">
        <v>2090</v>
      </c>
      <c r="I220" s="223"/>
      <c r="J220" s="224">
        <f>ROUND(I220*H220,2)</f>
        <v>0</v>
      </c>
      <c r="K220" s="220" t="s">
        <v>150</v>
      </c>
      <c r="L220" s="43"/>
      <c r="M220" s="225" t="s">
        <v>1</v>
      </c>
      <c r="N220" s="226" t="s">
        <v>44</v>
      </c>
      <c r="O220" s="90"/>
      <c r="P220" s="227">
        <f>O220*H220</f>
        <v>0</v>
      </c>
      <c r="Q220" s="227">
        <v>0</v>
      </c>
      <c r="R220" s="227">
        <f>Q220*H220</f>
        <v>0</v>
      </c>
      <c r="S220" s="227">
        <v>0</v>
      </c>
      <c r="T220" s="228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29" t="s">
        <v>151</v>
      </c>
      <c r="AT220" s="229" t="s">
        <v>146</v>
      </c>
      <c r="AU220" s="229" t="s">
        <v>86</v>
      </c>
      <c r="AY220" s="16" t="s">
        <v>145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6" t="s">
        <v>86</v>
      </c>
      <c r="BK220" s="230">
        <f>ROUND(I220*H220,2)</f>
        <v>0</v>
      </c>
      <c r="BL220" s="16" t="s">
        <v>151</v>
      </c>
      <c r="BM220" s="229" t="s">
        <v>410</v>
      </c>
    </row>
    <row r="221" s="2" customFormat="1">
      <c r="A221" s="37"/>
      <c r="B221" s="38"/>
      <c r="C221" s="39"/>
      <c r="D221" s="231" t="s">
        <v>152</v>
      </c>
      <c r="E221" s="39"/>
      <c r="F221" s="232" t="s">
        <v>230</v>
      </c>
      <c r="G221" s="39"/>
      <c r="H221" s="39"/>
      <c r="I221" s="233"/>
      <c r="J221" s="39"/>
      <c r="K221" s="39"/>
      <c r="L221" s="43"/>
      <c r="M221" s="234"/>
      <c r="N221" s="235"/>
      <c r="O221" s="90"/>
      <c r="P221" s="90"/>
      <c r="Q221" s="90"/>
      <c r="R221" s="90"/>
      <c r="S221" s="90"/>
      <c r="T221" s="91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6" t="s">
        <v>152</v>
      </c>
      <c r="AU221" s="16" t="s">
        <v>86</v>
      </c>
    </row>
    <row r="222" s="12" customFormat="1">
      <c r="A222" s="12"/>
      <c r="B222" s="238"/>
      <c r="C222" s="239"/>
      <c r="D222" s="236" t="s">
        <v>231</v>
      </c>
      <c r="E222" s="240" t="s">
        <v>1</v>
      </c>
      <c r="F222" s="241" t="s">
        <v>411</v>
      </c>
      <c r="G222" s="239"/>
      <c r="H222" s="242">
        <v>2090</v>
      </c>
      <c r="I222" s="243"/>
      <c r="J222" s="239"/>
      <c r="K222" s="239"/>
      <c r="L222" s="244"/>
      <c r="M222" s="245"/>
      <c r="N222" s="246"/>
      <c r="O222" s="246"/>
      <c r="P222" s="246"/>
      <c r="Q222" s="246"/>
      <c r="R222" s="246"/>
      <c r="S222" s="246"/>
      <c r="T222" s="247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T222" s="248" t="s">
        <v>231</v>
      </c>
      <c r="AU222" s="248" t="s">
        <v>86</v>
      </c>
      <c r="AV222" s="12" t="s">
        <v>88</v>
      </c>
      <c r="AW222" s="12" t="s">
        <v>35</v>
      </c>
      <c r="AX222" s="12" t="s">
        <v>86</v>
      </c>
      <c r="AY222" s="248" t="s">
        <v>145</v>
      </c>
    </row>
    <row r="223" s="2" customFormat="1" ht="24.15" customHeight="1">
      <c r="A223" s="37"/>
      <c r="B223" s="38"/>
      <c r="C223" s="218" t="s">
        <v>412</v>
      </c>
      <c r="D223" s="218" t="s">
        <v>146</v>
      </c>
      <c r="E223" s="219" t="s">
        <v>233</v>
      </c>
      <c r="F223" s="220" t="s">
        <v>234</v>
      </c>
      <c r="G223" s="221" t="s">
        <v>191</v>
      </c>
      <c r="H223" s="222">
        <v>110</v>
      </c>
      <c r="I223" s="223"/>
      <c r="J223" s="224">
        <f>ROUND(I223*H223,2)</f>
        <v>0</v>
      </c>
      <c r="K223" s="220" t="s">
        <v>150</v>
      </c>
      <c r="L223" s="43"/>
      <c r="M223" s="225" t="s">
        <v>1</v>
      </c>
      <c r="N223" s="226" t="s">
        <v>44</v>
      </c>
      <c r="O223" s="90"/>
      <c r="P223" s="227">
        <f>O223*H223</f>
        <v>0</v>
      </c>
      <c r="Q223" s="227">
        <v>0</v>
      </c>
      <c r="R223" s="227">
        <f>Q223*H223</f>
        <v>0</v>
      </c>
      <c r="S223" s="227">
        <v>0</v>
      </c>
      <c r="T223" s="228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9" t="s">
        <v>151</v>
      </c>
      <c r="AT223" s="229" t="s">
        <v>146</v>
      </c>
      <c r="AU223" s="229" t="s">
        <v>86</v>
      </c>
      <c r="AY223" s="16" t="s">
        <v>145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6" t="s">
        <v>86</v>
      </c>
      <c r="BK223" s="230">
        <f>ROUND(I223*H223,2)</f>
        <v>0</v>
      </c>
      <c r="BL223" s="16" t="s">
        <v>151</v>
      </c>
      <c r="BM223" s="229" t="s">
        <v>413</v>
      </c>
    </row>
    <row r="224" s="2" customFormat="1">
      <c r="A224" s="37"/>
      <c r="B224" s="38"/>
      <c r="C224" s="39"/>
      <c r="D224" s="231" t="s">
        <v>152</v>
      </c>
      <c r="E224" s="39"/>
      <c r="F224" s="232" t="s">
        <v>236</v>
      </c>
      <c r="G224" s="39"/>
      <c r="H224" s="39"/>
      <c r="I224" s="233"/>
      <c r="J224" s="39"/>
      <c r="K224" s="39"/>
      <c r="L224" s="43"/>
      <c r="M224" s="249"/>
      <c r="N224" s="250"/>
      <c r="O224" s="251"/>
      <c r="P224" s="251"/>
      <c r="Q224" s="251"/>
      <c r="R224" s="251"/>
      <c r="S224" s="251"/>
      <c r="T224" s="252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6" t="s">
        <v>152</v>
      </c>
      <c r="AU224" s="16" t="s">
        <v>86</v>
      </c>
    </row>
    <row r="225" s="2" customFormat="1" ht="6.96" customHeight="1">
      <c r="A225" s="37"/>
      <c r="B225" s="65"/>
      <c r="C225" s="66"/>
      <c r="D225" s="66"/>
      <c r="E225" s="66"/>
      <c r="F225" s="66"/>
      <c r="G225" s="66"/>
      <c r="H225" s="66"/>
      <c r="I225" s="66"/>
      <c r="J225" s="66"/>
      <c r="K225" s="66"/>
      <c r="L225" s="43"/>
      <c r="M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</row>
  </sheetData>
  <sheetProtection sheet="1" autoFilter="0" formatColumns="0" formatRows="0" objects="1" scenarios="1" spinCount="100000" saltValue="l9mOud3sNaY6aILxzuuRgxTZatdorvLfmXUfmm7zbLtRlxaMKYp6cZK9A36wvP5Sd1eqph0XQVhAOYf/DiIukQ==" hashValue="GYGa5LKNLUC1JJKy9lklfXgk6g1FUzITbG8Cg0Bl4sIwxMKRm2a3GveijiPOcvZ3H6jS6FjMbFXffiR1Ll5F9Q==" algorithmName="SHA-512" password="CFB1"/>
  <autoFilter ref="C128:K22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hyperlinks>
    <hyperlink ref="F132" r:id="rId1" display="https://podminky.urs.cz/item/CS_URS_2025_01/122151103"/>
    <hyperlink ref="F134" r:id="rId2" display="https://podminky.urs.cz/item/CS_URS_2025_01/174151101"/>
    <hyperlink ref="F136" r:id="rId3" display="https://podminky.urs.cz/item/CS_URS_2025_01/121151123"/>
    <hyperlink ref="F139" r:id="rId4" display="https://podminky.urs.cz/item/CS_URS_2025_01/577134111"/>
    <hyperlink ref="F142" r:id="rId5" display="https://podminky.urs.cz/item/CS_URS_2025_01/565145121"/>
    <hyperlink ref="F144" r:id="rId6" display="https://podminky.urs.cz/item/CS_URS_2025_01/573191111"/>
    <hyperlink ref="F146" r:id="rId7" display="https://podminky.urs.cz/item/CS_URS_2025_01/567122111"/>
    <hyperlink ref="F148" r:id="rId8" display="https://podminky.urs.cz/item/CS_URS_2025_01/564851111"/>
    <hyperlink ref="F153" r:id="rId9" display="https://podminky.urs.cz/item/CS_URS_2025_01/181311103"/>
    <hyperlink ref="F155" r:id="rId10" display="https://podminky.urs.cz/item/CS_URS_2025_01/183405211"/>
    <hyperlink ref="F161" r:id="rId11" display="https://podminky.urs.cz/item/CS_URS_2025_01/183403161"/>
    <hyperlink ref="F167" r:id="rId12" display="https://podminky.urs.cz/item/CS_URS_2025_01/451577777"/>
    <hyperlink ref="F170" r:id="rId13" display="https://podminky.urs.cz/item/CS_URS_2025_01/564841111"/>
    <hyperlink ref="F175" r:id="rId14" display="https://podminky.urs.cz/item/CS_URS_2025_01/916331111"/>
    <hyperlink ref="F178" r:id="rId15" display="https://podminky.urs.cz/item/CS_URS_2025_01/181311103"/>
    <hyperlink ref="F180" r:id="rId16" display="https://podminky.urs.cz/item/CS_URS_2025_01/183405211"/>
    <hyperlink ref="F185" r:id="rId17" display="https://podminky.urs.cz/item/CS_URS_2025_01/212682111"/>
    <hyperlink ref="F187" r:id="rId18" display="https://podminky.urs.cz/item/CS_URS_2025_01/212572111"/>
    <hyperlink ref="F189" r:id="rId19" display="https://podminky.urs.cz/item/CS_URS_2025_01/175111101"/>
    <hyperlink ref="F192" r:id="rId20" display="https://podminky.urs.cz/item/CS_URS_2025_01/213141111"/>
    <hyperlink ref="F195" r:id="rId21" display="https://podminky.urs.cz/item/CS_URS_2025_01/871228111"/>
    <hyperlink ref="F200" r:id="rId22" display="https://podminky.urs.cz/item/CS_URS_2025_01/919112222"/>
    <hyperlink ref="F202" r:id="rId23" display="https://podminky.urs.cz/item/CS_URS_2025_01/919122121"/>
    <hyperlink ref="F205" r:id="rId24" display="https://podminky.urs.cz/item/CS_URS_2025_01/915611111"/>
    <hyperlink ref="F207" r:id="rId25" display="https://podminky.urs.cz/item/CS_URS_2025_01/915131111"/>
    <hyperlink ref="F215" r:id="rId26" display="https://podminky.urs.cz/item/CS_URS_2025_01/998225111"/>
    <hyperlink ref="F217" r:id="rId27" display="https://podminky.urs.cz/item/CS_URS_2025_01/997221611"/>
    <hyperlink ref="F219" r:id="rId28" display="https://podminky.urs.cz/item/CS_URS_2025_01/997006512"/>
    <hyperlink ref="F221" r:id="rId29" display="https://podminky.urs.cz/item/CS_URS_2025_01/997006519"/>
    <hyperlink ref="F224" r:id="rId30" display="https://podminky.urs.cz/item/CS_URS_2025_01/997221655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105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88</v>
      </c>
    </row>
    <row r="4" s="1" customFormat="1" ht="24.96" customHeight="1">
      <c r="B4" s="19"/>
      <c r="D4" s="147" t="s">
        <v>118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16.5" customHeight="1">
      <c r="B7" s="19"/>
      <c r="E7" s="150" t="str">
        <f>'Rekapitulace stavby'!K6</f>
        <v>HELIPORT TEPLICE</v>
      </c>
      <c r="F7" s="149"/>
      <c r="G7" s="149"/>
      <c r="H7" s="149"/>
      <c r="L7" s="19"/>
    </row>
    <row r="8" s="1" customFormat="1" ht="12" customHeight="1">
      <c r="B8" s="19"/>
      <c r="D8" s="149" t="s">
        <v>119</v>
      </c>
      <c r="L8" s="19"/>
    </row>
    <row r="9" s="2" customFormat="1" ht="16.5" customHeight="1">
      <c r="A9" s="37"/>
      <c r="B9" s="43"/>
      <c r="C9" s="37"/>
      <c r="D9" s="37"/>
      <c r="E9" s="150" t="s">
        <v>414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121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415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21</v>
      </c>
      <c r="E14" s="37"/>
      <c r="F14" s="140" t="s">
        <v>22</v>
      </c>
      <c r="G14" s="37"/>
      <c r="H14" s="37"/>
      <c r="I14" s="149" t="s">
        <v>23</v>
      </c>
      <c r="J14" s="152" t="str">
        <f>'Rekapitulace stavby'!AN8</f>
        <v>17. 2. 2025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25</v>
      </c>
      <c r="E16" s="37"/>
      <c r="F16" s="37"/>
      <c r="G16" s="37"/>
      <c r="H16" s="37"/>
      <c r="I16" s="149" t="s">
        <v>26</v>
      </c>
      <c r="J16" s="140" t="s">
        <v>27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28</v>
      </c>
      <c r="F17" s="37"/>
      <c r="G17" s="37"/>
      <c r="H17" s="37"/>
      <c r="I17" s="149" t="s">
        <v>29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30</v>
      </c>
      <c r="E19" s="37"/>
      <c r="F19" s="37"/>
      <c r="G19" s="37"/>
      <c r="H19" s="37"/>
      <c r="I19" s="149" t="s">
        <v>26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29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32</v>
      </c>
      <c r="E22" s="37"/>
      <c r="F22" s="37"/>
      <c r="G22" s="37"/>
      <c r="H22" s="37"/>
      <c r="I22" s="149" t="s">
        <v>26</v>
      </c>
      <c r="J22" s="140" t="s">
        <v>33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34</v>
      </c>
      <c r="F23" s="37"/>
      <c r="G23" s="37"/>
      <c r="H23" s="37"/>
      <c r="I23" s="149" t="s">
        <v>29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36</v>
      </c>
      <c r="E25" s="37"/>
      <c r="F25" s="37"/>
      <c r="G25" s="37"/>
      <c r="H25" s="37"/>
      <c r="I25" s="149" t="s">
        <v>26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29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38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39</v>
      </c>
      <c r="E32" s="37"/>
      <c r="F32" s="37"/>
      <c r="G32" s="37"/>
      <c r="H32" s="37"/>
      <c r="I32" s="37"/>
      <c r="J32" s="159">
        <f>ROUND(J125,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41</v>
      </c>
      <c r="G34" s="37"/>
      <c r="H34" s="37"/>
      <c r="I34" s="160" t="s">
        <v>40</v>
      </c>
      <c r="J34" s="160" t="s">
        <v>42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43</v>
      </c>
      <c r="E35" s="149" t="s">
        <v>44</v>
      </c>
      <c r="F35" s="162">
        <f>ROUND((SUM(BE125:BE173)),  2)</f>
        <v>0</v>
      </c>
      <c r="G35" s="37"/>
      <c r="H35" s="37"/>
      <c r="I35" s="163">
        <v>0.20999999999999999</v>
      </c>
      <c r="J35" s="162">
        <f>ROUND(((SUM(BE125:BE173))*I35),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45</v>
      </c>
      <c r="F36" s="162">
        <f>ROUND((SUM(BF125:BF173)),  2)</f>
        <v>0</v>
      </c>
      <c r="G36" s="37"/>
      <c r="H36" s="37"/>
      <c r="I36" s="163">
        <v>0.12</v>
      </c>
      <c r="J36" s="162">
        <f>ROUND(((SUM(BF125:BF173))*I36),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46</v>
      </c>
      <c r="F37" s="162">
        <f>ROUND((SUM(BG125:BG173)),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47</v>
      </c>
      <c r="F38" s="162">
        <f>ROUND((SUM(BH125:BH173)),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48</v>
      </c>
      <c r="F39" s="162">
        <f>ROUND((SUM(BI125:BI173)),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49</v>
      </c>
      <c r="E41" s="166"/>
      <c r="F41" s="166"/>
      <c r="G41" s="167" t="s">
        <v>50</v>
      </c>
      <c r="H41" s="168" t="s">
        <v>51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52</v>
      </c>
      <c r="E50" s="172"/>
      <c r="F50" s="172"/>
      <c r="G50" s="171" t="s">
        <v>53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54</v>
      </c>
      <c r="E61" s="174"/>
      <c r="F61" s="175" t="s">
        <v>55</v>
      </c>
      <c r="G61" s="173" t="s">
        <v>54</v>
      </c>
      <c r="H61" s="174"/>
      <c r="I61" s="174"/>
      <c r="J61" s="176" t="s">
        <v>55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56</v>
      </c>
      <c r="E65" s="177"/>
      <c r="F65" s="177"/>
      <c r="G65" s="171" t="s">
        <v>57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54</v>
      </c>
      <c r="E76" s="174"/>
      <c r="F76" s="175" t="s">
        <v>55</v>
      </c>
      <c r="G76" s="173" t="s">
        <v>54</v>
      </c>
      <c r="H76" s="174"/>
      <c r="I76" s="174"/>
      <c r="J76" s="176" t="s">
        <v>55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123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HELIPORT TEPLICE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119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414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121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SO 301 - Komunikace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21</v>
      </c>
      <c r="D91" s="39"/>
      <c r="E91" s="39"/>
      <c r="F91" s="26" t="str">
        <f>F14</f>
        <v>Teplice</v>
      </c>
      <c r="G91" s="39"/>
      <c r="H91" s="39"/>
      <c r="I91" s="31" t="s">
        <v>23</v>
      </c>
      <c r="J91" s="78" t="str">
        <f>IF(J14="","",J14)</f>
        <v>17. 2. 2025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5.65" customHeight="1">
      <c r="A93" s="37"/>
      <c r="B93" s="38"/>
      <c r="C93" s="31" t="s">
        <v>25</v>
      </c>
      <c r="D93" s="39"/>
      <c r="E93" s="39"/>
      <c r="F93" s="26" t="str">
        <f>E17</f>
        <v>Krajská zdravotní, a.s.</v>
      </c>
      <c r="G93" s="39"/>
      <c r="H93" s="39"/>
      <c r="I93" s="31" t="s">
        <v>32</v>
      </c>
      <c r="J93" s="35" t="str">
        <f>E23</f>
        <v>SIEBERT + TALAŠ, spol. s r.o.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30</v>
      </c>
      <c r="D94" s="39"/>
      <c r="E94" s="39"/>
      <c r="F94" s="26" t="str">
        <f>IF(E20="","",E20)</f>
        <v>Vyplň údaj</v>
      </c>
      <c r="G94" s="39"/>
      <c r="H94" s="39"/>
      <c r="I94" s="31" t="s">
        <v>36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124</v>
      </c>
      <c r="D96" s="184"/>
      <c r="E96" s="184"/>
      <c r="F96" s="184"/>
      <c r="G96" s="184"/>
      <c r="H96" s="184"/>
      <c r="I96" s="184"/>
      <c r="J96" s="185" t="s">
        <v>125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126</v>
      </c>
      <c r="D98" s="39"/>
      <c r="E98" s="39"/>
      <c r="F98" s="39"/>
      <c r="G98" s="39"/>
      <c r="H98" s="39"/>
      <c r="I98" s="39"/>
      <c r="J98" s="109">
        <f>J125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127</v>
      </c>
    </row>
    <row r="99" s="9" customFormat="1" ht="24.96" customHeight="1">
      <c r="A99" s="9"/>
      <c r="B99" s="187"/>
      <c r="C99" s="188"/>
      <c r="D99" s="189" t="s">
        <v>239</v>
      </c>
      <c r="E99" s="190"/>
      <c r="F99" s="190"/>
      <c r="G99" s="190"/>
      <c r="H99" s="190"/>
      <c r="I99" s="190"/>
      <c r="J99" s="191">
        <f>J126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7"/>
      <c r="C100" s="188"/>
      <c r="D100" s="189" t="s">
        <v>416</v>
      </c>
      <c r="E100" s="190"/>
      <c r="F100" s="190"/>
      <c r="G100" s="190"/>
      <c r="H100" s="190"/>
      <c r="I100" s="190"/>
      <c r="J100" s="191">
        <f>J136</f>
        <v>0</v>
      </c>
      <c r="K100" s="188"/>
      <c r="L100" s="19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7"/>
      <c r="C101" s="188"/>
      <c r="D101" s="189" t="s">
        <v>417</v>
      </c>
      <c r="E101" s="190"/>
      <c r="F101" s="190"/>
      <c r="G101" s="190"/>
      <c r="H101" s="190"/>
      <c r="I101" s="190"/>
      <c r="J101" s="191">
        <f>J146</f>
        <v>0</v>
      </c>
      <c r="K101" s="188"/>
      <c r="L101" s="19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7"/>
      <c r="C102" s="188"/>
      <c r="D102" s="189" t="s">
        <v>418</v>
      </c>
      <c r="E102" s="190"/>
      <c r="F102" s="190"/>
      <c r="G102" s="190"/>
      <c r="H102" s="190"/>
      <c r="I102" s="190"/>
      <c r="J102" s="191">
        <f>J152</f>
        <v>0</v>
      </c>
      <c r="K102" s="188"/>
      <c r="L102" s="19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7"/>
      <c r="C103" s="188"/>
      <c r="D103" s="189" t="s">
        <v>130</v>
      </c>
      <c r="E103" s="190"/>
      <c r="F103" s="190"/>
      <c r="G103" s="190"/>
      <c r="H103" s="190"/>
      <c r="I103" s="190"/>
      <c r="J103" s="191">
        <f>J162</f>
        <v>0</v>
      </c>
      <c r="K103" s="188"/>
      <c r="L103" s="19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131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182" t="str">
        <f>E7</f>
        <v>HELIPORT TEPLICE</v>
      </c>
      <c r="F113" s="31"/>
      <c r="G113" s="31"/>
      <c r="H113" s="31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1" customFormat="1" ht="12" customHeight="1">
      <c r="B114" s="20"/>
      <c r="C114" s="31" t="s">
        <v>119</v>
      </c>
      <c r="D114" s="21"/>
      <c r="E114" s="21"/>
      <c r="F114" s="21"/>
      <c r="G114" s="21"/>
      <c r="H114" s="21"/>
      <c r="I114" s="21"/>
      <c r="J114" s="21"/>
      <c r="K114" s="21"/>
      <c r="L114" s="19"/>
    </row>
    <row r="115" s="2" customFormat="1" ht="16.5" customHeight="1">
      <c r="A115" s="37"/>
      <c r="B115" s="38"/>
      <c r="C115" s="39"/>
      <c r="D115" s="39"/>
      <c r="E115" s="182" t="s">
        <v>414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121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75" t="str">
        <f>E11</f>
        <v>SO 301 - Komunikace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21</v>
      </c>
      <c r="D119" s="39"/>
      <c r="E119" s="39"/>
      <c r="F119" s="26" t="str">
        <f>F14</f>
        <v>Teplice</v>
      </c>
      <c r="G119" s="39"/>
      <c r="H119" s="39"/>
      <c r="I119" s="31" t="s">
        <v>23</v>
      </c>
      <c r="J119" s="78" t="str">
        <f>IF(J14="","",J14)</f>
        <v>17. 2. 2025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5.65" customHeight="1">
      <c r="A121" s="37"/>
      <c r="B121" s="38"/>
      <c r="C121" s="31" t="s">
        <v>25</v>
      </c>
      <c r="D121" s="39"/>
      <c r="E121" s="39"/>
      <c r="F121" s="26" t="str">
        <f>E17</f>
        <v>Krajská zdravotní, a.s.</v>
      </c>
      <c r="G121" s="39"/>
      <c r="H121" s="39"/>
      <c r="I121" s="31" t="s">
        <v>32</v>
      </c>
      <c r="J121" s="35" t="str">
        <f>E23</f>
        <v>SIEBERT + TALAŠ, spol. s r.o.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30</v>
      </c>
      <c r="D122" s="39"/>
      <c r="E122" s="39"/>
      <c r="F122" s="26" t="str">
        <f>IF(E20="","",E20)</f>
        <v>Vyplň údaj</v>
      </c>
      <c r="G122" s="39"/>
      <c r="H122" s="39"/>
      <c r="I122" s="31" t="s">
        <v>36</v>
      </c>
      <c r="J122" s="35" t="str">
        <f>E26</f>
        <v xml:space="preserve"> 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0" customFormat="1" ht="29.28" customHeight="1">
      <c r="A124" s="193"/>
      <c r="B124" s="194"/>
      <c r="C124" s="195" t="s">
        <v>132</v>
      </c>
      <c r="D124" s="196" t="s">
        <v>64</v>
      </c>
      <c r="E124" s="196" t="s">
        <v>60</v>
      </c>
      <c r="F124" s="196" t="s">
        <v>61</v>
      </c>
      <c r="G124" s="196" t="s">
        <v>133</v>
      </c>
      <c r="H124" s="196" t="s">
        <v>134</v>
      </c>
      <c r="I124" s="196" t="s">
        <v>135</v>
      </c>
      <c r="J124" s="196" t="s">
        <v>125</v>
      </c>
      <c r="K124" s="197" t="s">
        <v>136</v>
      </c>
      <c r="L124" s="198"/>
      <c r="M124" s="99" t="s">
        <v>1</v>
      </c>
      <c r="N124" s="100" t="s">
        <v>43</v>
      </c>
      <c r="O124" s="100" t="s">
        <v>137</v>
      </c>
      <c r="P124" s="100" t="s">
        <v>138</v>
      </c>
      <c r="Q124" s="100" t="s">
        <v>139</v>
      </c>
      <c r="R124" s="100" t="s">
        <v>140</v>
      </c>
      <c r="S124" s="100" t="s">
        <v>141</v>
      </c>
      <c r="T124" s="101" t="s">
        <v>142</v>
      </c>
      <c r="U124" s="193"/>
      <c r="V124" s="193"/>
      <c r="W124" s="193"/>
      <c r="X124" s="193"/>
      <c r="Y124" s="193"/>
      <c r="Z124" s="193"/>
      <c r="AA124" s="193"/>
      <c r="AB124" s="193"/>
      <c r="AC124" s="193"/>
      <c r="AD124" s="193"/>
      <c r="AE124" s="193"/>
    </row>
    <row r="125" s="2" customFormat="1" ht="22.8" customHeight="1">
      <c r="A125" s="37"/>
      <c r="B125" s="38"/>
      <c r="C125" s="106" t="s">
        <v>143</v>
      </c>
      <c r="D125" s="39"/>
      <c r="E125" s="39"/>
      <c r="F125" s="39"/>
      <c r="G125" s="39"/>
      <c r="H125" s="39"/>
      <c r="I125" s="39"/>
      <c r="J125" s="199">
        <f>BK125</f>
        <v>0</v>
      </c>
      <c r="K125" s="39"/>
      <c r="L125" s="43"/>
      <c r="M125" s="102"/>
      <c r="N125" s="200"/>
      <c r="O125" s="103"/>
      <c r="P125" s="201">
        <f>P126+P136+P146+P152+P162</f>
        <v>0</v>
      </c>
      <c r="Q125" s="103"/>
      <c r="R125" s="201">
        <f>R126+R136+R146+R152+R162</f>
        <v>417.91181139999998</v>
      </c>
      <c r="S125" s="103"/>
      <c r="T125" s="202">
        <f>T126+T136+T146+T152+T162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78</v>
      </c>
      <c r="AU125" s="16" t="s">
        <v>127</v>
      </c>
      <c r="BK125" s="203">
        <f>BK126+BK136+BK146+BK152+BK162</f>
        <v>0</v>
      </c>
    </row>
    <row r="126" s="11" customFormat="1" ht="25.92" customHeight="1">
      <c r="A126" s="11"/>
      <c r="B126" s="204"/>
      <c r="C126" s="205"/>
      <c r="D126" s="206" t="s">
        <v>78</v>
      </c>
      <c r="E126" s="207" t="s">
        <v>86</v>
      </c>
      <c r="F126" s="207" t="s">
        <v>247</v>
      </c>
      <c r="G126" s="205"/>
      <c r="H126" s="205"/>
      <c r="I126" s="208"/>
      <c r="J126" s="209">
        <f>BK126</f>
        <v>0</v>
      </c>
      <c r="K126" s="205"/>
      <c r="L126" s="210"/>
      <c r="M126" s="211"/>
      <c r="N126" s="212"/>
      <c r="O126" s="212"/>
      <c r="P126" s="213">
        <f>SUM(P127:P135)</f>
        <v>0</v>
      </c>
      <c r="Q126" s="212"/>
      <c r="R126" s="213">
        <f>SUM(R127:R135)</f>
        <v>0</v>
      </c>
      <c r="S126" s="212"/>
      <c r="T126" s="214">
        <f>SUM(T127:T135)</f>
        <v>0</v>
      </c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R126" s="215" t="s">
        <v>86</v>
      </c>
      <c r="AT126" s="216" t="s">
        <v>78</v>
      </c>
      <c r="AU126" s="216" t="s">
        <v>79</v>
      </c>
      <c r="AY126" s="215" t="s">
        <v>145</v>
      </c>
      <c r="BK126" s="217">
        <f>SUM(BK127:BK135)</f>
        <v>0</v>
      </c>
    </row>
    <row r="127" s="2" customFormat="1" ht="33" customHeight="1">
      <c r="A127" s="37"/>
      <c r="B127" s="38"/>
      <c r="C127" s="218" t="s">
        <v>86</v>
      </c>
      <c r="D127" s="218" t="s">
        <v>146</v>
      </c>
      <c r="E127" s="219" t="s">
        <v>248</v>
      </c>
      <c r="F127" s="220" t="s">
        <v>249</v>
      </c>
      <c r="G127" s="221" t="s">
        <v>149</v>
      </c>
      <c r="H127" s="222">
        <v>52.490000000000002</v>
      </c>
      <c r="I127" s="223"/>
      <c r="J127" s="224">
        <f>ROUND(I127*H127,2)</f>
        <v>0</v>
      </c>
      <c r="K127" s="220" t="s">
        <v>150</v>
      </c>
      <c r="L127" s="43"/>
      <c r="M127" s="225" t="s">
        <v>1</v>
      </c>
      <c r="N127" s="226" t="s">
        <v>44</v>
      </c>
      <c r="O127" s="90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9" t="s">
        <v>151</v>
      </c>
      <c r="AT127" s="229" t="s">
        <v>146</v>
      </c>
      <c r="AU127" s="229" t="s">
        <v>86</v>
      </c>
      <c r="AY127" s="16" t="s">
        <v>145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6" t="s">
        <v>86</v>
      </c>
      <c r="BK127" s="230">
        <f>ROUND(I127*H127,2)</f>
        <v>0</v>
      </c>
      <c r="BL127" s="16" t="s">
        <v>151</v>
      </c>
      <c r="BM127" s="229" t="s">
        <v>88</v>
      </c>
    </row>
    <row r="128" s="2" customFormat="1">
      <c r="A128" s="37"/>
      <c r="B128" s="38"/>
      <c r="C128" s="39"/>
      <c r="D128" s="231" t="s">
        <v>152</v>
      </c>
      <c r="E128" s="39"/>
      <c r="F128" s="232" t="s">
        <v>250</v>
      </c>
      <c r="G128" s="39"/>
      <c r="H128" s="39"/>
      <c r="I128" s="233"/>
      <c r="J128" s="39"/>
      <c r="K128" s="39"/>
      <c r="L128" s="43"/>
      <c r="M128" s="234"/>
      <c r="N128" s="235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152</v>
      </c>
      <c r="AU128" s="16" t="s">
        <v>86</v>
      </c>
    </row>
    <row r="129" s="2" customFormat="1" ht="16.5" customHeight="1">
      <c r="A129" s="37"/>
      <c r="B129" s="38"/>
      <c r="C129" s="218" t="s">
        <v>88</v>
      </c>
      <c r="D129" s="218" t="s">
        <v>146</v>
      </c>
      <c r="E129" s="219" t="s">
        <v>419</v>
      </c>
      <c r="F129" s="220" t="s">
        <v>420</v>
      </c>
      <c r="G129" s="221" t="s">
        <v>177</v>
      </c>
      <c r="H129" s="222">
        <v>88</v>
      </c>
      <c r="I129" s="223"/>
      <c r="J129" s="224">
        <f>ROUND(I129*H129,2)</f>
        <v>0</v>
      </c>
      <c r="K129" s="220" t="s">
        <v>169</v>
      </c>
      <c r="L129" s="43"/>
      <c r="M129" s="225" t="s">
        <v>1</v>
      </c>
      <c r="N129" s="226" t="s">
        <v>44</v>
      </c>
      <c r="O129" s="90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9" t="s">
        <v>151</v>
      </c>
      <c r="AT129" s="229" t="s">
        <v>146</v>
      </c>
      <c r="AU129" s="229" t="s">
        <v>86</v>
      </c>
      <c r="AY129" s="16" t="s">
        <v>145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6" t="s">
        <v>86</v>
      </c>
      <c r="BK129" s="230">
        <f>ROUND(I129*H129,2)</f>
        <v>0</v>
      </c>
      <c r="BL129" s="16" t="s">
        <v>151</v>
      </c>
      <c r="BM129" s="229" t="s">
        <v>160</v>
      </c>
    </row>
    <row r="130" s="2" customFormat="1" ht="24.15" customHeight="1">
      <c r="A130" s="37"/>
      <c r="B130" s="38"/>
      <c r="C130" s="218" t="s">
        <v>157</v>
      </c>
      <c r="D130" s="218" t="s">
        <v>146</v>
      </c>
      <c r="E130" s="219" t="s">
        <v>421</v>
      </c>
      <c r="F130" s="220" t="s">
        <v>422</v>
      </c>
      <c r="G130" s="221" t="s">
        <v>149</v>
      </c>
      <c r="H130" s="222">
        <v>9.5999999999999996</v>
      </c>
      <c r="I130" s="223"/>
      <c r="J130" s="224">
        <f>ROUND(I130*H130,2)</f>
        <v>0</v>
      </c>
      <c r="K130" s="220" t="s">
        <v>150</v>
      </c>
      <c r="L130" s="43"/>
      <c r="M130" s="225" t="s">
        <v>1</v>
      </c>
      <c r="N130" s="226" t="s">
        <v>44</v>
      </c>
      <c r="O130" s="90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9" t="s">
        <v>151</v>
      </c>
      <c r="AT130" s="229" t="s">
        <v>146</v>
      </c>
      <c r="AU130" s="229" t="s">
        <v>86</v>
      </c>
      <c r="AY130" s="16" t="s">
        <v>145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6" t="s">
        <v>86</v>
      </c>
      <c r="BK130" s="230">
        <f>ROUND(I130*H130,2)</f>
        <v>0</v>
      </c>
      <c r="BL130" s="16" t="s">
        <v>151</v>
      </c>
      <c r="BM130" s="229" t="s">
        <v>164</v>
      </c>
    </row>
    <row r="131" s="2" customFormat="1">
      <c r="A131" s="37"/>
      <c r="B131" s="38"/>
      <c r="C131" s="39"/>
      <c r="D131" s="231" t="s">
        <v>152</v>
      </c>
      <c r="E131" s="39"/>
      <c r="F131" s="232" t="s">
        <v>423</v>
      </c>
      <c r="G131" s="39"/>
      <c r="H131" s="39"/>
      <c r="I131" s="233"/>
      <c r="J131" s="39"/>
      <c r="K131" s="39"/>
      <c r="L131" s="43"/>
      <c r="M131" s="234"/>
      <c r="N131" s="235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152</v>
      </c>
      <c r="AU131" s="16" t="s">
        <v>86</v>
      </c>
    </row>
    <row r="132" s="2" customFormat="1" ht="24.15" customHeight="1">
      <c r="A132" s="37"/>
      <c r="B132" s="38"/>
      <c r="C132" s="218" t="s">
        <v>151</v>
      </c>
      <c r="D132" s="218" t="s">
        <v>146</v>
      </c>
      <c r="E132" s="219" t="s">
        <v>277</v>
      </c>
      <c r="F132" s="220" t="s">
        <v>278</v>
      </c>
      <c r="G132" s="221" t="s">
        <v>177</v>
      </c>
      <c r="H132" s="222">
        <v>67</v>
      </c>
      <c r="I132" s="223"/>
      <c r="J132" s="224">
        <f>ROUND(I132*H132,2)</f>
        <v>0</v>
      </c>
      <c r="K132" s="220" t="s">
        <v>150</v>
      </c>
      <c r="L132" s="43"/>
      <c r="M132" s="225" t="s">
        <v>1</v>
      </c>
      <c r="N132" s="226" t="s">
        <v>44</v>
      </c>
      <c r="O132" s="90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9" t="s">
        <v>151</v>
      </c>
      <c r="AT132" s="229" t="s">
        <v>146</v>
      </c>
      <c r="AU132" s="229" t="s">
        <v>86</v>
      </c>
      <c r="AY132" s="16" t="s">
        <v>145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6" t="s">
        <v>86</v>
      </c>
      <c r="BK132" s="230">
        <f>ROUND(I132*H132,2)</f>
        <v>0</v>
      </c>
      <c r="BL132" s="16" t="s">
        <v>151</v>
      </c>
      <c r="BM132" s="229" t="s">
        <v>170</v>
      </c>
    </row>
    <row r="133" s="2" customFormat="1">
      <c r="A133" s="37"/>
      <c r="B133" s="38"/>
      <c r="C133" s="39"/>
      <c r="D133" s="231" t="s">
        <v>152</v>
      </c>
      <c r="E133" s="39"/>
      <c r="F133" s="232" t="s">
        <v>279</v>
      </c>
      <c r="G133" s="39"/>
      <c r="H133" s="39"/>
      <c r="I133" s="233"/>
      <c r="J133" s="39"/>
      <c r="K133" s="39"/>
      <c r="L133" s="43"/>
      <c r="M133" s="234"/>
      <c r="N133" s="235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152</v>
      </c>
      <c r="AU133" s="16" t="s">
        <v>86</v>
      </c>
    </row>
    <row r="134" s="2" customFormat="1" ht="24.15" customHeight="1">
      <c r="A134" s="37"/>
      <c r="B134" s="38"/>
      <c r="C134" s="218" t="s">
        <v>166</v>
      </c>
      <c r="D134" s="218" t="s">
        <v>146</v>
      </c>
      <c r="E134" s="219" t="s">
        <v>424</v>
      </c>
      <c r="F134" s="220" t="s">
        <v>425</v>
      </c>
      <c r="G134" s="221" t="s">
        <v>177</v>
      </c>
      <c r="H134" s="222">
        <v>85</v>
      </c>
      <c r="I134" s="223"/>
      <c r="J134" s="224">
        <f>ROUND(I134*H134,2)</f>
        <v>0</v>
      </c>
      <c r="K134" s="220" t="s">
        <v>150</v>
      </c>
      <c r="L134" s="43"/>
      <c r="M134" s="225" t="s">
        <v>1</v>
      </c>
      <c r="N134" s="226" t="s">
        <v>44</v>
      </c>
      <c r="O134" s="90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9" t="s">
        <v>151</v>
      </c>
      <c r="AT134" s="229" t="s">
        <v>146</v>
      </c>
      <c r="AU134" s="229" t="s">
        <v>86</v>
      </c>
      <c r="AY134" s="16" t="s">
        <v>145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6" t="s">
        <v>86</v>
      </c>
      <c r="BK134" s="230">
        <f>ROUND(I134*H134,2)</f>
        <v>0</v>
      </c>
      <c r="BL134" s="16" t="s">
        <v>151</v>
      </c>
      <c r="BM134" s="229" t="s">
        <v>8</v>
      </c>
    </row>
    <row r="135" s="2" customFormat="1">
      <c r="A135" s="37"/>
      <c r="B135" s="38"/>
      <c r="C135" s="39"/>
      <c r="D135" s="231" t="s">
        <v>152</v>
      </c>
      <c r="E135" s="39"/>
      <c r="F135" s="232" t="s">
        <v>426</v>
      </c>
      <c r="G135" s="39"/>
      <c r="H135" s="39"/>
      <c r="I135" s="233"/>
      <c r="J135" s="39"/>
      <c r="K135" s="39"/>
      <c r="L135" s="43"/>
      <c r="M135" s="234"/>
      <c r="N135" s="235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152</v>
      </c>
      <c r="AU135" s="16" t="s">
        <v>86</v>
      </c>
    </row>
    <row r="136" s="11" customFormat="1" ht="25.92" customHeight="1">
      <c r="A136" s="11"/>
      <c r="B136" s="204"/>
      <c r="C136" s="205"/>
      <c r="D136" s="206" t="s">
        <v>78</v>
      </c>
      <c r="E136" s="207" t="s">
        <v>88</v>
      </c>
      <c r="F136" s="207" t="s">
        <v>427</v>
      </c>
      <c r="G136" s="205"/>
      <c r="H136" s="205"/>
      <c r="I136" s="208"/>
      <c r="J136" s="209">
        <f>BK136</f>
        <v>0</v>
      </c>
      <c r="K136" s="205"/>
      <c r="L136" s="210"/>
      <c r="M136" s="211"/>
      <c r="N136" s="212"/>
      <c r="O136" s="212"/>
      <c r="P136" s="213">
        <f>SUM(P137:P145)</f>
        <v>0</v>
      </c>
      <c r="Q136" s="212"/>
      <c r="R136" s="213">
        <f>SUM(R137:R145)</f>
        <v>417.77692439999998</v>
      </c>
      <c r="S136" s="212"/>
      <c r="T136" s="214">
        <f>SUM(T137:T145)</f>
        <v>0</v>
      </c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R136" s="215" t="s">
        <v>86</v>
      </c>
      <c r="AT136" s="216" t="s">
        <v>78</v>
      </c>
      <c r="AU136" s="216" t="s">
        <v>79</v>
      </c>
      <c r="AY136" s="215" t="s">
        <v>145</v>
      </c>
      <c r="BK136" s="217">
        <f>SUM(BK137:BK145)</f>
        <v>0</v>
      </c>
    </row>
    <row r="137" s="2" customFormat="1" ht="33" customHeight="1">
      <c r="A137" s="37"/>
      <c r="B137" s="38"/>
      <c r="C137" s="218" t="s">
        <v>160</v>
      </c>
      <c r="D137" s="218" t="s">
        <v>146</v>
      </c>
      <c r="E137" s="219" t="s">
        <v>256</v>
      </c>
      <c r="F137" s="220" t="s">
        <v>257</v>
      </c>
      <c r="G137" s="221" t="s">
        <v>177</v>
      </c>
      <c r="H137" s="222">
        <v>469</v>
      </c>
      <c r="I137" s="223"/>
      <c r="J137" s="224">
        <f>ROUND(I137*H137,2)</f>
        <v>0</v>
      </c>
      <c r="K137" s="220" t="s">
        <v>150</v>
      </c>
      <c r="L137" s="43"/>
      <c r="M137" s="225" t="s">
        <v>1</v>
      </c>
      <c r="N137" s="226" t="s">
        <v>44</v>
      </c>
      <c r="O137" s="90"/>
      <c r="P137" s="227">
        <f>O137*H137</f>
        <v>0</v>
      </c>
      <c r="Q137" s="227">
        <v>0.10373</v>
      </c>
      <c r="R137" s="227">
        <f>Q137*H137</f>
        <v>48.649370000000005</v>
      </c>
      <c r="S137" s="227">
        <v>0</v>
      </c>
      <c r="T137" s="228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9" t="s">
        <v>151</v>
      </c>
      <c r="AT137" s="229" t="s">
        <v>146</v>
      </c>
      <c r="AU137" s="229" t="s">
        <v>86</v>
      </c>
      <c r="AY137" s="16" t="s">
        <v>145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6" t="s">
        <v>86</v>
      </c>
      <c r="BK137" s="230">
        <f>ROUND(I137*H137,2)</f>
        <v>0</v>
      </c>
      <c r="BL137" s="16" t="s">
        <v>151</v>
      </c>
      <c r="BM137" s="229" t="s">
        <v>178</v>
      </c>
    </row>
    <row r="138" s="2" customFormat="1">
      <c r="A138" s="37"/>
      <c r="B138" s="38"/>
      <c r="C138" s="39"/>
      <c r="D138" s="231" t="s">
        <v>152</v>
      </c>
      <c r="E138" s="39"/>
      <c r="F138" s="232" t="s">
        <v>258</v>
      </c>
      <c r="G138" s="39"/>
      <c r="H138" s="39"/>
      <c r="I138" s="233"/>
      <c r="J138" s="39"/>
      <c r="K138" s="39"/>
      <c r="L138" s="43"/>
      <c r="M138" s="234"/>
      <c r="N138" s="235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152</v>
      </c>
      <c r="AU138" s="16" t="s">
        <v>86</v>
      </c>
    </row>
    <row r="139" s="2" customFormat="1" ht="16.5" customHeight="1">
      <c r="A139" s="37"/>
      <c r="B139" s="38"/>
      <c r="C139" s="218" t="s">
        <v>174</v>
      </c>
      <c r="D139" s="218" t="s">
        <v>146</v>
      </c>
      <c r="E139" s="219" t="s">
        <v>259</v>
      </c>
      <c r="F139" s="220" t="s">
        <v>260</v>
      </c>
      <c r="G139" s="221" t="s">
        <v>177</v>
      </c>
      <c r="H139" s="222">
        <v>469</v>
      </c>
      <c r="I139" s="223"/>
      <c r="J139" s="224">
        <f>ROUND(I139*H139,2)</f>
        <v>0</v>
      </c>
      <c r="K139" s="220" t="s">
        <v>169</v>
      </c>
      <c r="L139" s="43"/>
      <c r="M139" s="225" t="s">
        <v>1</v>
      </c>
      <c r="N139" s="226" t="s">
        <v>44</v>
      </c>
      <c r="O139" s="90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9" t="s">
        <v>151</v>
      </c>
      <c r="AT139" s="229" t="s">
        <v>146</v>
      </c>
      <c r="AU139" s="229" t="s">
        <v>86</v>
      </c>
      <c r="AY139" s="16" t="s">
        <v>145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6" t="s">
        <v>86</v>
      </c>
      <c r="BK139" s="230">
        <f>ROUND(I139*H139,2)</f>
        <v>0</v>
      </c>
      <c r="BL139" s="16" t="s">
        <v>151</v>
      </c>
      <c r="BM139" s="229" t="s">
        <v>182</v>
      </c>
    </row>
    <row r="140" s="2" customFormat="1" ht="33" customHeight="1">
      <c r="A140" s="37"/>
      <c r="B140" s="38"/>
      <c r="C140" s="218" t="s">
        <v>164</v>
      </c>
      <c r="D140" s="218" t="s">
        <v>146</v>
      </c>
      <c r="E140" s="219" t="s">
        <v>261</v>
      </c>
      <c r="F140" s="220" t="s">
        <v>262</v>
      </c>
      <c r="G140" s="221" t="s">
        <v>177</v>
      </c>
      <c r="H140" s="222">
        <v>473.69</v>
      </c>
      <c r="I140" s="223"/>
      <c r="J140" s="224">
        <f>ROUND(I140*H140,2)</f>
        <v>0</v>
      </c>
      <c r="K140" s="220" t="s">
        <v>150</v>
      </c>
      <c r="L140" s="43"/>
      <c r="M140" s="225" t="s">
        <v>1</v>
      </c>
      <c r="N140" s="226" t="s">
        <v>44</v>
      </c>
      <c r="O140" s="90"/>
      <c r="P140" s="227">
        <f>O140*H140</f>
        <v>0</v>
      </c>
      <c r="Q140" s="227">
        <v>0.15826000000000001</v>
      </c>
      <c r="R140" s="227">
        <f>Q140*H140</f>
        <v>74.966179400000001</v>
      </c>
      <c r="S140" s="227">
        <v>0</v>
      </c>
      <c r="T140" s="228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9" t="s">
        <v>151</v>
      </c>
      <c r="AT140" s="229" t="s">
        <v>146</v>
      </c>
      <c r="AU140" s="229" t="s">
        <v>86</v>
      </c>
      <c r="AY140" s="16" t="s">
        <v>145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6" t="s">
        <v>86</v>
      </c>
      <c r="BK140" s="230">
        <f>ROUND(I140*H140,2)</f>
        <v>0</v>
      </c>
      <c r="BL140" s="16" t="s">
        <v>151</v>
      </c>
      <c r="BM140" s="229" t="s">
        <v>188</v>
      </c>
    </row>
    <row r="141" s="2" customFormat="1">
      <c r="A141" s="37"/>
      <c r="B141" s="38"/>
      <c r="C141" s="39"/>
      <c r="D141" s="231" t="s">
        <v>152</v>
      </c>
      <c r="E141" s="39"/>
      <c r="F141" s="232" t="s">
        <v>263</v>
      </c>
      <c r="G141" s="39"/>
      <c r="H141" s="39"/>
      <c r="I141" s="233"/>
      <c r="J141" s="39"/>
      <c r="K141" s="39"/>
      <c r="L141" s="43"/>
      <c r="M141" s="234"/>
      <c r="N141" s="235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152</v>
      </c>
      <c r="AU141" s="16" t="s">
        <v>86</v>
      </c>
    </row>
    <row r="142" s="2" customFormat="1" ht="24.15" customHeight="1">
      <c r="A142" s="37"/>
      <c r="B142" s="38"/>
      <c r="C142" s="218" t="s">
        <v>184</v>
      </c>
      <c r="D142" s="218" t="s">
        <v>146</v>
      </c>
      <c r="E142" s="219" t="s">
        <v>428</v>
      </c>
      <c r="F142" s="220" t="s">
        <v>429</v>
      </c>
      <c r="G142" s="221" t="s">
        <v>177</v>
      </c>
      <c r="H142" s="222">
        <v>511.58499999999998</v>
      </c>
      <c r="I142" s="223"/>
      <c r="J142" s="224">
        <f>ROUND(I142*H142,2)</f>
        <v>0</v>
      </c>
      <c r="K142" s="220" t="s">
        <v>150</v>
      </c>
      <c r="L142" s="43"/>
      <c r="M142" s="225" t="s">
        <v>1</v>
      </c>
      <c r="N142" s="226" t="s">
        <v>44</v>
      </c>
      <c r="O142" s="90"/>
      <c r="P142" s="227">
        <f>O142*H142</f>
        <v>0</v>
      </c>
      <c r="Q142" s="227">
        <v>0.57499999999999996</v>
      </c>
      <c r="R142" s="227">
        <f>Q142*H142</f>
        <v>294.16137499999996</v>
      </c>
      <c r="S142" s="227">
        <v>0</v>
      </c>
      <c r="T142" s="228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9" t="s">
        <v>151</v>
      </c>
      <c r="AT142" s="229" t="s">
        <v>146</v>
      </c>
      <c r="AU142" s="229" t="s">
        <v>86</v>
      </c>
      <c r="AY142" s="16" t="s">
        <v>145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6" t="s">
        <v>86</v>
      </c>
      <c r="BK142" s="230">
        <f>ROUND(I142*H142,2)</f>
        <v>0</v>
      </c>
      <c r="BL142" s="16" t="s">
        <v>151</v>
      </c>
      <c r="BM142" s="229" t="s">
        <v>192</v>
      </c>
    </row>
    <row r="143" s="2" customFormat="1">
      <c r="A143" s="37"/>
      <c r="B143" s="38"/>
      <c r="C143" s="39"/>
      <c r="D143" s="231" t="s">
        <v>152</v>
      </c>
      <c r="E143" s="39"/>
      <c r="F143" s="232" t="s">
        <v>430</v>
      </c>
      <c r="G143" s="39"/>
      <c r="H143" s="39"/>
      <c r="I143" s="233"/>
      <c r="J143" s="39"/>
      <c r="K143" s="39"/>
      <c r="L143" s="43"/>
      <c r="M143" s="234"/>
      <c r="N143" s="235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152</v>
      </c>
      <c r="AU143" s="16" t="s">
        <v>86</v>
      </c>
    </row>
    <row r="144" s="2" customFormat="1">
      <c r="A144" s="37"/>
      <c r="B144" s="38"/>
      <c r="C144" s="39"/>
      <c r="D144" s="236" t="s">
        <v>199</v>
      </c>
      <c r="E144" s="39"/>
      <c r="F144" s="237" t="s">
        <v>273</v>
      </c>
      <c r="G144" s="39"/>
      <c r="H144" s="39"/>
      <c r="I144" s="233"/>
      <c r="J144" s="39"/>
      <c r="K144" s="39"/>
      <c r="L144" s="43"/>
      <c r="M144" s="234"/>
      <c r="N144" s="235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199</v>
      </c>
      <c r="AU144" s="16" t="s">
        <v>86</v>
      </c>
    </row>
    <row r="145" s="2" customFormat="1" ht="24.15" customHeight="1">
      <c r="A145" s="37"/>
      <c r="B145" s="38"/>
      <c r="C145" s="218" t="s">
        <v>170</v>
      </c>
      <c r="D145" s="218" t="s">
        <v>146</v>
      </c>
      <c r="E145" s="219" t="s">
        <v>274</v>
      </c>
      <c r="F145" s="220" t="s">
        <v>275</v>
      </c>
      <c r="G145" s="221" t="s">
        <v>177</v>
      </c>
      <c r="H145" s="222">
        <v>511.58499999999998</v>
      </c>
      <c r="I145" s="223"/>
      <c r="J145" s="224">
        <f>ROUND(I145*H145,2)</f>
        <v>0</v>
      </c>
      <c r="K145" s="220" t="s">
        <v>169</v>
      </c>
      <c r="L145" s="43"/>
      <c r="M145" s="225" t="s">
        <v>1</v>
      </c>
      <c r="N145" s="226" t="s">
        <v>44</v>
      </c>
      <c r="O145" s="90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9" t="s">
        <v>151</v>
      </c>
      <c r="AT145" s="229" t="s">
        <v>146</v>
      </c>
      <c r="AU145" s="229" t="s">
        <v>86</v>
      </c>
      <c r="AY145" s="16" t="s">
        <v>145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6" t="s">
        <v>86</v>
      </c>
      <c r="BK145" s="230">
        <f>ROUND(I145*H145,2)</f>
        <v>0</v>
      </c>
      <c r="BL145" s="16" t="s">
        <v>151</v>
      </c>
      <c r="BM145" s="229" t="s">
        <v>197</v>
      </c>
    </row>
    <row r="146" s="11" customFormat="1" ht="25.92" customHeight="1">
      <c r="A146" s="11"/>
      <c r="B146" s="204"/>
      <c r="C146" s="205"/>
      <c r="D146" s="206" t="s">
        <v>78</v>
      </c>
      <c r="E146" s="207" t="s">
        <v>157</v>
      </c>
      <c r="F146" s="207" t="s">
        <v>361</v>
      </c>
      <c r="G146" s="205"/>
      <c r="H146" s="205"/>
      <c r="I146" s="208"/>
      <c r="J146" s="209">
        <f>BK146</f>
        <v>0</v>
      </c>
      <c r="K146" s="205"/>
      <c r="L146" s="210"/>
      <c r="M146" s="211"/>
      <c r="N146" s="212"/>
      <c r="O146" s="212"/>
      <c r="P146" s="213">
        <f>SUM(P147:P151)</f>
        <v>0</v>
      </c>
      <c r="Q146" s="212"/>
      <c r="R146" s="213">
        <f>SUM(R147:R151)</f>
        <v>0.0022770000000000004</v>
      </c>
      <c r="S146" s="212"/>
      <c r="T146" s="214">
        <f>SUM(T147:T151)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215" t="s">
        <v>86</v>
      </c>
      <c r="AT146" s="216" t="s">
        <v>78</v>
      </c>
      <c r="AU146" s="216" t="s">
        <v>79</v>
      </c>
      <c r="AY146" s="215" t="s">
        <v>145</v>
      </c>
      <c r="BK146" s="217">
        <f>SUM(BK147:BK151)</f>
        <v>0</v>
      </c>
    </row>
    <row r="147" s="2" customFormat="1" ht="37.8" customHeight="1">
      <c r="A147" s="37"/>
      <c r="B147" s="38"/>
      <c r="C147" s="218" t="s">
        <v>194</v>
      </c>
      <c r="D147" s="218" t="s">
        <v>146</v>
      </c>
      <c r="E147" s="219" t="s">
        <v>363</v>
      </c>
      <c r="F147" s="220" t="s">
        <v>364</v>
      </c>
      <c r="G147" s="221" t="s">
        <v>203</v>
      </c>
      <c r="H147" s="222">
        <v>25.300000000000001</v>
      </c>
      <c r="I147" s="223"/>
      <c r="J147" s="224">
        <f>ROUND(I147*H147,2)</f>
        <v>0</v>
      </c>
      <c r="K147" s="220" t="s">
        <v>169</v>
      </c>
      <c r="L147" s="43"/>
      <c r="M147" s="225" t="s">
        <v>1</v>
      </c>
      <c r="N147" s="226" t="s">
        <v>44</v>
      </c>
      <c r="O147" s="90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9" t="s">
        <v>151</v>
      </c>
      <c r="AT147" s="229" t="s">
        <v>146</v>
      </c>
      <c r="AU147" s="229" t="s">
        <v>86</v>
      </c>
      <c r="AY147" s="16" t="s">
        <v>145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6" t="s">
        <v>86</v>
      </c>
      <c r="BK147" s="230">
        <f>ROUND(I147*H147,2)</f>
        <v>0</v>
      </c>
      <c r="BL147" s="16" t="s">
        <v>151</v>
      </c>
      <c r="BM147" s="229" t="s">
        <v>204</v>
      </c>
    </row>
    <row r="148" s="2" customFormat="1" ht="24.15" customHeight="1">
      <c r="A148" s="37"/>
      <c r="B148" s="38"/>
      <c r="C148" s="218" t="s">
        <v>8</v>
      </c>
      <c r="D148" s="218" t="s">
        <v>146</v>
      </c>
      <c r="E148" s="219" t="s">
        <v>367</v>
      </c>
      <c r="F148" s="220" t="s">
        <v>368</v>
      </c>
      <c r="G148" s="221" t="s">
        <v>203</v>
      </c>
      <c r="H148" s="222">
        <v>25.300000000000001</v>
      </c>
      <c r="I148" s="223"/>
      <c r="J148" s="224">
        <f>ROUND(I148*H148,2)</f>
        <v>0</v>
      </c>
      <c r="K148" s="220" t="s">
        <v>150</v>
      </c>
      <c r="L148" s="43"/>
      <c r="M148" s="225" t="s">
        <v>1</v>
      </c>
      <c r="N148" s="226" t="s">
        <v>44</v>
      </c>
      <c r="O148" s="90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9" t="s">
        <v>151</v>
      </c>
      <c r="AT148" s="229" t="s">
        <v>146</v>
      </c>
      <c r="AU148" s="229" t="s">
        <v>86</v>
      </c>
      <c r="AY148" s="16" t="s">
        <v>145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6" t="s">
        <v>86</v>
      </c>
      <c r="BK148" s="230">
        <f>ROUND(I148*H148,2)</f>
        <v>0</v>
      </c>
      <c r="BL148" s="16" t="s">
        <v>151</v>
      </c>
      <c r="BM148" s="229" t="s">
        <v>210</v>
      </c>
    </row>
    <row r="149" s="2" customFormat="1">
      <c r="A149" s="37"/>
      <c r="B149" s="38"/>
      <c r="C149" s="39"/>
      <c r="D149" s="231" t="s">
        <v>152</v>
      </c>
      <c r="E149" s="39"/>
      <c r="F149" s="232" t="s">
        <v>370</v>
      </c>
      <c r="G149" s="39"/>
      <c r="H149" s="39"/>
      <c r="I149" s="233"/>
      <c r="J149" s="39"/>
      <c r="K149" s="39"/>
      <c r="L149" s="43"/>
      <c r="M149" s="234"/>
      <c r="N149" s="235"/>
      <c r="O149" s="90"/>
      <c r="P149" s="90"/>
      <c r="Q149" s="90"/>
      <c r="R149" s="90"/>
      <c r="S149" s="90"/>
      <c r="T149" s="91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152</v>
      </c>
      <c r="AU149" s="16" t="s">
        <v>86</v>
      </c>
    </row>
    <row r="150" s="2" customFormat="1" ht="24.15" customHeight="1">
      <c r="A150" s="37"/>
      <c r="B150" s="38"/>
      <c r="C150" s="218" t="s">
        <v>206</v>
      </c>
      <c r="D150" s="218" t="s">
        <v>146</v>
      </c>
      <c r="E150" s="219" t="s">
        <v>372</v>
      </c>
      <c r="F150" s="220" t="s">
        <v>373</v>
      </c>
      <c r="G150" s="221" t="s">
        <v>203</v>
      </c>
      <c r="H150" s="222">
        <v>25.300000000000001</v>
      </c>
      <c r="I150" s="223"/>
      <c r="J150" s="224">
        <f>ROUND(I150*H150,2)</f>
        <v>0</v>
      </c>
      <c r="K150" s="220" t="s">
        <v>150</v>
      </c>
      <c r="L150" s="43"/>
      <c r="M150" s="225" t="s">
        <v>1</v>
      </c>
      <c r="N150" s="226" t="s">
        <v>44</v>
      </c>
      <c r="O150" s="90"/>
      <c r="P150" s="227">
        <f>O150*H150</f>
        <v>0</v>
      </c>
      <c r="Q150" s="227">
        <v>9.0000000000000006E-05</v>
      </c>
      <c r="R150" s="227">
        <f>Q150*H150</f>
        <v>0.0022770000000000004</v>
      </c>
      <c r="S150" s="227">
        <v>0</v>
      </c>
      <c r="T150" s="228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9" t="s">
        <v>151</v>
      </c>
      <c r="AT150" s="229" t="s">
        <v>146</v>
      </c>
      <c r="AU150" s="229" t="s">
        <v>86</v>
      </c>
      <c r="AY150" s="16" t="s">
        <v>145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6" t="s">
        <v>86</v>
      </c>
      <c r="BK150" s="230">
        <f>ROUND(I150*H150,2)</f>
        <v>0</v>
      </c>
      <c r="BL150" s="16" t="s">
        <v>151</v>
      </c>
      <c r="BM150" s="229" t="s">
        <v>215</v>
      </c>
    </row>
    <row r="151" s="2" customFormat="1">
      <c r="A151" s="37"/>
      <c r="B151" s="38"/>
      <c r="C151" s="39"/>
      <c r="D151" s="231" t="s">
        <v>152</v>
      </c>
      <c r="E151" s="39"/>
      <c r="F151" s="232" t="s">
        <v>375</v>
      </c>
      <c r="G151" s="39"/>
      <c r="H151" s="39"/>
      <c r="I151" s="233"/>
      <c r="J151" s="39"/>
      <c r="K151" s="39"/>
      <c r="L151" s="43"/>
      <c r="M151" s="234"/>
      <c r="N151" s="235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152</v>
      </c>
      <c r="AU151" s="16" t="s">
        <v>86</v>
      </c>
    </row>
    <row r="152" s="11" customFormat="1" ht="25.92" customHeight="1">
      <c r="A152" s="11"/>
      <c r="B152" s="204"/>
      <c r="C152" s="205"/>
      <c r="D152" s="206" t="s">
        <v>78</v>
      </c>
      <c r="E152" s="207" t="s">
        <v>151</v>
      </c>
      <c r="F152" s="207" t="s">
        <v>376</v>
      </c>
      <c r="G152" s="205"/>
      <c r="H152" s="205"/>
      <c r="I152" s="208"/>
      <c r="J152" s="209">
        <f>BK152</f>
        <v>0</v>
      </c>
      <c r="K152" s="205"/>
      <c r="L152" s="210"/>
      <c r="M152" s="211"/>
      <c r="N152" s="212"/>
      <c r="O152" s="212"/>
      <c r="P152" s="213">
        <f>SUM(P153:P161)</f>
        <v>0</v>
      </c>
      <c r="Q152" s="212"/>
      <c r="R152" s="213">
        <f>SUM(R153:R161)</f>
        <v>0.13261000000000001</v>
      </c>
      <c r="S152" s="212"/>
      <c r="T152" s="214">
        <f>SUM(T153:T161)</f>
        <v>0</v>
      </c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R152" s="215" t="s">
        <v>86</v>
      </c>
      <c r="AT152" s="216" t="s">
        <v>78</v>
      </c>
      <c r="AU152" s="216" t="s">
        <v>79</v>
      </c>
      <c r="AY152" s="215" t="s">
        <v>145</v>
      </c>
      <c r="BK152" s="217">
        <f>SUM(BK153:BK161)</f>
        <v>0</v>
      </c>
    </row>
    <row r="153" s="2" customFormat="1" ht="24.15" customHeight="1">
      <c r="A153" s="37"/>
      <c r="B153" s="38"/>
      <c r="C153" s="218" t="s">
        <v>178</v>
      </c>
      <c r="D153" s="218" t="s">
        <v>146</v>
      </c>
      <c r="E153" s="219" t="s">
        <v>393</v>
      </c>
      <c r="F153" s="220" t="s">
        <v>394</v>
      </c>
      <c r="G153" s="221" t="s">
        <v>395</v>
      </c>
      <c r="H153" s="222">
        <v>1</v>
      </c>
      <c r="I153" s="223"/>
      <c r="J153" s="224">
        <f>ROUND(I153*H153,2)</f>
        <v>0</v>
      </c>
      <c r="K153" s="220" t="s">
        <v>150</v>
      </c>
      <c r="L153" s="43"/>
      <c r="M153" s="225" t="s">
        <v>1</v>
      </c>
      <c r="N153" s="226" t="s">
        <v>44</v>
      </c>
      <c r="O153" s="90"/>
      <c r="P153" s="227">
        <f>O153*H153</f>
        <v>0</v>
      </c>
      <c r="Q153" s="227">
        <v>0.10940999999999999</v>
      </c>
      <c r="R153" s="227">
        <f>Q153*H153</f>
        <v>0.10940999999999999</v>
      </c>
      <c r="S153" s="227">
        <v>0</v>
      </c>
      <c r="T153" s="228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9" t="s">
        <v>151</v>
      </c>
      <c r="AT153" s="229" t="s">
        <v>146</v>
      </c>
      <c r="AU153" s="229" t="s">
        <v>86</v>
      </c>
      <c r="AY153" s="16" t="s">
        <v>145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6" t="s">
        <v>86</v>
      </c>
      <c r="BK153" s="230">
        <f>ROUND(I153*H153,2)</f>
        <v>0</v>
      </c>
      <c r="BL153" s="16" t="s">
        <v>151</v>
      </c>
      <c r="BM153" s="229" t="s">
        <v>220</v>
      </c>
    </row>
    <row r="154" s="2" customFormat="1">
      <c r="A154" s="37"/>
      <c r="B154" s="38"/>
      <c r="C154" s="39"/>
      <c r="D154" s="231" t="s">
        <v>152</v>
      </c>
      <c r="E154" s="39"/>
      <c r="F154" s="232" t="s">
        <v>431</v>
      </c>
      <c r="G154" s="39"/>
      <c r="H154" s="39"/>
      <c r="I154" s="233"/>
      <c r="J154" s="39"/>
      <c r="K154" s="39"/>
      <c r="L154" s="43"/>
      <c r="M154" s="234"/>
      <c r="N154" s="235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152</v>
      </c>
      <c r="AU154" s="16" t="s">
        <v>86</v>
      </c>
    </row>
    <row r="155" s="2" customFormat="1" ht="21.75" customHeight="1">
      <c r="A155" s="37"/>
      <c r="B155" s="38"/>
      <c r="C155" s="253" t="s">
        <v>217</v>
      </c>
      <c r="D155" s="253" t="s">
        <v>283</v>
      </c>
      <c r="E155" s="254" t="s">
        <v>398</v>
      </c>
      <c r="F155" s="255" t="s">
        <v>399</v>
      </c>
      <c r="G155" s="256" t="s">
        <v>400</v>
      </c>
      <c r="H155" s="257">
        <v>1</v>
      </c>
      <c r="I155" s="258"/>
      <c r="J155" s="259">
        <f>ROUND(I155*H155,2)</f>
        <v>0</v>
      </c>
      <c r="K155" s="255" t="s">
        <v>150</v>
      </c>
      <c r="L155" s="260"/>
      <c r="M155" s="261" t="s">
        <v>1</v>
      </c>
      <c r="N155" s="262" t="s">
        <v>44</v>
      </c>
      <c r="O155" s="90"/>
      <c r="P155" s="227">
        <f>O155*H155</f>
        <v>0</v>
      </c>
      <c r="Q155" s="227">
        <v>0.0061000000000000004</v>
      </c>
      <c r="R155" s="227">
        <f>Q155*H155</f>
        <v>0.0061000000000000004</v>
      </c>
      <c r="S155" s="227">
        <v>0</v>
      </c>
      <c r="T155" s="228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9" t="s">
        <v>164</v>
      </c>
      <c r="AT155" s="229" t="s">
        <v>283</v>
      </c>
      <c r="AU155" s="229" t="s">
        <v>86</v>
      </c>
      <c r="AY155" s="16" t="s">
        <v>145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6" t="s">
        <v>86</v>
      </c>
      <c r="BK155" s="230">
        <f>ROUND(I155*H155,2)</f>
        <v>0</v>
      </c>
      <c r="BL155" s="16" t="s">
        <v>151</v>
      </c>
      <c r="BM155" s="229" t="s">
        <v>432</v>
      </c>
    </row>
    <row r="156" s="2" customFormat="1" ht="24.15" customHeight="1">
      <c r="A156" s="37"/>
      <c r="B156" s="38"/>
      <c r="C156" s="218" t="s">
        <v>182</v>
      </c>
      <c r="D156" s="218" t="s">
        <v>146</v>
      </c>
      <c r="E156" s="219" t="s">
        <v>402</v>
      </c>
      <c r="F156" s="220" t="s">
        <v>403</v>
      </c>
      <c r="G156" s="221" t="s">
        <v>395</v>
      </c>
      <c r="H156" s="222">
        <v>3</v>
      </c>
      <c r="I156" s="223"/>
      <c r="J156" s="224">
        <f>ROUND(I156*H156,2)</f>
        <v>0</v>
      </c>
      <c r="K156" s="220" t="s">
        <v>150</v>
      </c>
      <c r="L156" s="43"/>
      <c r="M156" s="225" t="s">
        <v>1</v>
      </c>
      <c r="N156" s="226" t="s">
        <v>44</v>
      </c>
      <c r="O156" s="90"/>
      <c r="P156" s="227">
        <f>O156*H156</f>
        <v>0</v>
      </c>
      <c r="Q156" s="227">
        <v>0.00069999999999999999</v>
      </c>
      <c r="R156" s="227">
        <f>Q156*H156</f>
        <v>0.0020999999999999999</v>
      </c>
      <c r="S156" s="227">
        <v>0</v>
      </c>
      <c r="T156" s="228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9" t="s">
        <v>151</v>
      </c>
      <c r="AT156" s="229" t="s">
        <v>146</v>
      </c>
      <c r="AU156" s="229" t="s">
        <v>86</v>
      </c>
      <c r="AY156" s="16" t="s">
        <v>145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6" t="s">
        <v>86</v>
      </c>
      <c r="BK156" s="230">
        <f>ROUND(I156*H156,2)</f>
        <v>0</v>
      </c>
      <c r="BL156" s="16" t="s">
        <v>151</v>
      </c>
      <c r="BM156" s="229" t="s">
        <v>298</v>
      </c>
    </row>
    <row r="157" s="2" customFormat="1">
      <c r="A157" s="37"/>
      <c r="B157" s="38"/>
      <c r="C157" s="39"/>
      <c r="D157" s="231" t="s">
        <v>152</v>
      </c>
      <c r="E157" s="39"/>
      <c r="F157" s="232" t="s">
        <v>433</v>
      </c>
      <c r="G157" s="39"/>
      <c r="H157" s="39"/>
      <c r="I157" s="233"/>
      <c r="J157" s="39"/>
      <c r="K157" s="39"/>
      <c r="L157" s="43"/>
      <c r="M157" s="234"/>
      <c r="N157" s="235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152</v>
      </c>
      <c r="AU157" s="16" t="s">
        <v>86</v>
      </c>
    </row>
    <row r="158" s="2" customFormat="1" ht="16.5" customHeight="1">
      <c r="A158" s="37"/>
      <c r="B158" s="38"/>
      <c r="C158" s="253" t="s">
        <v>226</v>
      </c>
      <c r="D158" s="253" t="s">
        <v>283</v>
      </c>
      <c r="E158" s="254" t="s">
        <v>434</v>
      </c>
      <c r="F158" s="255" t="s">
        <v>435</v>
      </c>
      <c r="G158" s="256" t="s">
        <v>400</v>
      </c>
      <c r="H158" s="257">
        <v>3</v>
      </c>
      <c r="I158" s="258"/>
      <c r="J158" s="259">
        <f>ROUND(I158*H158,2)</f>
        <v>0</v>
      </c>
      <c r="K158" s="255" t="s">
        <v>169</v>
      </c>
      <c r="L158" s="260"/>
      <c r="M158" s="261" t="s">
        <v>1</v>
      </c>
      <c r="N158" s="262" t="s">
        <v>44</v>
      </c>
      <c r="O158" s="90"/>
      <c r="P158" s="227">
        <f>O158*H158</f>
        <v>0</v>
      </c>
      <c r="Q158" s="227">
        <v>0.0050000000000000001</v>
      </c>
      <c r="R158" s="227">
        <f>Q158*H158</f>
        <v>0.014999999999999999</v>
      </c>
      <c r="S158" s="227">
        <v>0</v>
      </c>
      <c r="T158" s="228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9" t="s">
        <v>164</v>
      </c>
      <c r="AT158" s="229" t="s">
        <v>283</v>
      </c>
      <c r="AU158" s="229" t="s">
        <v>86</v>
      </c>
      <c r="AY158" s="16" t="s">
        <v>145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6" t="s">
        <v>86</v>
      </c>
      <c r="BK158" s="230">
        <f>ROUND(I158*H158,2)</f>
        <v>0</v>
      </c>
      <c r="BL158" s="16" t="s">
        <v>151</v>
      </c>
      <c r="BM158" s="229" t="s">
        <v>436</v>
      </c>
    </row>
    <row r="159" s="2" customFormat="1" ht="24.15" customHeight="1">
      <c r="A159" s="37"/>
      <c r="B159" s="38"/>
      <c r="C159" s="218" t="s">
        <v>188</v>
      </c>
      <c r="D159" s="218" t="s">
        <v>146</v>
      </c>
      <c r="E159" s="219" t="s">
        <v>437</v>
      </c>
      <c r="F159" s="220" t="s">
        <v>438</v>
      </c>
      <c r="G159" s="221" t="s">
        <v>395</v>
      </c>
      <c r="H159" s="222">
        <v>2</v>
      </c>
      <c r="I159" s="223"/>
      <c r="J159" s="224">
        <f>ROUND(I159*H159,2)</f>
        <v>0</v>
      </c>
      <c r="K159" s="220" t="s">
        <v>150</v>
      </c>
      <c r="L159" s="43"/>
      <c r="M159" s="225" t="s">
        <v>1</v>
      </c>
      <c r="N159" s="226" t="s">
        <v>44</v>
      </c>
      <c r="O159" s="90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9" t="s">
        <v>151</v>
      </c>
      <c r="AT159" s="229" t="s">
        <v>146</v>
      </c>
      <c r="AU159" s="229" t="s">
        <v>86</v>
      </c>
      <c r="AY159" s="16" t="s">
        <v>145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6" t="s">
        <v>86</v>
      </c>
      <c r="BK159" s="230">
        <f>ROUND(I159*H159,2)</f>
        <v>0</v>
      </c>
      <c r="BL159" s="16" t="s">
        <v>151</v>
      </c>
      <c r="BM159" s="229" t="s">
        <v>366</v>
      </c>
    </row>
    <row r="160" s="2" customFormat="1">
      <c r="A160" s="37"/>
      <c r="B160" s="38"/>
      <c r="C160" s="39"/>
      <c r="D160" s="231" t="s">
        <v>152</v>
      </c>
      <c r="E160" s="39"/>
      <c r="F160" s="232" t="s">
        <v>439</v>
      </c>
      <c r="G160" s="39"/>
      <c r="H160" s="39"/>
      <c r="I160" s="233"/>
      <c r="J160" s="39"/>
      <c r="K160" s="39"/>
      <c r="L160" s="43"/>
      <c r="M160" s="234"/>
      <c r="N160" s="235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152</v>
      </c>
      <c r="AU160" s="16" t="s">
        <v>86</v>
      </c>
    </row>
    <row r="161" s="2" customFormat="1" ht="16.5" customHeight="1">
      <c r="A161" s="37"/>
      <c r="B161" s="38"/>
      <c r="C161" s="253" t="s">
        <v>302</v>
      </c>
      <c r="D161" s="253" t="s">
        <v>283</v>
      </c>
      <c r="E161" s="254" t="s">
        <v>440</v>
      </c>
      <c r="F161" s="255" t="s">
        <v>441</v>
      </c>
      <c r="G161" s="256" t="s">
        <v>395</v>
      </c>
      <c r="H161" s="257">
        <v>2</v>
      </c>
      <c r="I161" s="258"/>
      <c r="J161" s="259">
        <f>ROUND(I161*H161,2)</f>
        <v>0</v>
      </c>
      <c r="K161" s="255" t="s">
        <v>169</v>
      </c>
      <c r="L161" s="260"/>
      <c r="M161" s="261" t="s">
        <v>1</v>
      </c>
      <c r="N161" s="262" t="s">
        <v>44</v>
      </c>
      <c r="O161" s="90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9" t="s">
        <v>164</v>
      </c>
      <c r="AT161" s="229" t="s">
        <v>283</v>
      </c>
      <c r="AU161" s="229" t="s">
        <v>86</v>
      </c>
      <c r="AY161" s="16" t="s">
        <v>145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6" t="s">
        <v>86</v>
      </c>
      <c r="BK161" s="230">
        <f>ROUND(I161*H161,2)</f>
        <v>0</v>
      </c>
      <c r="BL161" s="16" t="s">
        <v>151</v>
      </c>
      <c r="BM161" s="229" t="s">
        <v>442</v>
      </c>
    </row>
    <row r="162" s="11" customFormat="1" ht="25.92" customHeight="1">
      <c r="A162" s="11"/>
      <c r="B162" s="204"/>
      <c r="C162" s="205"/>
      <c r="D162" s="206" t="s">
        <v>78</v>
      </c>
      <c r="E162" s="207" t="s">
        <v>211</v>
      </c>
      <c r="F162" s="207" t="s">
        <v>212</v>
      </c>
      <c r="G162" s="205"/>
      <c r="H162" s="205"/>
      <c r="I162" s="208"/>
      <c r="J162" s="209">
        <f>BK162</f>
        <v>0</v>
      </c>
      <c r="K162" s="205"/>
      <c r="L162" s="210"/>
      <c r="M162" s="211"/>
      <c r="N162" s="212"/>
      <c r="O162" s="212"/>
      <c r="P162" s="213">
        <f>SUM(P163:P173)</f>
        <v>0</v>
      </c>
      <c r="Q162" s="212"/>
      <c r="R162" s="213">
        <f>SUM(R163:R173)</f>
        <v>0</v>
      </c>
      <c r="S162" s="212"/>
      <c r="T162" s="214">
        <f>SUM(T163:T173)</f>
        <v>0</v>
      </c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R162" s="215" t="s">
        <v>86</v>
      </c>
      <c r="AT162" s="216" t="s">
        <v>78</v>
      </c>
      <c r="AU162" s="216" t="s">
        <v>79</v>
      </c>
      <c r="AY162" s="215" t="s">
        <v>145</v>
      </c>
      <c r="BK162" s="217">
        <f>SUM(BK163:BK173)</f>
        <v>0</v>
      </c>
    </row>
    <row r="163" s="2" customFormat="1" ht="33" customHeight="1">
      <c r="A163" s="37"/>
      <c r="B163" s="38"/>
      <c r="C163" s="218" t="s">
        <v>192</v>
      </c>
      <c r="D163" s="218" t="s">
        <v>146</v>
      </c>
      <c r="E163" s="219" t="s">
        <v>213</v>
      </c>
      <c r="F163" s="220" t="s">
        <v>214</v>
      </c>
      <c r="G163" s="221" t="s">
        <v>191</v>
      </c>
      <c r="H163" s="222">
        <v>417.91199999999998</v>
      </c>
      <c r="I163" s="223"/>
      <c r="J163" s="224">
        <f>ROUND(I163*H163,2)</f>
        <v>0</v>
      </c>
      <c r="K163" s="220" t="s">
        <v>150</v>
      </c>
      <c r="L163" s="43"/>
      <c r="M163" s="225" t="s">
        <v>1</v>
      </c>
      <c r="N163" s="226" t="s">
        <v>44</v>
      </c>
      <c r="O163" s="90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9" t="s">
        <v>151</v>
      </c>
      <c r="AT163" s="229" t="s">
        <v>146</v>
      </c>
      <c r="AU163" s="229" t="s">
        <v>86</v>
      </c>
      <c r="AY163" s="16" t="s">
        <v>145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6" t="s">
        <v>86</v>
      </c>
      <c r="BK163" s="230">
        <f>ROUND(I163*H163,2)</f>
        <v>0</v>
      </c>
      <c r="BL163" s="16" t="s">
        <v>151</v>
      </c>
      <c r="BM163" s="229" t="s">
        <v>310</v>
      </c>
    </row>
    <row r="164" s="2" customFormat="1">
      <c r="A164" s="37"/>
      <c r="B164" s="38"/>
      <c r="C164" s="39"/>
      <c r="D164" s="231" t="s">
        <v>152</v>
      </c>
      <c r="E164" s="39"/>
      <c r="F164" s="232" t="s">
        <v>216</v>
      </c>
      <c r="G164" s="39"/>
      <c r="H164" s="39"/>
      <c r="I164" s="233"/>
      <c r="J164" s="39"/>
      <c r="K164" s="39"/>
      <c r="L164" s="43"/>
      <c r="M164" s="234"/>
      <c r="N164" s="235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152</v>
      </c>
      <c r="AU164" s="16" t="s">
        <v>86</v>
      </c>
    </row>
    <row r="165" s="2" customFormat="1" ht="24.15" customHeight="1">
      <c r="A165" s="37"/>
      <c r="B165" s="38"/>
      <c r="C165" s="218" t="s">
        <v>7</v>
      </c>
      <c r="D165" s="218" t="s">
        <v>146</v>
      </c>
      <c r="E165" s="219" t="s">
        <v>218</v>
      </c>
      <c r="F165" s="220" t="s">
        <v>219</v>
      </c>
      <c r="G165" s="221" t="s">
        <v>191</v>
      </c>
      <c r="H165" s="222">
        <v>417.91199999999998</v>
      </c>
      <c r="I165" s="223"/>
      <c r="J165" s="224">
        <f>ROUND(I165*H165,2)</f>
        <v>0</v>
      </c>
      <c r="K165" s="220" t="s">
        <v>150</v>
      </c>
      <c r="L165" s="43"/>
      <c r="M165" s="225" t="s">
        <v>1</v>
      </c>
      <c r="N165" s="226" t="s">
        <v>44</v>
      </c>
      <c r="O165" s="90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9" t="s">
        <v>151</v>
      </c>
      <c r="AT165" s="229" t="s">
        <v>146</v>
      </c>
      <c r="AU165" s="229" t="s">
        <v>86</v>
      </c>
      <c r="AY165" s="16" t="s">
        <v>145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6" t="s">
        <v>86</v>
      </c>
      <c r="BK165" s="230">
        <f>ROUND(I165*H165,2)</f>
        <v>0</v>
      </c>
      <c r="BL165" s="16" t="s">
        <v>151</v>
      </c>
      <c r="BM165" s="229" t="s">
        <v>312</v>
      </c>
    </row>
    <row r="166" s="2" customFormat="1">
      <c r="A166" s="37"/>
      <c r="B166" s="38"/>
      <c r="C166" s="39"/>
      <c r="D166" s="231" t="s">
        <v>152</v>
      </c>
      <c r="E166" s="39"/>
      <c r="F166" s="232" t="s">
        <v>221</v>
      </c>
      <c r="G166" s="39"/>
      <c r="H166" s="39"/>
      <c r="I166" s="233"/>
      <c r="J166" s="39"/>
      <c r="K166" s="39"/>
      <c r="L166" s="43"/>
      <c r="M166" s="234"/>
      <c r="N166" s="235"/>
      <c r="O166" s="90"/>
      <c r="P166" s="90"/>
      <c r="Q166" s="90"/>
      <c r="R166" s="90"/>
      <c r="S166" s="90"/>
      <c r="T166" s="91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152</v>
      </c>
      <c r="AU166" s="16" t="s">
        <v>86</v>
      </c>
    </row>
    <row r="167" s="2" customFormat="1" ht="24.15" customHeight="1">
      <c r="A167" s="37"/>
      <c r="B167" s="38"/>
      <c r="C167" s="218" t="s">
        <v>197</v>
      </c>
      <c r="D167" s="218" t="s">
        <v>146</v>
      </c>
      <c r="E167" s="219" t="s">
        <v>222</v>
      </c>
      <c r="F167" s="220" t="s">
        <v>223</v>
      </c>
      <c r="G167" s="221" t="s">
        <v>191</v>
      </c>
      <c r="H167" s="222">
        <v>130</v>
      </c>
      <c r="I167" s="223"/>
      <c r="J167" s="224">
        <f>ROUND(I167*H167,2)</f>
        <v>0</v>
      </c>
      <c r="K167" s="220" t="s">
        <v>150</v>
      </c>
      <c r="L167" s="43"/>
      <c r="M167" s="225" t="s">
        <v>1</v>
      </c>
      <c r="N167" s="226" t="s">
        <v>44</v>
      </c>
      <c r="O167" s="90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9" t="s">
        <v>151</v>
      </c>
      <c r="AT167" s="229" t="s">
        <v>146</v>
      </c>
      <c r="AU167" s="229" t="s">
        <v>86</v>
      </c>
      <c r="AY167" s="16" t="s">
        <v>145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6" t="s">
        <v>86</v>
      </c>
      <c r="BK167" s="230">
        <f>ROUND(I167*H167,2)</f>
        <v>0</v>
      </c>
      <c r="BL167" s="16" t="s">
        <v>151</v>
      </c>
      <c r="BM167" s="229" t="s">
        <v>443</v>
      </c>
    </row>
    <row r="168" s="2" customFormat="1">
      <c r="A168" s="37"/>
      <c r="B168" s="38"/>
      <c r="C168" s="39"/>
      <c r="D168" s="231" t="s">
        <v>152</v>
      </c>
      <c r="E168" s="39"/>
      <c r="F168" s="232" t="s">
        <v>225</v>
      </c>
      <c r="G168" s="39"/>
      <c r="H168" s="39"/>
      <c r="I168" s="233"/>
      <c r="J168" s="39"/>
      <c r="K168" s="39"/>
      <c r="L168" s="43"/>
      <c r="M168" s="234"/>
      <c r="N168" s="235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152</v>
      </c>
      <c r="AU168" s="16" t="s">
        <v>86</v>
      </c>
    </row>
    <row r="169" s="2" customFormat="1" ht="24.15" customHeight="1">
      <c r="A169" s="37"/>
      <c r="B169" s="38"/>
      <c r="C169" s="218" t="s">
        <v>318</v>
      </c>
      <c r="D169" s="218" t="s">
        <v>146</v>
      </c>
      <c r="E169" s="219" t="s">
        <v>227</v>
      </c>
      <c r="F169" s="220" t="s">
        <v>228</v>
      </c>
      <c r="G169" s="221" t="s">
        <v>191</v>
      </c>
      <c r="H169" s="222">
        <v>2470</v>
      </c>
      <c r="I169" s="223"/>
      <c r="J169" s="224">
        <f>ROUND(I169*H169,2)</f>
        <v>0</v>
      </c>
      <c r="K169" s="220" t="s">
        <v>150</v>
      </c>
      <c r="L169" s="43"/>
      <c r="M169" s="225" t="s">
        <v>1</v>
      </c>
      <c r="N169" s="226" t="s">
        <v>44</v>
      </c>
      <c r="O169" s="90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9" t="s">
        <v>151</v>
      </c>
      <c r="AT169" s="229" t="s">
        <v>146</v>
      </c>
      <c r="AU169" s="229" t="s">
        <v>86</v>
      </c>
      <c r="AY169" s="16" t="s">
        <v>145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6" t="s">
        <v>86</v>
      </c>
      <c r="BK169" s="230">
        <f>ROUND(I169*H169,2)</f>
        <v>0</v>
      </c>
      <c r="BL169" s="16" t="s">
        <v>151</v>
      </c>
      <c r="BM169" s="229" t="s">
        <v>444</v>
      </c>
    </row>
    <row r="170" s="2" customFormat="1">
      <c r="A170" s="37"/>
      <c r="B170" s="38"/>
      <c r="C170" s="39"/>
      <c r="D170" s="231" t="s">
        <v>152</v>
      </c>
      <c r="E170" s="39"/>
      <c r="F170" s="232" t="s">
        <v>230</v>
      </c>
      <c r="G170" s="39"/>
      <c r="H170" s="39"/>
      <c r="I170" s="233"/>
      <c r="J170" s="39"/>
      <c r="K170" s="39"/>
      <c r="L170" s="43"/>
      <c r="M170" s="234"/>
      <c r="N170" s="235"/>
      <c r="O170" s="90"/>
      <c r="P170" s="90"/>
      <c r="Q170" s="90"/>
      <c r="R170" s="90"/>
      <c r="S170" s="90"/>
      <c r="T170" s="91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152</v>
      </c>
      <c r="AU170" s="16" t="s">
        <v>86</v>
      </c>
    </row>
    <row r="171" s="12" customFormat="1">
      <c r="A171" s="12"/>
      <c r="B171" s="238"/>
      <c r="C171" s="239"/>
      <c r="D171" s="236" t="s">
        <v>231</v>
      </c>
      <c r="E171" s="240" t="s">
        <v>1</v>
      </c>
      <c r="F171" s="241" t="s">
        <v>445</v>
      </c>
      <c r="G171" s="239"/>
      <c r="H171" s="242">
        <v>2470</v>
      </c>
      <c r="I171" s="243"/>
      <c r="J171" s="239"/>
      <c r="K171" s="239"/>
      <c r="L171" s="244"/>
      <c r="M171" s="245"/>
      <c r="N171" s="246"/>
      <c r="O171" s="246"/>
      <c r="P171" s="246"/>
      <c r="Q171" s="246"/>
      <c r="R171" s="246"/>
      <c r="S171" s="246"/>
      <c r="T171" s="247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T171" s="248" t="s">
        <v>231</v>
      </c>
      <c r="AU171" s="248" t="s">
        <v>86</v>
      </c>
      <c r="AV171" s="12" t="s">
        <v>88</v>
      </c>
      <c r="AW171" s="12" t="s">
        <v>35</v>
      </c>
      <c r="AX171" s="12" t="s">
        <v>86</v>
      </c>
      <c r="AY171" s="248" t="s">
        <v>145</v>
      </c>
    </row>
    <row r="172" s="2" customFormat="1" ht="24.15" customHeight="1">
      <c r="A172" s="37"/>
      <c r="B172" s="38"/>
      <c r="C172" s="218" t="s">
        <v>204</v>
      </c>
      <c r="D172" s="218" t="s">
        <v>146</v>
      </c>
      <c r="E172" s="219" t="s">
        <v>233</v>
      </c>
      <c r="F172" s="220" t="s">
        <v>234</v>
      </c>
      <c r="G172" s="221" t="s">
        <v>191</v>
      </c>
      <c r="H172" s="222">
        <v>130</v>
      </c>
      <c r="I172" s="223"/>
      <c r="J172" s="224">
        <f>ROUND(I172*H172,2)</f>
        <v>0</v>
      </c>
      <c r="K172" s="220" t="s">
        <v>150</v>
      </c>
      <c r="L172" s="43"/>
      <c r="M172" s="225" t="s">
        <v>1</v>
      </c>
      <c r="N172" s="226" t="s">
        <v>44</v>
      </c>
      <c r="O172" s="90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9" t="s">
        <v>151</v>
      </c>
      <c r="AT172" s="229" t="s">
        <v>146</v>
      </c>
      <c r="AU172" s="229" t="s">
        <v>86</v>
      </c>
      <c r="AY172" s="16" t="s">
        <v>145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6" t="s">
        <v>86</v>
      </c>
      <c r="BK172" s="230">
        <f>ROUND(I172*H172,2)</f>
        <v>0</v>
      </c>
      <c r="BL172" s="16" t="s">
        <v>151</v>
      </c>
      <c r="BM172" s="229" t="s">
        <v>446</v>
      </c>
    </row>
    <row r="173" s="2" customFormat="1">
      <c r="A173" s="37"/>
      <c r="B173" s="38"/>
      <c r="C173" s="39"/>
      <c r="D173" s="231" t="s">
        <v>152</v>
      </c>
      <c r="E173" s="39"/>
      <c r="F173" s="232" t="s">
        <v>236</v>
      </c>
      <c r="G173" s="39"/>
      <c r="H173" s="39"/>
      <c r="I173" s="233"/>
      <c r="J173" s="39"/>
      <c r="K173" s="39"/>
      <c r="L173" s="43"/>
      <c r="M173" s="249"/>
      <c r="N173" s="250"/>
      <c r="O173" s="251"/>
      <c r="P173" s="251"/>
      <c r="Q173" s="251"/>
      <c r="R173" s="251"/>
      <c r="S173" s="251"/>
      <c r="T173" s="252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152</v>
      </c>
      <c r="AU173" s="16" t="s">
        <v>86</v>
      </c>
    </row>
    <row r="174" s="2" customFormat="1" ht="6.96" customHeight="1">
      <c r="A174" s="37"/>
      <c r="B174" s="65"/>
      <c r="C174" s="66"/>
      <c r="D174" s="66"/>
      <c r="E174" s="66"/>
      <c r="F174" s="66"/>
      <c r="G174" s="66"/>
      <c r="H174" s="66"/>
      <c r="I174" s="66"/>
      <c r="J174" s="66"/>
      <c r="K174" s="66"/>
      <c r="L174" s="43"/>
      <c r="M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</row>
  </sheetData>
  <sheetProtection sheet="1" autoFilter="0" formatColumns="0" formatRows="0" objects="1" scenarios="1" spinCount="100000" saltValue="mDC2Tw2fXTnZ2eru/LI/QY4tO/TWb6vBk9SFnNF9arnDO497lvSBr8ulBgkz/MFhmoh51a5vUt3E97F3++oSkA==" hashValue="t4s6k3JCWlDAeWNGi/ccJLBihisgGoBGy8JMOAuwCWuE9b3a28Cpqo8tWZcuPIRUvZaJWPLKH26wfa9VWrzVZQ==" algorithmName="SHA-512" password="CFB1"/>
  <autoFilter ref="C124:K17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hyperlinks>
    <hyperlink ref="F128" r:id="rId1" display="https://podminky.urs.cz/item/CS_URS_2025_01/122151103"/>
    <hyperlink ref="F131" r:id="rId2" display="https://podminky.urs.cz/item/CS_URS_2025_01/174151102"/>
    <hyperlink ref="F133" r:id="rId3" display="https://podminky.urs.cz/item/CS_URS_2025_01/181311103"/>
    <hyperlink ref="F135" r:id="rId4" display="https://podminky.urs.cz/item/CS_URS_2025_01/121151103"/>
    <hyperlink ref="F138" r:id="rId5" display="https://podminky.urs.cz/item/CS_URS_2025_01/577134111"/>
    <hyperlink ref="F141" r:id="rId6" display="https://podminky.urs.cz/item/CS_URS_2025_01/565145121"/>
    <hyperlink ref="F143" r:id="rId7" display="https://podminky.urs.cz/item/CS_URS_2025_01/564871111"/>
    <hyperlink ref="F149" r:id="rId8" display="https://podminky.urs.cz/item/CS_URS_2025_01/919112222"/>
    <hyperlink ref="F151" r:id="rId9" display="https://podminky.urs.cz/item/CS_URS_2025_01/919122121"/>
    <hyperlink ref="F154" r:id="rId10" display="https://podminky.urs.cz/item/CS_URS_2025_01/914511111"/>
    <hyperlink ref="F157" r:id="rId11" display="https://podminky.urs.cz/item/CS_URS_2025_01/914111111"/>
    <hyperlink ref="F160" r:id="rId12" display="https://podminky.urs.cz/item/CS_URS_2025_01/912211111"/>
    <hyperlink ref="F164" r:id="rId13" display="https://podminky.urs.cz/item/CS_URS_2025_01/998225111"/>
    <hyperlink ref="F166" r:id="rId14" display="https://podminky.urs.cz/item/CS_URS_2025_01/997221611"/>
    <hyperlink ref="F168" r:id="rId15" display="https://podminky.urs.cz/item/CS_URS_2025_01/997006512"/>
    <hyperlink ref="F170" r:id="rId16" display="https://podminky.urs.cz/item/CS_URS_2025_01/997006519"/>
    <hyperlink ref="F173" r:id="rId17" display="https://podminky.urs.cz/item/CS_URS_2025_01/997221655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8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111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88</v>
      </c>
    </row>
    <row r="4" s="1" customFormat="1" ht="24.96" customHeight="1">
      <c r="B4" s="19"/>
      <c r="D4" s="147" t="s">
        <v>118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16.5" customHeight="1">
      <c r="B7" s="19"/>
      <c r="E7" s="150" t="str">
        <f>'Rekapitulace stavby'!K6</f>
        <v>HELIPORT TEPLICE</v>
      </c>
      <c r="F7" s="149"/>
      <c r="G7" s="149"/>
      <c r="H7" s="149"/>
      <c r="L7" s="19"/>
    </row>
    <row r="8" s="1" customFormat="1" ht="12" customHeight="1">
      <c r="B8" s="19"/>
      <c r="D8" s="149" t="s">
        <v>119</v>
      </c>
      <c r="L8" s="19"/>
    </row>
    <row r="9" s="2" customFormat="1" ht="16.5" customHeight="1">
      <c r="A9" s="37"/>
      <c r="B9" s="43"/>
      <c r="C9" s="37"/>
      <c r="D9" s="37"/>
      <c r="E9" s="150" t="s">
        <v>447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121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448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21</v>
      </c>
      <c r="E14" s="37"/>
      <c r="F14" s="140" t="s">
        <v>22</v>
      </c>
      <c r="G14" s="37"/>
      <c r="H14" s="37"/>
      <c r="I14" s="149" t="s">
        <v>23</v>
      </c>
      <c r="J14" s="152" t="str">
        <f>'Rekapitulace stavby'!AN8</f>
        <v>17. 2. 2025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25</v>
      </c>
      <c r="E16" s="37"/>
      <c r="F16" s="37"/>
      <c r="G16" s="37"/>
      <c r="H16" s="37"/>
      <c r="I16" s="149" t="s">
        <v>26</v>
      </c>
      <c r="J16" s="140" t="s">
        <v>27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28</v>
      </c>
      <c r="F17" s="37"/>
      <c r="G17" s="37"/>
      <c r="H17" s="37"/>
      <c r="I17" s="149" t="s">
        <v>29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30</v>
      </c>
      <c r="E19" s="37"/>
      <c r="F19" s="37"/>
      <c r="G19" s="37"/>
      <c r="H19" s="37"/>
      <c r="I19" s="149" t="s">
        <v>26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29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32</v>
      </c>
      <c r="E22" s="37"/>
      <c r="F22" s="37"/>
      <c r="G22" s="37"/>
      <c r="H22" s="37"/>
      <c r="I22" s="149" t="s">
        <v>26</v>
      </c>
      <c r="J22" s="140" t="s">
        <v>33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34</v>
      </c>
      <c r="F23" s="37"/>
      <c r="G23" s="37"/>
      <c r="H23" s="37"/>
      <c r="I23" s="149" t="s">
        <v>29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36</v>
      </c>
      <c r="E25" s="37"/>
      <c r="F25" s="37"/>
      <c r="G25" s="37"/>
      <c r="H25" s="37"/>
      <c r="I25" s="149" t="s">
        <v>26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29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38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39</v>
      </c>
      <c r="E32" s="37"/>
      <c r="F32" s="37"/>
      <c r="G32" s="37"/>
      <c r="H32" s="37"/>
      <c r="I32" s="37"/>
      <c r="J32" s="159">
        <f>ROUND(J121,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41</v>
      </c>
      <c r="G34" s="37"/>
      <c r="H34" s="37"/>
      <c r="I34" s="160" t="s">
        <v>40</v>
      </c>
      <c r="J34" s="160" t="s">
        <v>42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43</v>
      </c>
      <c r="E35" s="149" t="s">
        <v>44</v>
      </c>
      <c r="F35" s="162">
        <f>ROUND((SUM(BE121:BE124)),  2)</f>
        <v>0</v>
      </c>
      <c r="G35" s="37"/>
      <c r="H35" s="37"/>
      <c r="I35" s="163">
        <v>0.20999999999999999</v>
      </c>
      <c r="J35" s="162">
        <f>ROUND(((SUM(BE121:BE124))*I35),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45</v>
      </c>
      <c r="F36" s="162">
        <f>ROUND((SUM(BF121:BF124)),  2)</f>
        <v>0</v>
      </c>
      <c r="G36" s="37"/>
      <c r="H36" s="37"/>
      <c r="I36" s="163">
        <v>0.12</v>
      </c>
      <c r="J36" s="162">
        <f>ROUND(((SUM(BF121:BF124))*I36),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46</v>
      </c>
      <c r="F37" s="162">
        <f>ROUND((SUM(BG121:BG124)),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47</v>
      </c>
      <c r="F38" s="162">
        <f>ROUND((SUM(BH121:BH124)),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48</v>
      </c>
      <c r="F39" s="162">
        <f>ROUND((SUM(BI121:BI124)),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49</v>
      </c>
      <c r="E41" s="166"/>
      <c r="F41" s="166"/>
      <c r="G41" s="167" t="s">
        <v>50</v>
      </c>
      <c r="H41" s="168" t="s">
        <v>51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52</v>
      </c>
      <c r="E50" s="172"/>
      <c r="F50" s="172"/>
      <c r="G50" s="171" t="s">
        <v>53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54</v>
      </c>
      <c r="E61" s="174"/>
      <c r="F61" s="175" t="s">
        <v>55</v>
      </c>
      <c r="G61" s="173" t="s">
        <v>54</v>
      </c>
      <c r="H61" s="174"/>
      <c r="I61" s="174"/>
      <c r="J61" s="176" t="s">
        <v>55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56</v>
      </c>
      <c r="E65" s="177"/>
      <c r="F65" s="177"/>
      <c r="G65" s="171" t="s">
        <v>57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54</v>
      </c>
      <c r="E76" s="174"/>
      <c r="F76" s="175" t="s">
        <v>55</v>
      </c>
      <c r="G76" s="173" t="s">
        <v>54</v>
      </c>
      <c r="H76" s="174"/>
      <c r="I76" s="174"/>
      <c r="J76" s="176" t="s">
        <v>55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123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HELIPORT TEPLICE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119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447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121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PS 01 - WDI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21</v>
      </c>
      <c r="D91" s="39"/>
      <c r="E91" s="39"/>
      <c r="F91" s="26" t="str">
        <f>F14</f>
        <v>Teplice</v>
      </c>
      <c r="G91" s="39"/>
      <c r="H91" s="39"/>
      <c r="I91" s="31" t="s">
        <v>23</v>
      </c>
      <c r="J91" s="78" t="str">
        <f>IF(J14="","",J14)</f>
        <v>17. 2. 2025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5.65" customHeight="1">
      <c r="A93" s="37"/>
      <c r="B93" s="38"/>
      <c r="C93" s="31" t="s">
        <v>25</v>
      </c>
      <c r="D93" s="39"/>
      <c r="E93" s="39"/>
      <c r="F93" s="26" t="str">
        <f>E17</f>
        <v>Krajská zdravotní, a.s.</v>
      </c>
      <c r="G93" s="39"/>
      <c r="H93" s="39"/>
      <c r="I93" s="31" t="s">
        <v>32</v>
      </c>
      <c r="J93" s="35" t="str">
        <f>E23</f>
        <v>SIEBERT + TALAŠ, spol. s r.o.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30</v>
      </c>
      <c r="D94" s="39"/>
      <c r="E94" s="39"/>
      <c r="F94" s="26" t="str">
        <f>IF(E20="","",E20)</f>
        <v>Vyplň údaj</v>
      </c>
      <c r="G94" s="39"/>
      <c r="H94" s="39"/>
      <c r="I94" s="31" t="s">
        <v>36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124</v>
      </c>
      <c r="D96" s="184"/>
      <c r="E96" s="184"/>
      <c r="F96" s="184"/>
      <c r="G96" s="184"/>
      <c r="H96" s="184"/>
      <c r="I96" s="184"/>
      <c r="J96" s="185" t="s">
        <v>125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126</v>
      </c>
      <c r="D98" s="39"/>
      <c r="E98" s="39"/>
      <c r="F98" s="39"/>
      <c r="G98" s="39"/>
      <c r="H98" s="39"/>
      <c r="I98" s="39"/>
      <c r="J98" s="109">
        <f>J121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127</v>
      </c>
    </row>
    <row r="99" s="9" customFormat="1" ht="24.96" customHeight="1">
      <c r="A99" s="9"/>
      <c r="B99" s="187"/>
      <c r="C99" s="188"/>
      <c r="D99" s="189" t="s">
        <v>449</v>
      </c>
      <c r="E99" s="190"/>
      <c r="F99" s="190"/>
      <c r="G99" s="190"/>
      <c r="H99" s="190"/>
      <c r="I99" s="190"/>
      <c r="J99" s="191">
        <f>J122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131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182" t="str">
        <f>E7</f>
        <v>HELIPORT TEPLICE</v>
      </c>
      <c r="F109" s="31"/>
      <c r="G109" s="31"/>
      <c r="H109" s="31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1" customFormat="1" ht="12" customHeight="1">
      <c r="B110" s="20"/>
      <c r="C110" s="31" t="s">
        <v>119</v>
      </c>
      <c r="D110" s="21"/>
      <c r="E110" s="21"/>
      <c r="F110" s="21"/>
      <c r="G110" s="21"/>
      <c r="H110" s="21"/>
      <c r="I110" s="21"/>
      <c r="J110" s="21"/>
      <c r="K110" s="21"/>
      <c r="L110" s="19"/>
    </row>
    <row r="111" s="2" customFormat="1" ht="16.5" customHeight="1">
      <c r="A111" s="37"/>
      <c r="B111" s="38"/>
      <c r="C111" s="39"/>
      <c r="D111" s="39"/>
      <c r="E111" s="182" t="s">
        <v>447</v>
      </c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121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E11</f>
        <v>PS 01 - WDI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21</v>
      </c>
      <c r="D115" s="39"/>
      <c r="E115" s="39"/>
      <c r="F115" s="26" t="str">
        <f>F14</f>
        <v>Teplice</v>
      </c>
      <c r="G115" s="39"/>
      <c r="H115" s="39"/>
      <c r="I115" s="31" t="s">
        <v>23</v>
      </c>
      <c r="J115" s="78" t="str">
        <f>IF(J14="","",J14)</f>
        <v>17. 2. 2025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5.65" customHeight="1">
      <c r="A117" s="37"/>
      <c r="B117" s="38"/>
      <c r="C117" s="31" t="s">
        <v>25</v>
      </c>
      <c r="D117" s="39"/>
      <c r="E117" s="39"/>
      <c r="F117" s="26" t="str">
        <f>E17</f>
        <v>Krajská zdravotní, a.s.</v>
      </c>
      <c r="G117" s="39"/>
      <c r="H117" s="39"/>
      <c r="I117" s="31" t="s">
        <v>32</v>
      </c>
      <c r="J117" s="35" t="str">
        <f>E23</f>
        <v>SIEBERT + TALAŠ, spol. s r.o.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30</v>
      </c>
      <c r="D118" s="39"/>
      <c r="E118" s="39"/>
      <c r="F118" s="26" t="str">
        <f>IF(E20="","",E20)</f>
        <v>Vyplň údaj</v>
      </c>
      <c r="G118" s="39"/>
      <c r="H118" s="39"/>
      <c r="I118" s="31" t="s">
        <v>36</v>
      </c>
      <c r="J118" s="35" t="str">
        <f>E26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0" customFormat="1" ht="29.28" customHeight="1">
      <c r="A120" s="193"/>
      <c r="B120" s="194"/>
      <c r="C120" s="195" t="s">
        <v>132</v>
      </c>
      <c r="D120" s="196" t="s">
        <v>64</v>
      </c>
      <c r="E120" s="196" t="s">
        <v>60</v>
      </c>
      <c r="F120" s="196" t="s">
        <v>61</v>
      </c>
      <c r="G120" s="196" t="s">
        <v>133</v>
      </c>
      <c r="H120" s="196" t="s">
        <v>134</v>
      </c>
      <c r="I120" s="196" t="s">
        <v>135</v>
      </c>
      <c r="J120" s="196" t="s">
        <v>125</v>
      </c>
      <c r="K120" s="197" t="s">
        <v>136</v>
      </c>
      <c r="L120" s="198"/>
      <c r="M120" s="99" t="s">
        <v>1</v>
      </c>
      <c r="N120" s="100" t="s">
        <v>43</v>
      </c>
      <c r="O120" s="100" t="s">
        <v>137</v>
      </c>
      <c r="P120" s="100" t="s">
        <v>138</v>
      </c>
      <c r="Q120" s="100" t="s">
        <v>139</v>
      </c>
      <c r="R120" s="100" t="s">
        <v>140</v>
      </c>
      <c r="S120" s="100" t="s">
        <v>141</v>
      </c>
      <c r="T120" s="101" t="s">
        <v>142</v>
      </c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</row>
    <row r="121" s="2" customFormat="1" ht="22.8" customHeight="1">
      <c r="A121" s="37"/>
      <c r="B121" s="38"/>
      <c r="C121" s="106" t="s">
        <v>143</v>
      </c>
      <c r="D121" s="39"/>
      <c r="E121" s="39"/>
      <c r="F121" s="39"/>
      <c r="G121" s="39"/>
      <c r="H121" s="39"/>
      <c r="I121" s="39"/>
      <c r="J121" s="199">
        <f>BK121</f>
        <v>0</v>
      </c>
      <c r="K121" s="39"/>
      <c r="L121" s="43"/>
      <c r="M121" s="102"/>
      <c r="N121" s="200"/>
      <c r="O121" s="103"/>
      <c r="P121" s="201">
        <f>P122</f>
        <v>0</v>
      </c>
      <c r="Q121" s="103"/>
      <c r="R121" s="201">
        <f>R122</f>
        <v>0</v>
      </c>
      <c r="S121" s="103"/>
      <c r="T121" s="202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78</v>
      </c>
      <c r="AU121" s="16" t="s">
        <v>127</v>
      </c>
      <c r="BK121" s="203">
        <f>BK122</f>
        <v>0</v>
      </c>
    </row>
    <row r="122" s="11" customFormat="1" ht="25.92" customHeight="1">
      <c r="A122" s="11"/>
      <c r="B122" s="204"/>
      <c r="C122" s="205"/>
      <c r="D122" s="206" t="s">
        <v>78</v>
      </c>
      <c r="E122" s="207" t="s">
        <v>86</v>
      </c>
      <c r="F122" s="207" t="s">
        <v>110</v>
      </c>
      <c r="G122" s="205"/>
      <c r="H122" s="205"/>
      <c r="I122" s="208"/>
      <c r="J122" s="209">
        <f>BK122</f>
        <v>0</v>
      </c>
      <c r="K122" s="205"/>
      <c r="L122" s="210"/>
      <c r="M122" s="211"/>
      <c r="N122" s="212"/>
      <c r="O122" s="212"/>
      <c r="P122" s="213">
        <f>SUM(P123:P124)</f>
        <v>0</v>
      </c>
      <c r="Q122" s="212"/>
      <c r="R122" s="213">
        <f>SUM(R123:R124)</f>
        <v>0</v>
      </c>
      <c r="S122" s="212"/>
      <c r="T122" s="214">
        <f>SUM(T123:T124)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215" t="s">
        <v>86</v>
      </c>
      <c r="AT122" s="216" t="s">
        <v>78</v>
      </c>
      <c r="AU122" s="216" t="s">
        <v>79</v>
      </c>
      <c r="AY122" s="215" t="s">
        <v>145</v>
      </c>
      <c r="BK122" s="217">
        <f>SUM(BK123:BK124)</f>
        <v>0</v>
      </c>
    </row>
    <row r="123" s="2" customFormat="1" ht="16.5" customHeight="1">
      <c r="A123" s="37"/>
      <c r="B123" s="38"/>
      <c r="C123" s="218" t="s">
        <v>86</v>
      </c>
      <c r="D123" s="218" t="s">
        <v>146</v>
      </c>
      <c r="E123" s="219" t="s">
        <v>450</v>
      </c>
      <c r="F123" s="220" t="s">
        <v>451</v>
      </c>
      <c r="G123" s="221" t="s">
        <v>209</v>
      </c>
      <c r="H123" s="222">
        <v>1</v>
      </c>
      <c r="I123" s="223"/>
      <c r="J123" s="224">
        <f>ROUND(I123*H123,2)</f>
        <v>0</v>
      </c>
      <c r="K123" s="220" t="s">
        <v>169</v>
      </c>
      <c r="L123" s="43"/>
      <c r="M123" s="225" t="s">
        <v>1</v>
      </c>
      <c r="N123" s="226" t="s">
        <v>44</v>
      </c>
      <c r="O123" s="90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29" t="s">
        <v>151</v>
      </c>
      <c r="AT123" s="229" t="s">
        <v>146</v>
      </c>
      <c r="AU123" s="229" t="s">
        <v>86</v>
      </c>
      <c r="AY123" s="16" t="s">
        <v>145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6" t="s">
        <v>86</v>
      </c>
      <c r="BK123" s="230">
        <f>ROUND(I123*H123,2)</f>
        <v>0</v>
      </c>
      <c r="BL123" s="16" t="s">
        <v>151</v>
      </c>
      <c r="BM123" s="229" t="s">
        <v>88</v>
      </c>
    </row>
    <row r="124" s="2" customFormat="1">
      <c r="A124" s="37"/>
      <c r="B124" s="38"/>
      <c r="C124" s="39"/>
      <c r="D124" s="236" t="s">
        <v>199</v>
      </c>
      <c r="E124" s="39"/>
      <c r="F124" s="237" t="s">
        <v>452</v>
      </c>
      <c r="G124" s="39"/>
      <c r="H124" s="39"/>
      <c r="I124" s="233"/>
      <c r="J124" s="39"/>
      <c r="K124" s="39"/>
      <c r="L124" s="43"/>
      <c r="M124" s="249"/>
      <c r="N124" s="250"/>
      <c r="O124" s="251"/>
      <c r="P124" s="251"/>
      <c r="Q124" s="251"/>
      <c r="R124" s="251"/>
      <c r="S124" s="251"/>
      <c r="T124" s="252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199</v>
      </c>
      <c r="AU124" s="16" t="s">
        <v>86</v>
      </c>
    </row>
    <row r="125" s="2" customFormat="1" ht="6.96" customHeight="1">
      <c r="A125" s="37"/>
      <c r="B125" s="65"/>
      <c r="C125" s="66"/>
      <c r="D125" s="66"/>
      <c r="E125" s="66"/>
      <c r="F125" s="66"/>
      <c r="G125" s="66"/>
      <c r="H125" s="66"/>
      <c r="I125" s="66"/>
      <c r="J125" s="66"/>
      <c r="K125" s="66"/>
      <c r="L125" s="43"/>
      <c r="M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</sheetData>
  <sheetProtection sheet="1" autoFilter="0" formatColumns="0" formatRows="0" objects="1" scenarios="1" spinCount="100000" saltValue="UePJcqIudiC4J1HzEx1Njq/7ApfQhdiWvpj/Ec3kEWn3r/8G2iQ/mcJX0w9c33g39OrCSbvsWfEsYWw1Ofd9EA==" hashValue="untb4OMxR2MLJ923VFWH3/iaoYl8ejCkj0voQyIg97tSlHUta6tkPAXQB5D9sSoi9PdSnFjxc+mQSW+nqXuXkw==" algorithmName="SHA-512" password="CFB1"/>
  <autoFilter ref="C120:K12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114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88</v>
      </c>
    </row>
    <row r="4" s="1" customFormat="1" ht="24.96" customHeight="1">
      <c r="B4" s="19"/>
      <c r="D4" s="147" t="s">
        <v>118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16.5" customHeight="1">
      <c r="B7" s="19"/>
      <c r="E7" s="150" t="str">
        <f>'Rekapitulace stavby'!K6</f>
        <v>HELIPORT TEPLICE</v>
      </c>
      <c r="F7" s="149"/>
      <c r="G7" s="149"/>
      <c r="H7" s="149"/>
      <c r="L7" s="19"/>
    </row>
    <row r="8" s="1" customFormat="1" ht="12" customHeight="1">
      <c r="B8" s="19"/>
      <c r="D8" s="149" t="s">
        <v>119</v>
      </c>
      <c r="L8" s="19"/>
    </row>
    <row r="9" s="2" customFormat="1" ht="16.5" customHeight="1">
      <c r="A9" s="37"/>
      <c r="B9" s="43"/>
      <c r="C9" s="37"/>
      <c r="D9" s="37"/>
      <c r="E9" s="150" t="s">
        <v>447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121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453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21</v>
      </c>
      <c r="E14" s="37"/>
      <c r="F14" s="140" t="s">
        <v>22</v>
      </c>
      <c r="G14" s="37"/>
      <c r="H14" s="37"/>
      <c r="I14" s="149" t="s">
        <v>23</v>
      </c>
      <c r="J14" s="152" t="str">
        <f>'Rekapitulace stavby'!AN8</f>
        <v>17. 2. 2025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25</v>
      </c>
      <c r="E16" s="37"/>
      <c r="F16" s="37"/>
      <c r="G16" s="37"/>
      <c r="H16" s="37"/>
      <c r="I16" s="149" t="s">
        <v>26</v>
      </c>
      <c r="J16" s="140" t="s">
        <v>27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28</v>
      </c>
      <c r="F17" s="37"/>
      <c r="G17" s="37"/>
      <c r="H17" s="37"/>
      <c r="I17" s="149" t="s">
        <v>29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30</v>
      </c>
      <c r="E19" s="37"/>
      <c r="F19" s="37"/>
      <c r="G19" s="37"/>
      <c r="H19" s="37"/>
      <c r="I19" s="149" t="s">
        <v>26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29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32</v>
      </c>
      <c r="E22" s="37"/>
      <c r="F22" s="37"/>
      <c r="G22" s="37"/>
      <c r="H22" s="37"/>
      <c r="I22" s="149" t="s">
        <v>26</v>
      </c>
      <c r="J22" s="140" t="s">
        <v>33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34</v>
      </c>
      <c r="F23" s="37"/>
      <c r="G23" s="37"/>
      <c r="H23" s="37"/>
      <c r="I23" s="149" t="s">
        <v>29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36</v>
      </c>
      <c r="E25" s="37"/>
      <c r="F25" s="37"/>
      <c r="G25" s="37"/>
      <c r="H25" s="37"/>
      <c r="I25" s="149" t="s">
        <v>26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29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38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39</v>
      </c>
      <c r="E32" s="37"/>
      <c r="F32" s="37"/>
      <c r="G32" s="37"/>
      <c r="H32" s="37"/>
      <c r="I32" s="37"/>
      <c r="J32" s="159">
        <f>ROUND(J121,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41</v>
      </c>
      <c r="G34" s="37"/>
      <c r="H34" s="37"/>
      <c r="I34" s="160" t="s">
        <v>40</v>
      </c>
      <c r="J34" s="160" t="s">
        <v>42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43</v>
      </c>
      <c r="E35" s="149" t="s">
        <v>44</v>
      </c>
      <c r="F35" s="162">
        <f>ROUND((SUM(BE121:BE124)),  2)</f>
        <v>0</v>
      </c>
      <c r="G35" s="37"/>
      <c r="H35" s="37"/>
      <c r="I35" s="163">
        <v>0.20999999999999999</v>
      </c>
      <c r="J35" s="162">
        <f>ROUND(((SUM(BE121:BE124))*I35),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45</v>
      </c>
      <c r="F36" s="162">
        <f>ROUND((SUM(BF121:BF124)),  2)</f>
        <v>0</v>
      </c>
      <c r="G36" s="37"/>
      <c r="H36" s="37"/>
      <c r="I36" s="163">
        <v>0.12</v>
      </c>
      <c r="J36" s="162">
        <f>ROUND(((SUM(BF121:BF124))*I36),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46</v>
      </c>
      <c r="F37" s="162">
        <f>ROUND((SUM(BG121:BG124)),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47</v>
      </c>
      <c r="F38" s="162">
        <f>ROUND((SUM(BH121:BH124)),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48</v>
      </c>
      <c r="F39" s="162">
        <f>ROUND((SUM(BI121:BI124)),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49</v>
      </c>
      <c r="E41" s="166"/>
      <c r="F41" s="166"/>
      <c r="G41" s="167" t="s">
        <v>50</v>
      </c>
      <c r="H41" s="168" t="s">
        <v>51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52</v>
      </c>
      <c r="E50" s="172"/>
      <c r="F50" s="172"/>
      <c r="G50" s="171" t="s">
        <v>53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54</v>
      </c>
      <c r="E61" s="174"/>
      <c r="F61" s="175" t="s">
        <v>55</v>
      </c>
      <c r="G61" s="173" t="s">
        <v>54</v>
      </c>
      <c r="H61" s="174"/>
      <c r="I61" s="174"/>
      <c r="J61" s="176" t="s">
        <v>55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56</v>
      </c>
      <c r="E65" s="177"/>
      <c r="F65" s="177"/>
      <c r="G65" s="171" t="s">
        <v>57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54</v>
      </c>
      <c r="E76" s="174"/>
      <c r="F76" s="175" t="s">
        <v>55</v>
      </c>
      <c r="G76" s="173" t="s">
        <v>54</v>
      </c>
      <c r="H76" s="174"/>
      <c r="I76" s="174"/>
      <c r="J76" s="176" t="s">
        <v>55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123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HELIPORT TEPLICE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119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447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121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PS 03 - CCTV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21</v>
      </c>
      <c r="D91" s="39"/>
      <c r="E91" s="39"/>
      <c r="F91" s="26" t="str">
        <f>F14</f>
        <v>Teplice</v>
      </c>
      <c r="G91" s="39"/>
      <c r="H91" s="39"/>
      <c r="I91" s="31" t="s">
        <v>23</v>
      </c>
      <c r="J91" s="78" t="str">
        <f>IF(J14="","",J14)</f>
        <v>17. 2. 2025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5.65" customHeight="1">
      <c r="A93" s="37"/>
      <c r="B93" s="38"/>
      <c r="C93" s="31" t="s">
        <v>25</v>
      </c>
      <c r="D93" s="39"/>
      <c r="E93" s="39"/>
      <c r="F93" s="26" t="str">
        <f>E17</f>
        <v>Krajská zdravotní, a.s.</v>
      </c>
      <c r="G93" s="39"/>
      <c r="H93" s="39"/>
      <c r="I93" s="31" t="s">
        <v>32</v>
      </c>
      <c r="J93" s="35" t="str">
        <f>E23</f>
        <v>SIEBERT + TALAŠ, spol. s r.o.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30</v>
      </c>
      <c r="D94" s="39"/>
      <c r="E94" s="39"/>
      <c r="F94" s="26" t="str">
        <f>IF(E20="","",E20)</f>
        <v>Vyplň údaj</v>
      </c>
      <c r="G94" s="39"/>
      <c r="H94" s="39"/>
      <c r="I94" s="31" t="s">
        <v>36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124</v>
      </c>
      <c r="D96" s="184"/>
      <c r="E96" s="184"/>
      <c r="F96" s="184"/>
      <c r="G96" s="184"/>
      <c r="H96" s="184"/>
      <c r="I96" s="184"/>
      <c r="J96" s="185" t="s">
        <v>125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126</v>
      </c>
      <c r="D98" s="39"/>
      <c r="E98" s="39"/>
      <c r="F98" s="39"/>
      <c r="G98" s="39"/>
      <c r="H98" s="39"/>
      <c r="I98" s="39"/>
      <c r="J98" s="109">
        <f>J121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127</v>
      </c>
    </row>
    <row r="99" s="9" customFormat="1" ht="24.96" customHeight="1">
      <c r="A99" s="9"/>
      <c r="B99" s="187"/>
      <c r="C99" s="188"/>
      <c r="D99" s="189" t="s">
        <v>454</v>
      </c>
      <c r="E99" s="190"/>
      <c r="F99" s="190"/>
      <c r="G99" s="190"/>
      <c r="H99" s="190"/>
      <c r="I99" s="190"/>
      <c r="J99" s="191">
        <f>J122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131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182" t="str">
        <f>E7</f>
        <v>HELIPORT TEPLICE</v>
      </c>
      <c r="F109" s="31"/>
      <c r="G109" s="31"/>
      <c r="H109" s="31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1" customFormat="1" ht="12" customHeight="1">
      <c r="B110" s="20"/>
      <c r="C110" s="31" t="s">
        <v>119</v>
      </c>
      <c r="D110" s="21"/>
      <c r="E110" s="21"/>
      <c r="F110" s="21"/>
      <c r="G110" s="21"/>
      <c r="H110" s="21"/>
      <c r="I110" s="21"/>
      <c r="J110" s="21"/>
      <c r="K110" s="21"/>
      <c r="L110" s="19"/>
    </row>
    <row r="111" s="2" customFormat="1" ht="16.5" customHeight="1">
      <c r="A111" s="37"/>
      <c r="B111" s="38"/>
      <c r="C111" s="39"/>
      <c r="D111" s="39"/>
      <c r="E111" s="182" t="s">
        <v>447</v>
      </c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121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E11</f>
        <v>PS 03 - CCTV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21</v>
      </c>
      <c r="D115" s="39"/>
      <c r="E115" s="39"/>
      <c r="F115" s="26" t="str">
        <f>F14</f>
        <v>Teplice</v>
      </c>
      <c r="G115" s="39"/>
      <c r="H115" s="39"/>
      <c r="I115" s="31" t="s">
        <v>23</v>
      </c>
      <c r="J115" s="78" t="str">
        <f>IF(J14="","",J14)</f>
        <v>17. 2. 2025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5.65" customHeight="1">
      <c r="A117" s="37"/>
      <c r="B117" s="38"/>
      <c r="C117" s="31" t="s">
        <v>25</v>
      </c>
      <c r="D117" s="39"/>
      <c r="E117" s="39"/>
      <c r="F117" s="26" t="str">
        <f>E17</f>
        <v>Krajská zdravotní, a.s.</v>
      </c>
      <c r="G117" s="39"/>
      <c r="H117" s="39"/>
      <c r="I117" s="31" t="s">
        <v>32</v>
      </c>
      <c r="J117" s="35" t="str">
        <f>E23</f>
        <v>SIEBERT + TALAŠ, spol. s r.o.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30</v>
      </c>
      <c r="D118" s="39"/>
      <c r="E118" s="39"/>
      <c r="F118" s="26" t="str">
        <f>IF(E20="","",E20)</f>
        <v>Vyplň údaj</v>
      </c>
      <c r="G118" s="39"/>
      <c r="H118" s="39"/>
      <c r="I118" s="31" t="s">
        <v>36</v>
      </c>
      <c r="J118" s="35" t="str">
        <f>E26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0" customFormat="1" ht="29.28" customHeight="1">
      <c r="A120" s="193"/>
      <c r="B120" s="194"/>
      <c r="C120" s="195" t="s">
        <v>132</v>
      </c>
      <c r="D120" s="196" t="s">
        <v>64</v>
      </c>
      <c r="E120" s="196" t="s">
        <v>60</v>
      </c>
      <c r="F120" s="196" t="s">
        <v>61</v>
      </c>
      <c r="G120" s="196" t="s">
        <v>133</v>
      </c>
      <c r="H120" s="196" t="s">
        <v>134</v>
      </c>
      <c r="I120" s="196" t="s">
        <v>135</v>
      </c>
      <c r="J120" s="196" t="s">
        <v>125</v>
      </c>
      <c r="K120" s="197" t="s">
        <v>136</v>
      </c>
      <c r="L120" s="198"/>
      <c r="M120" s="99" t="s">
        <v>1</v>
      </c>
      <c r="N120" s="100" t="s">
        <v>43</v>
      </c>
      <c r="O120" s="100" t="s">
        <v>137</v>
      </c>
      <c r="P120" s="100" t="s">
        <v>138</v>
      </c>
      <c r="Q120" s="100" t="s">
        <v>139</v>
      </c>
      <c r="R120" s="100" t="s">
        <v>140</v>
      </c>
      <c r="S120" s="100" t="s">
        <v>141</v>
      </c>
      <c r="T120" s="101" t="s">
        <v>142</v>
      </c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</row>
    <row r="121" s="2" customFormat="1" ht="22.8" customHeight="1">
      <c r="A121" s="37"/>
      <c r="B121" s="38"/>
      <c r="C121" s="106" t="s">
        <v>143</v>
      </c>
      <c r="D121" s="39"/>
      <c r="E121" s="39"/>
      <c r="F121" s="39"/>
      <c r="G121" s="39"/>
      <c r="H121" s="39"/>
      <c r="I121" s="39"/>
      <c r="J121" s="199">
        <f>BK121</f>
        <v>0</v>
      </c>
      <c r="K121" s="39"/>
      <c r="L121" s="43"/>
      <c r="M121" s="102"/>
      <c r="N121" s="200"/>
      <c r="O121" s="103"/>
      <c r="P121" s="201">
        <f>P122</f>
        <v>0</v>
      </c>
      <c r="Q121" s="103"/>
      <c r="R121" s="201">
        <f>R122</f>
        <v>0</v>
      </c>
      <c r="S121" s="103"/>
      <c r="T121" s="202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78</v>
      </c>
      <c r="AU121" s="16" t="s">
        <v>127</v>
      </c>
      <c r="BK121" s="203">
        <f>BK122</f>
        <v>0</v>
      </c>
    </row>
    <row r="122" s="11" customFormat="1" ht="25.92" customHeight="1">
      <c r="A122" s="11"/>
      <c r="B122" s="204"/>
      <c r="C122" s="205"/>
      <c r="D122" s="206" t="s">
        <v>78</v>
      </c>
      <c r="E122" s="207" t="s">
        <v>86</v>
      </c>
      <c r="F122" s="207" t="s">
        <v>113</v>
      </c>
      <c r="G122" s="205"/>
      <c r="H122" s="205"/>
      <c r="I122" s="208"/>
      <c r="J122" s="209">
        <f>BK122</f>
        <v>0</v>
      </c>
      <c r="K122" s="205"/>
      <c r="L122" s="210"/>
      <c r="M122" s="211"/>
      <c r="N122" s="212"/>
      <c r="O122" s="212"/>
      <c r="P122" s="213">
        <f>SUM(P123:P124)</f>
        <v>0</v>
      </c>
      <c r="Q122" s="212"/>
      <c r="R122" s="213">
        <f>SUM(R123:R124)</f>
        <v>0</v>
      </c>
      <c r="S122" s="212"/>
      <c r="T122" s="214">
        <f>SUM(T123:T124)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215" t="s">
        <v>86</v>
      </c>
      <c r="AT122" s="216" t="s">
        <v>78</v>
      </c>
      <c r="AU122" s="216" t="s">
        <v>79</v>
      </c>
      <c r="AY122" s="215" t="s">
        <v>145</v>
      </c>
      <c r="BK122" s="217">
        <f>SUM(BK123:BK124)</f>
        <v>0</v>
      </c>
    </row>
    <row r="123" s="2" customFormat="1" ht="16.5" customHeight="1">
      <c r="A123" s="37"/>
      <c r="B123" s="38"/>
      <c r="C123" s="218" t="s">
        <v>86</v>
      </c>
      <c r="D123" s="218" t="s">
        <v>146</v>
      </c>
      <c r="E123" s="219" t="s">
        <v>455</v>
      </c>
      <c r="F123" s="220" t="s">
        <v>456</v>
      </c>
      <c r="G123" s="221" t="s">
        <v>209</v>
      </c>
      <c r="H123" s="222">
        <v>1</v>
      </c>
      <c r="I123" s="223"/>
      <c r="J123" s="224">
        <f>ROUND(I123*H123,2)</f>
        <v>0</v>
      </c>
      <c r="K123" s="220" t="s">
        <v>169</v>
      </c>
      <c r="L123" s="43"/>
      <c r="M123" s="225" t="s">
        <v>1</v>
      </c>
      <c r="N123" s="226" t="s">
        <v>44</v>
      </c>
      <c r="O123" s="90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29" t="s">
        <v>151</v>
      </c>
      <c r="AT123" s="229" t="s">
        <v>146</v>
      </c>
      <c r="AU123" s="229" t="s">
        <v>86</v>
      </c>
      <c r="AY123" s="16" t="s">
        <v>145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6" t="s">
        <v>86</v>
      </c>
      <c r="BK123" s="230">
        <f>ROUND(I123*H123,2)</f>
        <v>0</v>
      </c>
      <c r="BL123" s="16" t="s">
        <v>151</v>
      </c>
      <c r="BM123" s="229" t="s">
        <v>88</v>
      </c>
    </row>
    <row r="124" s="2" customFormat="1">
      <c r="A124" s="37"/>
      <c r="B124" s="38"/>
      <c r="C124" s="39"/>
      <c r="D124" s="236" t="s">
        <v>199</v>
      </c>
      <c r="E124" s="39"/>
      <c r="F124" s="237" t="s">
        <v>457</v>
      </c>
      <c r="G124" s="39"/>
      <c r="H124" s="39"/>
      <c r="I124" s="233"/>
      <c r="J124" s="39"/>
      <c r="K124" s="39"/>
      <c r="L124" s="43"/>
      <c r="M124" s="249"/>
      <c r="N124" s="250"/>
      <c r="O124" s="251"/>
      <c r="P124" s="251"/>
      <c r="Q124" s="251"/>
      <c r="R124" s="251"/>
      <c r="S124" s="251"/>
      <c r="T124" s="252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199</v>
      </c>
      <c r="AU124" s="16" t="s">
        <v>86</v>
      </c>
    </row>
    <row r="125" s="2" customFormat="1" ht="6.96" customHeight="1">
      <c r="A125" s="37"/>
      <c r="B125" s="65"/>
      <c r="C125" s="66"/>
      <c r="D125" s="66"/>
      <c r="E125" s="66"/>
      <c r="F125" s="66"/>
      <c r="G125" s="66"/>
      <c r="H125" s="66"/>
      <c r="I125" s="66"/>
      <c r="J125" s="66"/>
      <c r="K125" s="66"/>
      <c r="L125" s="43"/>
      <c r="M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</sheetData>
  <sheetProtection sheet="1" autoFilter="0" formatColumns="0" formatRows="0" objects="1" scenarios="1" spinCount="100000" saltValue="/QHt0XQsiFpnAqoditHvP9MicM9If/LzyIXs/uiyTiq92nWrxSx+uN0mZ4eHq+GPYO2NpbRCqiyazXG38rAa7Q==" hashValue="4yXu7Jftl8+GmCgzQagKtHlP1ZEpN8gQwoGDFXCb/CQ0xfho9PQO1pow4IiPShUsGDLE/Q1n3pcM3MNL61Y8ag==" algorithmName="SHA-512" password="CFB1"/>
  <autoFilter ref="C120:K12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117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88</v>
      </c>
    </row>
    <row r="4" s="1" customFormat="1" ht="24.96" customHeight="1">
      <c r="B4" s="19"/>
      <c r="D4" s="147" t="s">
        <v>118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16.5" customHeight="1">
      <c r="B7" s="19"/>
      <c r="E7" s="150" t="str">
        <f>'Rekapitulace stavby'!K6</f>
        <v>HELIPORT TEPLICE</v>
      </c>
      <c r="F7" s="149"/>
      <c r="G7" s="149"/>
      <c r="H7" s="149"/>
      <c r="L7" s="19"/>
    </row>
    <row r="8" s="2" customFormat="1" ht="12" customHeight="1">
      <c r="A8" s="37"/>
      <c r="B8" s="43"/>
      <c r="C8" s="37"/>
      <c r="D8" s="149" t="s">
        <v>119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51" t="s">
        <v>458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9" t="s">
        <v>18</v>
      </c>
      <c r="E11" s="37"/>
      <c r="F11" s="140" t="s">
        <v>1</v>
      </c>
      <c r="G11" s="37"/>
      <c r="H11" s="37"/>
      <c r="I11" s="149" t="s">
        <v>19</v>
      </c>
      <c r="J11" s="140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9" t="s">
        <v>21</v>
      </c>
      <c r="E12" s="37"/>
      <c r="F12" s="140" t="s">
        <v>22</v>
      </c>
      <c r="G12" s="37"/>
      <c r="H12" s="37"/>
      <c r="I12" s="149" t="s">
        <v>23</v>
      </c>
      <c r="J12" s="152" t="str">
        <f>'Rekapitulace stavby'!AN8</f>
        <v>17. 2. 2025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25</v>
      </c>
      <c r="E14" s="37"/>
      <c r="F14" s="37"/>
      <c r="G14" s="37"/>
      <c r="H14" s="37"/>
      <c r="I14" s="149" t="s">
        <v>26</v>
      </c>
      <c r="J14" s="140" t="s">
        <v>27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0" t="s">
        <v>28</v>
      </c>
      <c r="F15" s="37"/>
      <c r="G15" s="37"/>
      <c r="H15" s="37"/>
      <c r="I15" s="149" t="s">
        <v>29</v>
      </c>
      <c r="J15" s="140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9" t="s">
        <v>30</v>
      </c>
      <c r="E17" s="37"/>
      <c r="F17" s="37"/>
      <c r="G17" s="37"/>
      <c r="H17" s="37"/>
      <c r="I17" s="149" t="s">
        <v>26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0"/>
      <c r="G18" s="140"/>
      <c r="H18" s="140"/>
      <c r="I18" s="149" t="s">
        <v>29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9" t="s">
        <v>32</v>
      </c>
      <c r="E20" s="37"/>
      <c r="F20" s="37"/>
      <c r="G20" s="37"/>
      <c r="H20" s="37"/>
      <c r="I20" s="149" t="s">
        <v>26</v>
      </c>
      <c r="J20" s="140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0" t="s">
        <v>34</v>
      </c>
      <c r="F21" s="37"/>
      <c r="G21" s="37"/>
      <c r="H21" s="37"/>
      <c r="I21" s="149" t="s">
        <v>29</v>
      </c>
      <c r="J21" s="140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9" t="s">
        <v>36</v>
      </c>
      <c r="E23" s="37"/>
      <c r="F23" s="37"/>
      <c r="G23" s="37"/>
      <c r="H23" s="37"/>
      <c r="I23" s="149" t="s">
        <v>26</v>
      </c>
      <c r="J23" s="140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0" t="str">
        <f>IF('Rekapitulace stavby'!E20="","",'Rekapitulace stavby'!E20)</f>
        <v xml:space="preserve"> </v>
      </c>
      <c r="F24" s="37"/>
      <c r="G24" s="37"/>
      <c r="H24" s="37"/>
      <c r="I24" s="149" t="s">
        <v>29</v>
      </c>
      <c r="J24" s="140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53"/>
      <c r="B27" s="154"/>
      <c r="C27" s="153"/>
      <c r="D27" s="153"/>
      <c r="E27" s="155" t="s">
        <v>1</v>
      </c>
      <c r="F27" s="155"/>
      <c r="G27" s="155"/>
      <c r="H27" s="155"/>
      <c r="I27" s="153"/>
      <c r="J27" s="153"/>
      <c r="K27" s="153"/>
      <c r="L27" s="156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7"/>
      <c r="E29" s="157"/>
      <c r="F29" s="157"/>
      <c r="G29" s="157"/>
      <c r="H29" s="157"/>
      <c r="I29" s="157"/>
      <c r="J29" s="157"/>
      <c r="K29" s="157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8" t="s">
        <v>39</v>
      </c>
      <c r="E30" s="37"/>
      <c r="F30" s="37"/>
      <c r="G30" s="37"/>
      <c r="H30" s="37"/>
      <c r="I30" s="37"/>
      <c r="J30" s="159">
        <f>ROUND(J123,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60" t="s">
        <v>41</v>
      </c>
      <c r="G32" s="37"/>
      <c r="H32" s="37"/>
      <c r="I32" s="160" t="s">
        <v>40</v>
      </c>
      <c r="J32" s="160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61" t="s">
        <v>43</v>
      </c>
      <c r="E33" s="149" t="s">
        <v>44</v>
      </c>
      <c r="F33" s="162">
        <f>ROUND((SUM(BE123:BE158)),  2)</f>
        <v>0</v>
      </c>
      <c r="G33" s="37"/>
      <c r="H33" s="37"/>
      <c r="I33" s="163">
        <v>0.20999999999999999</v>
      </c>
      <c r="J33" s="162">
        <f>ROUND(((SUM(BE123:BE158))*I33),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9" t="s">
        <v>45</v>
      </c>
      <c r="F34" s="162">
        <f>ROUND((SUM(BF123:BF158)),  2)</f>
        <v>0</v>
      </c>
      <c r="G34" s="37"/>
      <c r="H34" s="37"/>
      <c r="I34" s="163">
        <v>0.12</v>
      </c>
      <c r="J34" s="162">
        <f>ROUND(((SUM(BF123:BF158))*I34),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9" t="s">
        <v>46</v>
      </c>
      <c r="F35" s="162">
        <f>ROUND((SUM(BG123:BG158)),  2)</f>
        <v>0</v>
      </c>
      <c r="G35" s="37"/>
      <c r="H35" s="37"/>
      <c r="I35" s="163">
        <v>0.20999999999999999</v>
      </c>
      <c r="J35" s="162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47</v>
      </c>
      <c r="F36" s="162">
        <f>ROUND((SUM(BH123:BH158)),  2)</f>
        <v>0</v>
      </c>
      <c r="G36" s="37"/>
      <c r="H36" s="37"/>
      <c r="I36" s="163">
        <v>0.12</v>
      </c>
      <c r="J36" s="162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48</v>
      </c>
      <c r="F37" s="162">
        <f>ROUND((SUM(BI123:BI158)),  2)</f>
        <v>0</v>
      </c>
      <c r="G37" s="37"/>
      <c r="H37" s="37"/>
      <c r="I37" s="163">
        <v>0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64"/>
      <c r="D39" s="165" t="s">
        <v>49</v>
      </c>
      <c r="E39" s="166"/>
      <c r="F39" s="166"/>
      <c r="G39" s="167" t="s">
        <v>50</v>
      </c>
      <c r="H39" s="168" t="s">
        <v>51</v>
      </c>
      <c r="I39" s="166"/>
      <c r="J39" s="169">
        <f>SUM(J30:J37)</f>
        <v>0</v>
      </c>
      <c r="K39" s="170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52</v>
      </c>
      <c r="E50" s="172"/>
      <c r="F50" s="172"/>
      <c r="G50" s="171" t="s">
        <v>53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54</v>
      </c>
      <c r="E61" s="174"/>
      <c r="F61" s="175" t="s">
        <v>55</v>
      </c>
      <c r="G61" s="173" t="s">
        <v>54</v>
      </c>
      <c r="H61" s="174"/>
      <c r="I61" s="174"/>
      <c r="J61" s="176" t="s">
        <v>55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56</v>
      </c>
      <c r="E65" s="177"/>
      <c r="F65" s="177"/>
      <c r="G65" s="171" t="s">
        <v>57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54</v>
      </c>
      <c r="E76" s="174"/>
      <c r="F76" s="175" t="s">
        <v>55</v>
      </c>
      <c r="G76" s="173" t="s">
        <v>54</v>
      </c>
      <c r="H76" s="174"/>
      <c r="I76" s="174"/>
      <c r="J76" s="176" t="s">
        <v>55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123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HELIPORT TEPLICE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119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VRN - Vedlejší rozpočtové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21</v>
      </c>
      <c r="D89" s="39"/>
      <c r="E89" s="39"/>
      <c r="F89" s="26" t="str">
        <f>F12</f>
        <v>Teplice</v>
      </c>
      <c r="G89" s="39"/>
      <c r="H89" s="39"/>
      <c r="I89" s="31" t="s">
        <v>23</v>
      </c>
      <c r="J89" s="78" t="str">
        <f>IF(J12="","",J12)</f>
        <v>17. 2. 2025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25</v>
      </c>
      <c r="D91" s="39"/>
      <c r="E91" s="39"/>
      <c r="F91" s="26" t="str">
        <f>E15</f>
        <v>Krajská zdravotní, a.s.</v>
      </c>
      <c r="G91" s="39"/>
      <c r="H91" s="39"/>
      <c r="I91" s="31" t="s">
        <v>32</v>
      </c>
      <c r="J91" s="35" t="str">
        <f>E21</f>
        <v>SIEBERT + TALAŠ, spol. s 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36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3" t="s">
        <v>124</v>
      </c>
      <c r="D94" s="184"/>
      <c r="E94" s="184"/>
      <c r="F94" s="184"/>
      <c r="G94" s="184"/>
      <c r="H94" s="184"/>
      <c r="I94" s="184"/>
      <c r="J94" s="185" t="s">
        <v>125</v>
      </c>
      <c r="K94" s="184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6" t="s">
        <v>126</v>
      </c>
      <c r="D96" s="39"/>
      <c r="E96" s="39"/>
      <c r="F96" s="39"/>
      <c r="G96" s="39"/>
      <c r="H96" s="39"/>
      <c r="I96" s="39"/>
      <c r="J96" s="109">
        <f>J123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127</v>
      </c>
    </row>
    <row r="97" s="9" customFormat="1" ht="24.96" customHeight="1">
      <c r="A97" s="9"/>
      <c r="B97" s="187"/>
      <c r="C97" s="188"/>
      <c r="D97" s="189" t="s">
        <v>458</v>
      </c>
      <c r="E97" s="190"/>
      <c r="F97" s="190"/>
      <c r="G97" s="190"/>
      <c r="H97" s="190"/>
      <c r="I97" s="190"/>
      <c r="J97" s="191">
        <f>J124</f>
        <v>0</v>
      </c>
      <c r="K97" s="188"/>
      <c r="L97" s="19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4" customFormat="1" ht="19.92" customHeight="1">
      <c r="A98" s="14"/>
      <c r="B98" s="274"/>
      <c r="C98" s="132"/>
      <c r="D98" s="275" t="s">
        <v>459</v>
      </c>
      <c r="E98" s="276"/>
      <c r="F98" s="276"/>
      <c r="G98" s="276"/>
      <c r="H98" s="276"/>
      <c r="I98" s="276"/>
      <c r="J98" s="277">
        <f>J125</f>
        <v>0</v>
      </c>
      <c r="K98" s="132"/>
      <c r="L98" s="278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</row>
    <row r="99" s="14" customFormat="1" ht="19.92" customHeight="1">
      <c r="A99" s="14"/>
      <c r="B99" s="274"/>
      <c r="C99" s="132"/>
      <c r="D99" s="275" t="s">
        <v>460</v>
      </c>
      <c r="E99" s="276"/>
      <c r="F99" s="276"/>
      <c r="G99" s="276"/>
      <c r="H99" s="276"/>
      <c r="I99" s="276"/>
      <c r="J99" s="277">
        <f>J137</f>
        <v>0</v>
      </c>
      <c r="K99" s="132"/>
      <c r="L99" s="278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</row>
    <row r="100" s="14" customFormat="1" ht="19.92" customHeight="1">
      <c r="A100" s="14"/>
      <c r="B100" s="274"/>
      <c r="C100" s="132"/>
      <c r="D100" s="275" t="s">
        <v>461</v>
      </c>
      <c r="E100" s="276"/>
      <c r="F100" s="276"/>
      <c r="G100" s="276"/>
      <c r="H100" s="276"/>
      <c r="I100" s="276"/>
      <c r="J100" s="277">
        <f>J144</f>
        <v>0</v>
      </c>
      <c r="K100" s="132"/>
      <c r="L100" s="278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</row>
    <row r="101" s="14" customFormat="1" ht="19.92" customHeight="1">
      <c r="A101" s="14"/>
      <c r="B101" s="274"/>
      <c r="C101" s="132"/>
      <c r="D101" s="275" t="s">
        <v>462</v>
      </c>
      <c r="E101" s="276"/>
      <c r="F101" s="276"/>
      <c r="G101" s="276"/>
      <c r="H101" s="276"/>
      <c r="I101" s="276"/>
      <c r="J101" s="277">
        <f>J147</f>
        <v>0</v>
      </c>
      <c r="K101" s="132"/>
      <c r="L101" s="278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</row>
    <row r="102" s="14" customFormat="1" ht="19.92" customHeight="1">
      <c r="A102" s="14"/>
      <c r="B102" s="274"/>
      <c r="C102" s="132"/>
      <c r="D102" s="275" t="s">
        <v>463</v>
      </c>
      <c r="E102" s="276"/>
      <c r="F102" s="276"/>
      <c r="G102" s="276"/>
      <c r="H102" s="276"/>
      <c r="I102" s="276"/>
      <c r="J102" s="277">
        <f>J150</f>
        <v>0</v>
      </c>
      <c r="K102" s="132"/>
      <c r="L102" s="278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</row>
    <row r="103" s="14" customFormat="1" ht="19.92" customHeight="1">
      <c r="A103" s="14"/>
      <c r="B103" s="274"/>
      <c r="C103" s="132"/>
      <c r="D103" s="275" t="s">
        <v>464</v>
      </c>
      <c r="E103" s="276"/>
      <c r="F103" s="276"/>
      <c r="G103" s="276"/>
      <c r="H103" s="276"/>
      <c r="I103" s="276"/>
      <c r="J103" s="277">
        <f>J152</f>
        <v>0</v>
      </c>
      <c r="K103" s="132"/>
      <c r="L103" s="278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131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182" t="str">
        <f>E7</f>
        <v>HELIPORT TEPLICE</v>
      </c>
      <c r="F113" s="31"/>
      <c r="G113" s="31"/>
      <c r="H113" s="31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119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5" t="str">
        <f>E9</f>
        <v>VRN - Vedlejší rozpočtové náklady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21</v>
      </c>
      <c r="D117" s="39"/>
      <c r="E117" s="39"/>
      <c r="F117" s="26" t="str">
        <f>F12</f>
        <v>Teplice</v>
      </c>
      <c r="G117" s="39"/>
      <c r="H117" s="39"/>
      <c r="I117" s="31" t="s">
        <v>23</v>
      </c>
      <c r="J117" s="78" t="str">
        <f>IF(J12="","",J12)</f>
        <v>17. 2. 2025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5.65" customHeight="1">
      <c r="A119" s="37"/>
      <c r="B119" s="38"/>
      <c r="C119" s="31" t="s">
        <v>25</v>
      </c>
      <c r="D119" s="39"/>
      <c r="E119" s="39"/>
      <c r="F119" s="26" t="str">
        <f>E15</f>
        <v>Krajská zdravotní, a.s.</v>
      </c>
      <c r="G119" s="39"/>
      <c r="H119" s="39"/>
      <c r="I119" s="31" t="s">
        <v>32</v>
      </c>
      <c r="J119" s="35" t="str">
        <f>E21</f>
        <v>SIEBERT + TALAŠ, spol. s r.o.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30</v>
      </c>
      <c r="D120" s="39"/>
      <c r="E120" s="39"/>
      <c r="F120" s="26" t="str">
        <f>IF(E18="","",E18)</f>
        <v>Vyplň údaj</v>
      </c>
      <c r="G120" s="39"/>
      <c r="H120" s="39"/>
      <c r="I120" s="31" t="s">
        <v>36</v>
      </c>
      <c r="J120" s="35" t="str">
        <f>E24</f>
        <v xml:space="preserve"> 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0" customFormat="1" ht="29.28" customHeight="1">
      <c r="A122" s="193"/>
      <c r="B122" s="194"/>
      <c r="C122" s="195" t="s">
        <v>132</v>
      </c>
      <c r="D122" s="196" t="s">
        <v>64</v>
      </c>
      <c r="E122" s="196" t="s">
        <v>60</v>
      </c>
      <c r="F122" s="196" t="s">
        <v>61</v>
      </c>
      <c r="G122" s="196" t="s">
        <v>133</v>
      </c>
      <c r="H122" s="196" t="s">
        <v>134</v>
      </c>
      <c r="I122" s="196" t="s">
        <v>135</v>
      </c>
      <c r="J122" s="196" t="s">
        <v>125</v>
      </c>
      <c r="K122" s="197" t="s">
        <v>136</v>
      </c>
      <c r="L122" s="198"/>
      <c r="M122" s="99" t="s">
        <v>1</v>
      </c>
      <c r="N122" s="100" t="s">
        <v>43</v>
      </c>
      <c r="O122" s="100" t="s">
        <v>137</v>
      </c>
      <c r="P122" s="100" t="s">
        <v>138</v>
      </c>
      <c r="Q122" s="100" t="s">
        <v>139</v>
      </c>
      <c r="R122" s="100" t="s">
        <v>140</v>
      </c>
      <c r="S122" s="100" t="s">
        <v>141</v>
      </c>
      <c r="T122" s="101" t="s">
        <v>142</v>
      </c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93"/>
      <c r="AE122" s="193"/>
    </row>
    <row r="123" s="2" customFormat="1" ht="22.8" customHeight="1">
      <c r="A123" s="37"/>
      <c r="B123" s="38"/>
      <c r="C123" s="106" t="s">
        <v>143</v>
      </c>
      <c r="D123" s="39"/>
      <c r="E123" s="39"/>
      <c r="F123" s="39"/>
      <c r="G123" s="39"/>
      <c r="H123" s="39"/>
      <c r="I123" s="39"/>
      <c r="J123" s="199">
        <f>BK123</f>
        <v>0</v>
      </c>
      <c r="K123" s="39"/>
      <c r="L123" s="43"/>
      <c r="M123" s="102"/>
      <c r="N123" s="200"/>
      <c r="O123" s="103"/>
      <c r="P123" s="201">
        <f>P124</f>
        <v>0</v>
      </c>
      <c r="Q123" s="103"/>
      <c r="R123" s="201">
        <f>R124</f>
        <v>0</v>
      </c>
      <c r="S123" s="103"/>
      <c r="T123" s="202">
        <f>T124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78</v>
      </c>
      <c r="AU123" s="16" t="s">
        <v>127</v>
      </c>
      <c r="BK123" s="203">
        <f>BK124</f>
        <v>0</v>
      </c>
    </row>
    <row r="124" s="11" customFormat="1" ht="25.92" customHeight="1">
      <c r="A124" s="11"/>
      <c r="B124" s="204"/>
      <c r="C124" s="205"/>
      <c r="D124" s="206" t="s">
        <v>78</v>
      </c>
      <c r="E124" s="207" t="s">
        <v>115</v>
      </c>
      <c r="F124" s="207" t="s">
        <v>116</v>
      </c>
      <c r="G124" s="205"/>
      <c r="H124" s="205"/>
      <c r="I124" s="208"/>
      <c r="J124" s="209">
        <f>BK124</f>
        <v>0</v>
      </c>
      <c r="K124" s="205"/>
      <c r="L124" s="210"/>
      <c r="M124" s="211"/>
      <c r="N124" s="212"/>
      <c r="O124" s="212"/>
      <c r="P124" s="213">
        <f>P125+P137+P144+P147+P150+P152</f>
        <v>0</v>
      </c>
      <c r="Q124" s="212"/>
      <c r="R124" s="213">
        <f>R125+R137+R144+R147+R150+R152</f>
        <v>0</v>
      </c>
      <c r="S124" s="212"/>
      <c r="T124" s="214">
        <f>T125+T137+T144+T147+T150+T152</f>
        <v>0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215" t="s">
        <v>166</v>
      </c>
      <c r="AT124" s="216" t="s">
        <v>78</v>
      </c>
      <c r="AU124" s="216" t="s">
        <v>79</v>
      </c>
      <c r="AY124" s="215" t="s">
        <v>145</v>
      </c>
      <c r="BK124" s="217">
        <f>BK125+BK137+BK144+BK147+BK150+BK152</f>
        <v>0</v>
      </c>
    </row>
    <row r="125" s="11" customFormat="1" ht="22.8" customHeight="1">
      <c r="A125" s="11"/>
      <c r="B125" s="204"/>
      <c r="C125" s="205"/>
      <c r="D125" s="206" t="s">
        <v>78</v>
      </c>
      <c r="E125" s="279" t="s">
        <v>465</v>
      </c>
      <c r="F125" s="279" t="s">
        <v>466</v>
      </c>
      <c r="G125" s="205"/>
      <c r="H125" s="205"/>
      <c r="I125" s="208"/>
      <c r="J125" s="280">
        <f>BK125</f>
        <v>0</v>
      </c>
      <c r="K125" s="205"/>
      <c r="L125" s="210"/>
      <c r="M125" s="211"/>
      <c r="N125" s="212"/>
      <c r="O125" s="212"/>
      <c r="P125" s="213">
        <f>SUM(P126:P136)</f>
        <v>0</v>
      </c>
      <c r="Q125" s="212"/>
      <c r="R125" s="213">
        <f>SUM(R126:R136)</f>
        <v>0</v>
      </c>
      <c r="S125" s="212"/>
      <c r="T125" s="214">
        <f>SUM(T126:T136)</f>
        <v>0</v>
      </c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R125" s="215" t="s">
        <v>166</v>
      </c>
      <c r="AT125" s="216" t="s">
        <v>78</v>
      </c>
      <c r="AU125" s="216" t="s">
        <v>86</v>
      </c>
      <c r="AY125" s="215" t="s">
        <v>145</v>
      </c>
      <c r="BK125" s="217">
        <f>SUM(BK126:BK136)</f>
        <v>0</v>
      </c>
    </row>
    <row r="126" s="2" customFormat="1" ht="16.5" customHeight="1">
      <c r="A126" s="37"/>
      <c r="B126" s="38"/>
      <c r="C126" s="218" t="s">
        <v>86</v>
      </c>
      <c r="D126" s="218" t="s">
        <v>146</v>
      </c>
      <c r="E126" s="219" t="s">
        <v>467</v>
      </c>
      <c r="F126" s="220" t="s">
        <v>468</v>
      </c>
      <c r="G126" s="221" t="s">
        <v>469</v>
      </c>
      <c r="H126" s="222">
        <v>1</v>
      </c>
      <c r="I126" s="223"/>
      <c r="J126" s="224">
        <f>ROUND(I126*H126,2)</f>
        <v>0</v>
      </c>
      <c r="K126" s="220" t="s">
        <v>169</v>
      </c>
      <c r="L126" s="43"/>
      <c r="M126" s="225" t="s">
        <v>1</v>
      </c>
      <c r="N126" s="226" t="s">
        <v>44</v>
      </c>
      <c r="O126" s="90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9" t="s">
        <v>470</v>
      </c>
      <c r="AT126" s="229" t="s">
        <v>146</v>
      </c>
      <c r="AU126" s="229" t="s">
        <v>88</v>
      </c>
      <c r="AY126" s="16" t="s">
        <v>145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6" t="s">
        <v>86</v>
      </c>
      <c r="BK126" s="230">
        <f>ROUND(I126*H126,2)</f>
        <v>0</v>
      </c>
      <c r="BL126" s="16" t="s">
        <v>470</v>
      </c>
      <c r="BM126" s="229" t="s">
        <v>471</v>
      </c>
    </row>
    <row r="127" s="2" customFormat="1" ht="44.25" customHeight="1">
      <c r="A127" s="37"/>
      <c r="B127" s="38"/>
      <c r="C127" s="218" t="s">
        <v>88</v>
      </c>
      <c r="D127" s="218" t="s">
        <v>146</v>
      </c>
      <c r="E127" s="219" t="s">
        <v>472</v>
      </c>
      <c r="F127" s="220" t="s">
        <v>473</v>
      </c>
      <c r="G127" s="221" t="s">
        <v>469</v>
      </c>
      <c r="H127" s="222">
        <v>1</v>
      </c>
      <c r="I127" s="223"/>
      <c r="J127" s="224">
        <f>ROUND(I127*H127,2)</f>
        <v>0</v>
      </c>
      <c r="K127" s="220" t="s">
        <v>169</v>
      </c>
      <c r="L127" s="43"/>
      <c r="M127" s="225" t="s">
        <v>1</v>
      </c>
      <c r="N127" s="226" t="s">
        <v>44</v>
      </c>
      <c r="O127" s="90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9" t="s">
        <v>151</v>
      </c>
      <c r="AT127" s="229" t="s">
        <v>146</v>
      </c>
      <c r="AU127" s="229" t="s">
        <v>88</v>
      </c>
      <c r="AY127" s="16" t="s">
        <v>145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6" t="s">
        <v>86</v>
      </c>
      <c r="BK127" s="230">
        <f>ROUND(I127*H127,2)</f>
        <v>0</v>
      </c>
      <c r="BL127" s="16" t="s">
        <v>151</v>
      </c>
      <c r="BM127" s="229" t="s">
        <v>474</v>
      </c>
    </row>
    <row r="128" s="2" customFormat="1">
      <c r="A128" s="37"/>
      <c r="B128" s="38"/>
      <c r="C128" s="39"/>
      <c r="D128" s="236" t="s">
        <v>199</v>
      </c>
      <c r="E128" s="39"/>
      <c r="F128" s="237" t="s">
        <v>475</v>
      </c>
      <c r="G128" s="39"/>
      <c r="H128" s="39"/>
      <c r="I128" s="233"/>
      <c r="J128" s="39"/>
      <c r="K128" s="39"/>
      <c r="L128" s="43"/>
      <c r="M128" s="234"/>
      <c r="N128" s="235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199</v>
      </c>
      <c r="AU128" s="16" t="s">
        <v>88</v>
      </c>
    </row>
    <row r="129" s="2" customFormat="1" ht="37.8" customHeight="1">
      <c r="A129" s="37"/>
      <c r="B129" s="38"/>
      <c r="C129" s="218" t="s">
        <v>157</v>
      </c>
      <c r="D129" s="218" t="s">
        <v>146</v>
      </c>
      <c r="E129" s="219" t="s">
        <v>476</v>
      </c>
      <c r="F129" s="220" t="s">
        <v>477</v>
      </c>
      <c r="G129" s="221" t="s">
        <v>469</v>
      </c>
      <c r="H129" s="222">
        <v>1</v>
      </c>
      <c r="I129" s="223"/>
      <c r="J129" s="224">
        <f>ROUND(I129*H129,2)</f>
        <v>0</v>
      </c>
      <c r="K129" s="220" t="s">
        <v>169</v>
      </c>
      <c r="L129" s="43"/>
      <c r="M129" s="225" t="s">
        <v>1</v>
      </c>
      <c r="N129" s="226" t="s">
        <v>44</v>
      </c>
      <c r="O129" s="90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9" t="s">
        <v>151</v>
      </c>
      <c r="AT129" s="229" t="s">
        <v>146</v>
      </c>
      <c r="AU129" s="229" t="s">
        <v>88</v>
      </c>
      <c r="AY129" s="16" t="s">
        <v>145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6" t="s">
        <v>86</v>
      </c>
      <c r="BK129" s="230">
        <f>ROUND(I129*H129,2)</f>
        <v>0</v>
      </c>
      <c r="BL129" s="16" t="s">
        <v>151</v>
      </c>
      <c r="BM129" s="229" t="s">
        <v>478</v>
      </c>
    </row>
    <row r="130" s="2" customFormat="1" ht="24.15" customHeight="1">
      <c r="A130" s="37"/>
      <c r="B130" s="38"/>
      <c r="C130" s="218" t="s">
        <v>151</v>
      </c>
      <c r="D130" s="218" t="s">
        <v>146</v>
      </c>
      <c r="E130" s="219" t="s">
        <v>479</v>
      </c>
      <c r="F130" s="220" t="s">
        <v>480</v>
      </c>
      <c r="G130" s="221" t="s">
        <v>469</v>
      </c>
      <c r="H130" s="222">
        <v>1</v>
      </c>
      <c r="I130" s="223"/>
      <c r="J130" s="224">
        <f>ROUND(I130*H130,2)</f>
        <v>0</v>
      </c>
      <c r="K130" s="220" t="s">
        <v>169</v>
      </c>
      <c r="L130" s="43"/>
      <c r="M130" s="225" t="s">
        <v>1</v>
      </c>
      <c r="N130" s="226" t="s">
        <v>44</v>
      </c>
      <c r="O130" s="90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9" t="s">
        <v>151</v>
      </c>
      <c r="AT130" s="229" t="s">
        <v>146</v>
      </c>
      <c r="AU130" s="229" t="s">
        <v>88</v>
      </c>
      <c r="AY130" s="16" t="s">
        <v>145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6" t="s">
        <v>86</v>
      </c>
      <c r="BK130" s="230">
        <f>ROUND(I130*H130,2)</f>
        <v>0</v>
      </c>
      <c r="BL130" s="16" t="s">
        <v>151</v>
      </c>
      <c r="BM130" s="229" t="s">
        <v>481</v>
      </c>
    </row>
    <row r="131" s="2" customFormat="1">
      <c r="A131" s="37"/>
      <c r="B131" s="38"/>
      <c r="C131" s="39"/>
      <c r="D131" s="236" t="s">
        <v>199</v>
      </c>
      <c r="E131" s="39"/>
      <c r="F131" s="237" t="s">
        <v>482</v>
      </c>
      <c r="G131" s="39"/>
      <c r="H131" s="39"/>
      <c r="I131" s="233"/>
      <c r="J131" s="39"/>
      <c r="K131" s="39"/>
      <c r="L131" s="43"/>
      <c r="M131" s="234"/>
      <c r="N131" s="235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199</v>
      </c>
      <c r="AU131" s="16" t="s">
        <v>88</v>
      </c>
    </row>
    <row r="132" s="2" customFormat="1" ht="16.5" customHeight="1">
      <c r="A132" s="37"/>
      <c r="B132" s="38"/>
      <c r="C132" s="218" t="s">
        <v>166</v>
      </c>
      <c r="D132" s="218" t="s">
        <v>146</v>
      </c>
      <c r="E132" s="219" t="s">
        <v>483</v>
      </c>
      <c r="F132" s="220" t="s">
        <v>484</v>
      </c>
      <c r="G132" s="221" t="s">
        <v>469</v>
      </c>
      <c r="H132" s="222">
        <v>1</v>
      </c>
      <c r="I132" s="223"/>
      <c r="J132" s="224">
        <f>ROUND(I132*H132,2)</f>
        <v>0</v>
      </c>
      <c r="K132" s="220" t="s">
        <v>169</v>
      </c>
      <c r="L132" s="43"/>
      <c r="M132" s="225" t="s">
        <v>1</v>
      </c>
      <c r="N132" s="226" t="s">
        <v>44</v>
      </c>
      <c r="O132" s="90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9" t="s">
        <v>470</v>
      </c>
      <c r="AT132" s="229" t="s">
        <v>146</v>
      </c>
      <c r="AU132" s="229" t="s">
        <v>88</v>
      </c>
      <c r="AY132" s="16" t="s">
        <v>145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6" t="s">
        <v>86</v>
      </c>
      <c r="BK132" s="230">
        <f>ROUND(I132*H132,2)</f>
        <v>0</v>
      </c>
      <c r="BL132" s="16" t="s">
        <v>470</v>
      </c>
      <c r="BM132" s="229" t="s">
        <v>485</v>
      </c>
    </row>
    <row r="133" s="2" customFormat="1">
      <c r="A133" s="37"/>
      <c r="B133" s="38"/>
      <c r="C133" s="39"/>
      <c r="D133" s="236" t="s">
        <v>199</v>
      </c>
      <c r="E133" s="39"/>
      <c r="F133" s="237" t="s">
        <v>486</v>
      </c>
      <c r="G133" s="39"/>
      <c r="H133" s="39"/>
      <c r="I133" s="233"/>
      <c r="J133" s="39"/>
      <c r="K133" s="39"/>
      <c r="L133" s="43"/>
      <c r="M133" s="234"/>
      <c r="N133" s="235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199</v>
      </c>
      <c r="AU133" s="16" t="s">
        <v>88</v>
      </c>
    </row>
    <row r="134" s="2" customFormat="1" ht="24.15" customHeight="1">
      <c r="A134" s="37"/>
      <c r="B134" s="38"/>
      <c r="C134" s="218" t="s">
        <v>160</v>
      </c>
      <c r="D134" s="218" t="s">
        <v>146</v>
      </c>
      <c r="E134" s="219" t="s">
        <v>487</v>
      </c>
      <c r="F134" s="220" t="s">
        <v>488</v>
      </c>
      <c r="G134" s="221" t="s">
        <v>469</v>
      </c>
      <c r="H134" s="222">
        <v>1</v>
      </c>
      <c r="I134" s="223"/>
      <c r="J134" s="224">
        <f>ROUND(I134*H134,2)</f>
        <v>0</v>
      </c>
      <c r="K134" s="220" t="s">
        <v>169</v>
      </c>
      <c r="L134" s="43"/>
      <c r="M134" s="225" t="s">
        <v>1</v>
      </c>
      <c r="N134" s="226" t="s">
        <v>44</v>
      </c>
      <c r="O134" s="90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9" t="s">
        <v>151</v>
      </c>
      <c r="AT134" s="229" t="s">
        <v>146</v>
      </c>
      <c r="AU134" s="229" t="s">
        <v>88</v>
      </c>
      <c r="AY134" s="16" t="s">
        <v>145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6" t="s">
        <v>86</v>
      </c>
      <c r="BK134" s="230">
        <f>ROUND(I134*H134,2)</f>
        <v>0</v>
      </c>
      <c r="BL134" s="16" t="s">
        <v>151</v>
      </c>
      <c r="BM134" s="229" t="s">
        <v>489</v>
      </c>
    </row>
    <row r="135" s="2" customFormat="1" ht="16.5" customHeight="1">
      <c r="A135" s="37"/>
      <c r="B135" s="38"/>
      <c r="C135" s="218" t="s">
        <v>174</v>
      </c>
      <c r="D135" s="218" t="s">
        <v>146</v>
      </c>
      <c r="E135" s="219" t="s">
        <v>490</v>
      </c>
      <c r="F135" s="220" t="s">
        <v>491</v>
      </c>
      <c r="G135" s="221" t="s">
        <v>209</v>
      </c>
      <c r="H135" s="222">
        <v>1</v>
      </c>
      <c r="I135" s="223"/>
      <c r="J135" s="224">
        <f>ROUND(I135*H135,2)</f>
        <v>0</v>
      </c>
      <c r="K135" s="220" t="s">
        <v>169</v>
      </c>
      <c r="L135" s="43"/>
      <c r="M135" s="225" t="s">
        <v>1</v>
      </c>
      <c r="N135" s="226" t="s">
        <v>44</v>
      </c>
      <c r="O135" s="90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9" t="s">
        <v>470</v>
      </c>
      <c r="AT135" s="229" t="s">
        <v>146</v>
      </c>
      <c r="AU135" s="229" t="s">
        <v>88</v>
      </c>
      <c r="AY135" s="16" t="s">
        <v>145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6" t="s">
        <v>86</v>
      </c>
      <c r="BK135" s="230">
        <f>ROUND(I135*H135,2)</f>
        <v>0</v>
      </c>
      <c r="BL135" s="16" t="s">
        <v>470</v>
      </c>
      <c r="BM135" s="229" t="s">
        <v>492</v>
      </c>
    </row>
    <row r="136" s="2" customFormat="1">
      <c r="A136" s="37"/>
      <c r="B136" s="38"/>
      <c r="C136" s="39"/>
      <c r="D136" s="236" t="s">
        <v>199</v>
      </c>
      <c r="E136" s="39"/>
      <c r="F136" s="237" t="s">
        <v>493</v>
      </c>
      <c r="G136" s="39"/>
      <c r="H136" s="39"/>
      <c r="I136" s="233"/>
      <c r="J136" s="39"/>
      <c r="K136" s="39"/>
      <c r="L136" s="43"/>
      <c r="M136" s="234"/>
      <c r="N136" s="235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199</v>
      </c>
      <c r="AU136" s="16" t="s">
        <v>88</v>
      </c>
    </row>
    <row r="137" s="11" customFormat="1" ht="22.8" customHeight="1">
      <c r="A137" s="11"/>
      <c r="B137" s="204"/>
      <c r="C137" s="205"/>
      <c r="D137" s="206" t="s">
        <v>78</v>
      </c>
      <c r="E137" s="279" t="s">
        <v>494</v>
      </c>
      <c r="F137" s="279" t="s">
        <v>495</v>
      </c>
      <c r="G137" s="205"/>
      <c r="H137" s="205"/>
      <c r="I137" s="208"/>
      <c r="J137" s="280">
        <f>BK137</f>
        <v>0</v>
      </c>
      <c r="K137" s="205"/>
      <c r="L137" s="210"/>
      <c r="M137" s="211"/>
      <c r="N137" s="212"/>
      <c r="O137" s="212"/>
      <c r="P137" s="213">
        <f>SUM(P138:P143)</f>
        <v>0</v>
      </c>
      <c r="Q137" s="212"/>
      <c r="R137" s="213">
        <f>SUM(R138:R143)</f>
        <v>0</v>
      </c>
      <c r="S137" s="212"/>
      <c r="T137" s="214">
        <f>SUM(T138:T143)</f>
        <v>0</v>
      </c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R137" s="215" t="s">
        <v>166</v>
      </c>
      <c r="AT137" s="216" t="s">
        <v>78</v>
      </c>
      <c r="AU137" s="216" t="s">
        <v>86</v>
      </c>
      <c r="AY137" s="215" t="s">
        <v>145</v>
      </c>
      <c r="BK137" s="217">
        <f>SUM(BK138:BK143)</f>
        <v>0</v>
      </c>
    </row>
    <row r="138" s="2" customFormat="1" ht="16.5" customHeight="1">
      <c r="A138" s="37"/>
      <c r="B138" s="38"/>
      <c r="C138" s="218" t="s">
        <v>164</v>
      </c>
      <c r="D138" s="218" t="s">
        <v>146</v>
      </c>
      <c r="E138" s="219" t="s">
        <v>496</v>
      </c>
      <c r="F138" s="220" t="s">
        <v>495</v>
      </c>
      <c r="G138" s="221" t="s">
        <v>469</v>
      </c>
      <c r="H138" s="222">
        <v>1</v>
      </c>
      <c r="I138" s="223"/>
      <c r="J138" s="224">
        <f>ROUND(I138*H138,2)</f>
        <v>0</v>
      </c>
      <c r="K138" s="220" t="s">
        <v>169</v>
      </c>
      <c r="L138" s="43"/>
      <c r="M138" s="225" t="s">
        <v>1</v>
      </c>
      <c r="N138" s="226" t="s">
        <v>44</v>
      </c>
      <c r="O138" s="90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9" t="s">
        <v>151</v>
      </c>
      <c r="AT138" s="229" t="s">
        <v>146</v>
      </c>
      <c r="AU138" s="229" t="s">
        <v>88</v>
      </c>
      <c r="AY138" s="16" t="s">
        <v>145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6" t="s">
        <v>86</v>
      </c>
      <c r="BK138" s="230">
        <f>ROUND(I138*H138,2)</f>
        <v>0</v>
      </c>
      <c r="BL138" s="16" t="s">
        <v>151</v>
      </c>
      <c r="BM138" s="229" t="s">
        <v>497</v>
      </c>
    </row>
    <row r="139" s="2" customFormat="1">
      <c r="A139" s="37"/>
      <c r="B139" s="38"/>
      <c r="C139" s="39"/>
      <c r="D139" s="236" t="s">
        <v>199</v>
      </c>
      <c r="E139" s="39"/>
      <c r="F139" s="237" t="s">
        <v>498</v>
      </c>
      <c r="G139" s="39"/>
      <c r="H139" s="39"/>
      <c r="I139" s="233"/>
      <c r="J139" s="39"/>
      <c r="K139" s="39"/>
      <c r="L139" s="43"/>
      <c r="M139" s="234"/>
      <c r="N139" s="235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199</v>
      </c>
      <c r="AU139" s="16" t="s">
        <v>88</v>
      </c>
    </row>
    <row r="140" s="2" customFormat="1" ht="16.5" customHeight="1">
      <c r="A140" s="37"/>
      <c r="B140" s="38"/>
      <c r="C140" s="218" t="s">
        <v>184</v>
      </c>
      <c r="D140" s="218" t="s">
        <v>146</v>
      </c>
      <c r="E140" s="219" t="s">
        <v>499</v>
      </c>
      <c r="F140" s="220" t="s">
        <v>500</v>
      </c>
      <c r="G140" s="221" t="s">
        <v>209</v>
      </c>
      <c r="H140" s="222">
        <v>1</v>
      </c>
      <c r="I140" s="223"/>
      <c r="J140" s="224">
        <f>ROUND(I140*H140,2)</f>
        <v>0</v>
      </c>
      <c r="K140" s="220" t="s">
        <v>169</v>
      </c>
      <c r="L140" s="43"/>
      <c r="M140" s="225" t="s">
        <v>1</v>
      </c>
      <c r="N140" s="226" t="s">
        <v>44</v>
      </c>
      <c r="O140" s="90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9" t="s">
        <v>151</v>
      </c>
      <c r="AT140" s="229" t="s">
        <v>146</v>
      </c>
      <c r="AU140" s="229" t="s">
        <v>88</v>
      </c>
      <c r="AY140" s="16" t="s">
        <v>145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6" t="s">
        <v>86</v>
      </c>
      <c r="BK140" s="230">
        <f>ROUND(I140*H140,2)</f>
        <v>0</v>
      </c>
      <c r="BL140" s="16" t="s">
        <v>151</v>
      </c>
      <c r="BM140" s="229" t="s">
        <v>501</v>
      </c>
    </row>
    <row r="141" s="2" customFormat="1" ht="62.7" customHeight="1">
      <c r="A141" s="37"/>
      <c r="B141" s="38"/>
      <c r="C141" s="218" t="s">
        <v>170</v>
      </c>
      <c r="D141" s="218" t="s">
        <v>146</v>
      </c>
      <c r="E141" s="219" t="s">
        <v>502</v>
      </c>
      <c r="F141" s="220" t="s">
        <v>503</v>
      </c>
      <c r="G141" s="221" t="s">
        <v>469</v>
      </c>
      <c r="H141" s="222">
        <v>1</v>
      </c>
      <c r="I141" s="223"/>
      <c r="J141" s="224">
        <f>ROUND(I141*H141,2)</f>
        <v>0</v>
      </c>
      <c r="K141" s="220" t="s">
        <v>169</v>
      </c>
      <c r="L141" s="43"/>
      <c r="M141" s="225" t="s">
        <v>1</v>
      </c>
      <c r="N141" s="226" t="s">
        <v>44</v>
      </c>
      <c r="O141" s="90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9" t="s">
        <v>151</v>
      </c>
      <c r="AT141" s="229" t="s">
        <v>146</v>
      </c>
      <c r="AU141" s="229" t="s">
        <v>88</v>
      </c>
      <c r="AY141" s="16" t="s">
        <v>145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6" t="s">
        <v>86</v>
      </c>
      <c r="BK141" s="230">
        <f>ROUND(I141*H141,2)</f>
        <v>0</v>
      </c>
      <c r="BL141" s="16" t="s">
        <v>151</v>
      </c>
      <c r="BM141" s="229" t="s">
        <v>504</v>
      </c>
    </row>
    <row r="142" s="2" customFormat="1" ht="24.15" customHeight="1">
      <c r="A142" s="37"/>
      <c r="B142" s="38"/>
      <c r="C142" s="218" t="s">
        <v>194</v>
      </c>
      <c r="D142" s="218" t="s">
        <v>146</v>
      </c>
      <c r="E142" s="219" t="s">
        <v>505</v>
      </c>
      <c r="F142" s="220" t="s">
        <v>506</v>
      </c>
      <c r="G142" s="221" t="s">
        <v>209</v>
      </c>
      <c r="H142" s="222">
        <v>1</v>
      </c>
      <c r="I142" s="223"/>
      <c r="J142" s="224">
        <f>ROUND(I142*H142,2)</f>
        <v>0</v>
      </c>
      <c r="K142" s="220" t="s">
        <v>169</v>
      </c>
      <c r="L142" s="43"/>
      <c r="M142" s="225" t="s">
        <v>1</v>
      </c>
      <c r="N142" s="226" t="s">
        <v>44</v>
      </c>
      <c r="O142" s="90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9" t="s">
        <v>151</v>
      </c>
      <c r="AT142" s="229" t="s">
        <v>146</v>
      </c>
      <c r="AU142" s="229" t="s">
        <v>88</v>
      </c>
      <c r="AY142" s="16" t="s">
        <v>145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6" t="s">
        <v>86</v>
      </c>
      <c r="BK142" s="230">
        <f>ROUND(I142*H142,2)</f>
        <v>0</v>
      </c>
      <c r="BL142" s="16" t="s">
        <v>151</v>
      </c>
      <c r="BM142" s="229" t="s">
        <v>507</v>
      </c>
    </row>
    <row r="143" s="2" customFormat="1">
      <c r="A143" s="37"/>
      <c r="B143" s="38"/>
      <c r="C143" s="39"/>
      <c r="D143" s="236" t="s">
        <v>199</v>
      </c>
      <c r="E143" s="39"/>
      <c r="F143" s="237" t="s">
        <v>508</v>
      </c>
      <c r="G143" s="39"/>
      <c r="H143" s="39"/>
      <c r="I143" s="233"/>
      <c r="J143" s="39"/>
      <c r="K143" s="39"/>
      <c r="L143" s="43"/>
      <c r="M143" s="234"/>
      <c r="N143" s="235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199</v>
      </c>
      <c r="AU143" s="16" t="s">
        <v>88</v>
      </c>
    </row>
    <row r="144" s="11" customFormat="1" ht="22.8" customHeight="1">
      <c r="A144" s="11"/>
      <c r="B144" s="204"/>
      <c r="C144" s="205"/>
      <c r="D144" s="206" t="s">
        <v>78</v>
      </c>
      <c r="E144" s="279" t="s">
        <v>509</v>
      </c>
      <c r="F144" s="279" t="s">
        <v>510</v>
      </c>
      <c r="G144" s="205"/>
      <c r="H144" s="205"/>
      <c r="I144" s="208"/>
      <c r="J144" s="280">
        <f>BK144</f>
        <v>0</v>
      </c>
      <c r="K144" s="205"/>
      <c r="L144" s="210"/>
      <c r="M144" s="211"/>
      <c r="N144" s="212"/>
      <c r="O144" s="212"/>
      <c r="P144" s="213">
        <f>SUM(P145:P146)</f>
        <v>0</v>
      </c>
      <c r="Q144" s="212"/>
      <c r="R144" s="213">
        <f>SUM(R145:R146)</f>
        <v>0</v>
      </c>
      <c r="S144" s="212"/>
      <c r="T144" s="214">
        <f>SUM(T145:T146)</f>
        <v>0</v>
      </c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R144" s="215" t="s">
        <v>166</v>
      </c>
      <c r="AT144" s="216" t="s">
        <v>78</v>
      </c>
      <c r="AU144" s="216" t="s">
        <v>86</v>
      </c>
      <c r="AY144" s="215" t="s">
        <v>145</v>
      </c>
      <c r="BK144" s="217">
        <f>SUM(BK145:BK146)</f>
        <v>0</v>
      </c>
    </row>
    <row r="145" s="2" customFormat="1" ht="16.5" customHeight="1">
      <c r="A145" s="37"/>
      <c r="B145" s="38"/>
      <c r="C145" s="218" t="s">
        <v>8</v>
      </c>
      <c r="D145" s="218" t="s">
        <v>146</v>
      </c>
      <c r="E145" s="219" t="s">
        <v>511</v>
      </c>
      <c r="F145" s="220" t="s">
        <v>512</v>
      </c>
      <c r="G145" s="221" t="s">
        <v>469</v>
      </c>
      <c r="H145" s="222">
        <v>1</v>
      </c>
      <c r="I145" s="223"/>
      <c r="J145" s="224">
        <f>ROUND(I145*H145,2)</f>
        <v>0</v>
      </c>
      <c r="K145" s="220" t="s">
        <v>169</v>
      </c>
      <c r="L145" s="43"/>
      <c r="M145" s="225" t="s">
        <v>1</v>
      </c>
      <c r="N145" s="226" t="s">
        <v>44</v>
      </c>
      <c r="O145" s="90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9" t="s">
        <v>151</v>
      </c>
      <c r="AT145" s="229" t="s">
        <v>146</v>
      </c>
      <c r="AU145" s="229" t="s">
        <v>88</v>
      </c>
      <c r="AY145" s="16" t="s">
        <v>145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6" t="s">
        <v>86</v>
      </c>
      <c r="BK145" s="230">
        <f>ROUND(I145*H145,2)</f>
        <v>0</v>
      </c>
      <c r="BL145" s="16" t="s">
        <v>151</v>
      </c>
      <c r="BM145" s="229" t="s">
        <v>513</v>
      </c>
    </row>
    <row r="146" s="2" customFormat="1" ht="16.5" customHeight="1">
      <c r="A146" s="37"/>
      <c r="B146" s="38"/>
      <c r="C146" s="218" t="s">
        <v>206</v>
      </c>
      <c r="D146" s="218" t="s">
        <v>146</v>
      </c>
      <c r="E146" s="219" t="s">
        <v>514</v>
      </c>
      <c r="F146" s="220" t="s">
        <v>515</v>
      </c>
      <c r="G146" s="221" t="s">
        <v>209</v>
      </c>
      <c r="H146" s="222">
        <v>1</v>
      </c>
      <c r="I146" s="223"/>
      <c r="J146" s="224">
        <f>ROUND(I146*H146,2)</f>
        <v>0</v>
      </c>
      <c r="K146" s="220" t="s">
        <v>169</v>
      </c>
      <c r="L146" s="43"/>
      <c r="M146" s="225" t="s">
        <v>1</v>
      </c>
      <c r="N146" s="226" t="s">
        <v>44</v>
      </c>
      <c r="O146" s="90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9" t="s">
        <v>470</v>
      </c>
      <c r="AT146" s="229" t="s">
        <v>146</v>
      </c>
      <c r="AU146" s="229" t="s">
        <v>88</v>
      </c>
      <c r="AY146" s="16" t="s">
        <v>145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6" t="s">
        <v>86</v>
      </c>
      <c r="BK146" s="230">
        <f>ROUND(I146*H146,2)</f>
        <v>0</v>
      </c>
      <c r="BL146" s="16" t="s">
        <v>470</v>
      </c>
      <c r="BM146" s="229" t="s">
        <v>516</v>
      </c>
    </row>
    <row r="147" s="11" customFormat="1" ht="22.8" customHeight="1">
      <c r="A147" s="11"/>
      <c r="B147" s="204"/>
      <c r="C147" s="205"/>
      <c r="D147" s="206" t="s">
        <v>78</v>
      </c>
      <c r="E147" s="279" t="s">
        <v>517</v>
      </c>
      <c r="F147" s="279" t="s">
        <v>518</v>
      </c>
      <c r="G147" s="205"/>
      <c r="H147" s="205"/>
      <c r="I147" s="208"/>
      <c r="J147" s="280">
        <f>BK147</f>
        <v>0</v>
      </c>
      <c r="K147" s="205"/>
      <c r="L147" s="210"/>
      <c r="M147" s="211"/>
      <c r="N147" s="212"/>
      <c r="O147" s="212"/>
      <c r="P147" s="213">
        <f>SUM(P148:P149)</f>
        <v>0</v>
      </c>
      <c r="Q147" s="212"/>
      <c r="R147" s="213">
        <f>SUM(R148:R149)</f>
        <v>0</v>
      </c>
      <c r="S147" s="212"/>
      <c r="T147" s="214">
        <f>SUM(T148:T149)</f>
        <v>0</v>
      </c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R147" s="215" t="s">
        <v>166</v>
      </c>
      <c r="AT147" s="216" t="s">
        <v>78</v>
      </c>
      <c r="AU147" s="216" t="s">
        <v>86</v>
      </c>
      <c r="AY147" s="215" t="s">
        <v>145</v>
      </c>
      <c r="BK147" s="217">
        <f>SUM(BK148:BK149)</f>
        <v>0</v>
      </c>
    </row>
    <row r="148" s="2" customFormat="1" ht="37.8" customHeight="1">
      <c r="A148" s="37"/>
      <c r="B148" s="38"/>
      <c r="C148" s="218" t="s">
        <v>178</v>
      </c>
      <c r="D148" s="218" t="s">
        <v>146</v>
      </c>
      <c r="E148" s="219" t="s">
        <v>519</v>
      </c>
      <c r="F148" s="220" t="s">
        <v>520</v>
      </c>
      <c r="G148" s="221" t="s">
        <v>469</v>
      </c>
      <c r="H148" s="222">
        <v>1</v>
      </c>
      <c r="I148" s="223"/>
      <c r="J148" s="224">
        <f>ROUND(I148*H148,2)</f>
        <v>0</v>
      </c>
      <c r="K148" s="220" t="s">
        <v>169</v>
      </c>
      <c r="L148" s="43"/>
      <c r="M148" s="225" t="s">
        <v>1</v>
      </c>
      <c r="N148" s="226" t="s">
        <v>44</v>
      </c>
      <c r="O148" s="90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9" t="s">
        <v>151</v>
      </c>
      <c r="AT148" s="229" t="s">
        <v>146</v>
      </c>
      <c r="AU148" s="229" t="s">
        <v>88</v>
      </c>
      <c r="AY148" s="16" t="s">
        <v>145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6" t="s">
        <v>86</v>
      </c>
      <c r="BK148" s="230">
        <f>ROUND(I148*H148,2)</f>
        <v>0</v>
      </c>
      <c r="BL148" s="16" t="s">
        <v>151</v>
      </c>
      <c r="BM148" s="229" t="s">
        <v>521</v>
      </c>
    </row>
    <row r="149" s="2" customFormat="1" ht="16.5" customHeight="1">
      <c r="A149" s="37"/>
      <c r="B149" s="38"/>
      <c r="C149" s="218" t="s">
        <v>217</v>
      </c>
      <c r="D149" s="218" t="s">
        <v>146</v>
      </c>
      <c r="E149" s="219" t="s">
        <v>522</v>
      </c>
      <c r="F149" s="220" t="s">
        <v>523</v>
      </c>
      <c r="G149" s="221" t="s">
        <v>469</v>
      </c>
      <c r="H149" s="222">
        <v>1</v>
      </c>
      <c r="I149" s="223"/>
      <c r="J149" s="224">
        <f>ROUND(I149*H149,2)</f>
        <v>0</v>
      </c>
      <c r="K149" s="220" t="s">
        <v>169</v>
      </c>
      <c r="L149" s="43"/>
      <c r="M149" s="225" t="s">
        <v>1</v>
      </c>
      <c r="N149" s="226" t="s">
        <v>44</v>
      </c>
      <c r="O149" s="90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9" t="s">
        <v>151</v>
      </c>
      <c r="AT149" s="229" t="s">
        <v>146</v>
      </c>
      <c r="AU149" s="229" t="s">
        <v>88</v>
      </c>
      <c r="AY149" s="16" t="s">
        <v>145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6" t="s">
        <v>86</v>
      </c>
      <c r="BK149" s="230">
        <f>ROUND(I149*H149,2)</f>
        <v>0</v>
      </c>
      <c r="BL149" s="16" t="s">
        <v>151</v>
      </c>
      <c r="BM149" s="229" t="s">
        <v>524</v>
      </c>
    </row>
    <row r="150" s="11" customFormat="1" ht="22.8" customHeight="1">
      <c r="A150" s="11"/>
      <c r="B150" s="204"/>
      <c r="C150" s="205"/>
      <c r="D150" s="206" t="s">
        <v>78</v>
      </c>
      <c r="E150" s="279" t="s">
        <v>525</v>
      </c>
      <c r="F150" s="279" t="s">
        <v>526</v>
      </c>
      <c r="G150" s="205"/>
      <c r="H150" s="205"/>
      <c r="I150" s="208"/>
      <c r="J150" s="280">
        <f>BK150</f>
        <v>0</v>
      </c>
      <c r="K150" s="205"/>
      <c r="L150" s="210"/>
      <c r="M150" s="211"/>
      <c r="N150" s="212"/>
      <c r="O150" s="212"/>
      <c r="P150" s="213">
        <f>P151</f>
        <v>0</v>
      </c>
      <c r="Q150" s="212"/>
      <c r="R150" s="213">
        <f>R151</f>
        <v>0</v>
      </c>
      <c r="S150" s="212"/>
      <c r="T150" s="214">
        <f>T151</f>
        <v>0</v>
      </c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R150" s="215" t="s">
        <v>166</v>
      </c>
      <c r="AT150" s="216" t="s">
        <v>78</v>
      </c>
      <c r="AU150" s="216" t="s">
        <v>86</v>
      </c>
      <c r="AY150" s="215" t="s">
        <v>145</v>
      </c>
      <c r="BK150" s="217">
        <f>BK151</f>
        <v>0</v>
      </c>
    </row>
    <row r="151" s="2" customFormat="1" ht="33" customHeight="1">
      <c r="A151" s="37"/>
      <c r="B151" s="38"/>
      <c r="C151" s="218" t="s">
        <v>182</v>
      </c>
      <c r="D151" s="218" t="s">
        <v>146</v>
      </c>
      <c r="E151" s="219" t="s">
        <v>527</v>
      </c>
      <c r="F151" s="220" t="s">
        <v>528</v>
      </c>
      <c r="G151" s="221" t="s">
        <v>469</v>
      </c>
      <c r="H151" s="222">
        <v>1</v>
      </c>
      <c r="I151" s="223"/>
      <c r="J151" s="224">
        <f>ROUND(I151*H151,2)</f>
        <v>0</v>
      </c>
      <c r="K151" s="220" t="s">
        <v>169</v>
      </c>
      <c r="L151" s="43"/>
      <c r="M151" s="225" t="s">
        <v>1</v>
      </c>
      <c r="N151" s="226" t="s">
        <v>44</v>
      </c>
      <c r="O151" s="90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9" t="s">
        <v>151</v>
      </c>
      <c r="AT151" s="229" t="s">
        <v>146</v>
      </c>
      <c r="AU151" s="229" t="s">
        <v>88</v>
      </c>
      <c r="AY151" s="16" t="s">
        <v>145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6" t="s">
        <v>86</v>
      </c>
      <c r="BK151" s="230">
        <f>ROUND(I151*H151,2)</f>
        <v>0</v>
      </c>
      <c r="BL151" s="16" t="s">
        <v>151</v>
      </c>
      <c r="BM151" s="229" t="s">
        <v>529</v>
      </c>
    </row>
    <row r="152" s="11" customFormat="1" ht="22.8" customHeight="1">
      <c r="A152" s="11"/>
      <c r="B152" s="204"/>
      <c r="C152" s="205"/>
      <c r="D152" s="206" t="s">
        <v>78</v>
      </c>
      <c r="E152" s="279" t="s">
        <v>530</v>
      </c>
      <c r="F152" s="279" t="s">
        <v>531</v>
      </c>
      <c r="G152" s="205"/>
      <c r="H152" s="205"/>
      <c r="I152" s="208"/>
      <c r="J152" s="280">
        <f>BK152</f>
        <v>0</v>
      </c>
      <c r="K152" s="205"/>
      <c r="L152" s="210"/>
      <c r="M152" s="211"/>
      <c r="N152" s="212"/>
      <c r="O152" s="212"/>
      <c r="P152" s="213">
        <f>SUM(P153:P158)</f>
        <v>0</v>
      </c>
      <c r="Q152" s="212"/>
      <c r="R152" s="213">
        <f>SUM(R153:R158)</f>
        <v>0</v>
      </c>
      <c r="S152" s="212"/>
      <c r="T152" s="214">
        <f>SUM(T153:T158)</f>
        <v>0</v>
      </c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R152" s="215" t="s">
        <v>166</v>
      </c>
      <c r="AT152" s="216" t="s">
        <v>78</v>
      </c>
      <c r="AU152" s="216" t="s">
        <v>86</v>
      </c>
      <c r="AY152" s="215" t="s">
        <v>145</v>
      </c>
      <c r="BK152" s="217">
        <f>SUM(BK153:BK158)</f>
        <v>0</v>
      </c>
    </row>
    <row r="153" s="2" customFormat="1" ht="16.5" customHeight="1">
      <c r="A153" s="37"/>
      <c r="B153" s="38"/>
      <c r="C153" s="218" t="s">
        <v>226</v>
      </c>
      <c r="D153" s="218" t="s">
        <v>146</v>
      </c>
      <c r="E153" s="219" t="s">
        <v>532</v>
      </c>
      <c r="F153" s="220" t="s">
        <v>533</v>
      </c>
      <c r="G153" s="221" t="s">
        <v>469</v>
      </c>
      <c r="H153" s="222">
        <v>1</v>
      </c>
      <c r="I153" s="223"/>
      <c r="J153" s="224">
        <f>ROUND(I153*H153,2)</f>
        <v>0</v>
      </c>
      <c r="K153" s="220" t="s">
        <v>169</v>
      </c>
      <c r="L153" s="43"/>
      <c r="M153" s="225" t="s">
        <v>1</v>
      </c>
      <c r="N153" s="226" t="s">
        <v>44</v>
      </c>
      <c r="O153" s="90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9" t="s">
        <v>470</v>
      </c>
      <c r="AT153" s="229" t="s">
        <v>146</v>
      </c>
      <c r="AU153" s="229" t="s">
        <v>88</v>
      </c>
      <c r="AY153" s="16" t="s">
        <v>145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6" t="s">
        <v>86</v>
      </c>
      <c r="BK153" s="230">
        <f>ROUND(I153*H153,2)</f>
        <v>0</v>
      </c>
      <c r="BL153" s="16" t="s">
        <v>470</v>
      </c>
      <c r="BM153" s="229" t="s">
        <v>534</v>
      </c>
    </row>
    <row r="154" s="2" customFormat="1">
      <c r="A154" s="37"/>
      <c r="B154" s="38"/>
      <c r="C154" s="39"/>
      <c r="D154" s="236" t="s">
        <v>199</v>
      </c>
      <c r="E154" s="39"/>
      <c r="F154" s="237" t="s">
        <v>535</v>
      </c>
      <c r="G154" s="39"/>
      <c r="H154" s="39"/>
      <c r="I154" s="233"/>
      <c r="J154" s="39"/>
      <c r="K154" s="39"/>
      <c r="L154" s="43"/>
      <c r="M154" s="234"/>
      <c r="N154" s="235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199</v>
      </c>
      <c r="AU154" s="16" t="s">
        <v>88</v>
      </c>
    </row>
    <row r="155" s="2" customFormat="1" ht="16.5" customHeight="1">
      <c r="A155" s="37"/>
      <c r="B155" s="38"/>
      <c r="C155" s="218" t="s">
        <v>188</v>
      </c>
      <c r="D155" s="218" t="s">
        <v>146</v>
      </c>
      <c r="E155" s="219" t="s">
        <v>536</v>
      </c>
      <c r="F155" s="220" t="s">
        <v>537</v>
      </c>
      <c r="G155" s="221" t="s">
        <v>469</v>
      </c>
      <c r="H155" s="222">
        <v>1</v>
      </c>
      <c r="I155" s="223"/>
      <c r="J155" s="224">
        <f>ROUND(I155*H155,2)</f>
        <v>0</v>
      </c>
      <c r="K155" s="220" t="s">
        <v>169</v>
      </c>
      <c r="L155" s="43"/>
      <c r="M155" s="225" t="s">
        <v>1</v>
      </c>
      <c r="N155" s="226" t="s">
        <v>44</v>
      </c>
      <c r="O155" s="90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9" t="s">
        <v>470</v>
      </c>
      <c r="AT155" s="229" t="s">
        <v>146</v>
      </c>
      <c r="AU155" s="229" t="s">
        <v>88</v>
      </c>
      <c r="AY155" s="16" t="s">
        <v>145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6" t="s">
        <v>86</v>
      </c>
      <c r="BK155" s="230">
        <f>ROUND(I155*H155,2)</f>
        <v>0</v>
      </c>
      <c r="BL155" s="16" t="s">
        <v>470</v>
      </c>
      <c r="BM155" s="229" t="s">
        <v>538</v>
      </c>
    </row>
    <row r="156" s="2" customFormat="1">
      <c r="A156" s="37"/>
      <c r="B156" s="38"/>
      <c r="C156" s="39"/>
      <c r="D156" s="236" t="s">
        <v>199</v>
      </c>
      <c r="E156" s="39"/>
      <c r="F156" s="237" t="s">
        <v>539</v>
      </c>
      <c r="G156" s="39"/>
      <c r="H156" s="39"/>
      <c r="I156" s="233"/>
      <c r="J156" s="39"/>
      <c r="K156" s="39"/>
      <c r="L156" s="43"/>
      <c r="M156" s="234"/>
      <c r="N156" s="235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199</v>
      </c>
      <c r="AU156" s="16" t="s">
        <v>88</v>
      </c>
    </row>
    <row r="157" s="2" customFormat="1" ht="16.5" customHeight="1">
      <c r="A157" s="37"/>
      <c r="B157" s="38"/>
      <c r="C157" s="218" t="s">
        <v>302</v>
      </c>
      <c r="D157" s="218" t="s">
        <v>146</v>
      </c>
      <c r="E157" s="219" t="s">
        <v>540</v>
      </c>
      <c r="F157" s="220" t="s">
        <v>541</v>
      </c>
      <c r="G157" s="221" t="s">
        <v>469</v>
      </c>
      <c r="H157" s="222">
        <v>1</v>
      </c>
      <c r="I157" s="223"/>
      <c r="J157" s="224">
        <f>ROUND(I157*H157,2)</f>
        <v>0</v>
      </c>
      <c r="K157" s="220" t="s">
        <v>169</v>
      </c>
      <c r="L157" s="43"/>
      <c r="M157" s="225" t="s">
        <v>1</v>
      </c>
      <c r="N157" s="226" t="s">
        <v>44</v>
      </c>
      <c r="O157" s="90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9" t="s">
        <v>470</v>
      </c>
      <c r="AT157" s="229" t="s">
        <v>146</v>
      </c>
      <c r="AU157" s="229" t="s">
        <v>88</v>
      </c>
      <c r="AY157" s="16" t="s">
        <v>145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6" t="s">
        <v>86</v>
      </c>
      <c r="BK157" s="230">
        <f>ROUND(I157*H157,2)</f>
        <v>0</v>
      </c>
      <c r="BL157" s="16" t="s">
        <v>470</v>
      </c>
      <c r="BM157" s="229" t="s">
        <v>542</v>
      </c>
    </row>
    <row r="158" s="2" customFormat="1" ht="37.8" customHeight="1">
      <c r="A158" s="37"/>
      <c r="B158" s="38"/>
      <c r="C158" s="218" t="s">
        <v>192</v>
      </c>
      <c r="D158" s="218" t="s">
        <v>146</v>
      </c>
      <c r="E158" s="219" t="s">
        <v>543</v>
      </c>
      <c r="F158" s="220" t="s">
        <v>544</v>
      </c>
      <c r="G158" s="221" t="s">
        <v>469</v>
      </c>
      <c r="H158" s="222">
        <v>1</v>
      </c>
      <c r="I158" s="223"/>
      <c r="J158" s="224">
        <f>ROUND(I158*H158,2)</f>
        <v>0</v>
      </c>
      <c r="K158" s="220" t="s">
        <v>169</v>
      </c>
      <c r="L158" s="43"/>
      <c r="M158" s="281" t="s">
        <v>1</v>
      </c>
      <c r="N158" s="282" t="s">
        <v>44</v>
      </c>
      <c r="O158" s="251"/>
      <c r="P158" s="283">
        <f>O158*H158</f>
        <v>0</v>
      </c>
      <c r="Q158" s="283">
        <v>0</v>
      </c>
      <c r="R158" s="283">
        <f>Q158*H158</f>
        <v>0</v>
      </c>
      <c r="S158" s="283">
        <v>0</v>
      </c>
      <c r="T158" s="284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9" t="s">
        <v>151</v>
      </c>
      <c r="AT158" s="229" t="s">
        <v>146</v>
      </c>
      <c r="AU158" s="229" t="s">
        <v>88</v>
      </c>
      <c r="AY158" s="16" t="s">
        <v>145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6" t="s">
        <v>86</v>
      </c>
      <c r="BK158" s="230">
        <f>ROUND(I158*H158,2)</f>
        <v>0</v>
      </c>
      <c r="BL158" s="16" t="s">
        <v>151</v>
      </c>
      <c r="BM158" s="229" t="s">
        <v>545</v>
      </c>
    </row>
    <row r="159" s="2" customFormat="1" ht="6.96" customHeight="1">
      <c r="A159" s="37"/>
      <c r="B159" s="65"/>
      <c r="C159" s="66"/>
      <c r="D159" s="66"/>
      <c r="E159" s="66"/>
      <c r="F159" s="66"/>
      <c r="G159" s="66"/>
      <c r="H159" s="66"/>
      <c r="I159" s="66"/>
      <c r="J159" s="66"/>
      <c r="K159" s="66"/>
      <c r="L159" s="43"/>
      <c r="M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</row>
  </sheetData>
  <sheetProtection sheet="1" autoFilter="0" formatColumns="0" formatRows="0" objects="1" scenarios="1" spinCount="100000" saltValue="G+e0Zwdvu1ptS5VUJf5xzsb3ZdPABjpvWI9sPXHr/nTH7vuO5J64gDT/c9Cz1YkH/3r6O/CZ3lj8PnbUzJHlyg==" hashValue="SRMVL8BhD/wv0NFZn3PQqUxhU2y3aUqF2cq7JR7OkEWOZN5QFQZI2YFnsxxwfX8YPANydit9enKxDBmR+5CBow==" algorithmName="SHA-512" password="CFB1"/>
  <autoFilter ref="C122:K158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Aneta Cervenkova</dc:creator>
  <cp:lastModifiedBy>Aneta Cervenkova</cp:lastModifiedBy>
  <dcterms:created xsi:type="dcterms:W3CDTF">2025-02-17T15:58:21Z</dcterms:created>
  <dcterms:modified xsi:type="dcterms:W3CDTF">2025-02-17T15:58:27Z</dcterms:modified>
</cp:coreProperties>
</file>