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Oprava komunikace - propadlá křižovatka u budovy E\"/>
    </mc:Choice>
  </mc:AlternateContent>
  <bookViews>
    <workbookView xWindow="0" yWindow="0" windowWidth="28800" windowHeight="13680" activeTab="1"/>
  </bookViews>
  <sheets>
    <sheet name="Rekapitulace stavby" sheetId="1" r:id="rId1"/>
    <sheet name="SO 01 - Oprava komunikace" sheetId="2" r:id="rId2"/>
    <sheet name="VN - Vedlejší náklady" sheetId="3" r:id="rId3"/>
  </sheets>
  <definedNames>
    <definedName name="_xlnm._FilterDatabase" localSheetId="1" hidden="1">'SO 01 - Oprava komunikace'!$C$124:$K$255</definedName>
    <definedName name="_xlnm._FilterDatabase" localSheetId="2" hidden="1">'VN - Vedlejší náklady'!$C$119:$K$135</definedName>
    <definedName name="_xlnm.Print_Titles" localSheetId="0">'Rekapitulace stavby'!$92:$92</definedName>
    <definedName name="_xlnm.Print_Titles" localSheetId="1">'SO 01 - Oprava komunikace'!$124:$124</definedName>
    <definedName name="_xlnm.Print_Titles" localSheetId="2">'VN - Vedlejší náklady'!$119:$119</definedName>
    <definedName name="_xlnm.Print_Area" localSheetId="0">'Rekapitulace stavby'!$D$4:$AO$76,'Rekapitulace stavby'!$C$82:$AQ$97</definedName>
    <definedName name="_xlnm.Print_Area" localSheetId="1">'SO 01 - Oprava komunikace'!$C$4:$J$76,'SO 01 - Oprava komunikace'!$C$112:$K$255</definedName>
    <definedName name="_xlnm.Print_Area" localSheetId="2">'VN - Vedlejší náklady'!$C$4:$J$76,'VN - Vedlejší náklady'!$C$107:$K$135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T127" i="3" s="1"/>
  <c r="R128" i="3"/>
  <c r="R127" i="3" s="1"/>
  <c r="P128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114" i="3" s="1"/>
  <c r="E7" i="3"/>
  <c r="E110" i="3" s="1"/>
  <c r="J37" i="2"/>
  <c r="J36" i="2"/>
  <c r="AY95" i="1"/>
  <c r="J35" i="2"/>
  <c r="AX95" i="1"/>
  <c r="BI255" i="2"/>
  <c r="BH255" i="2"/>
  <c r="BG255" i="2"/>
  <c r="BF255" i="2"/>
  <c r="T255" i="2"/>
  <c r="T254" i="2"/>
  <c r="R255" i="2"/>
  <c r="R254" i="2"/>
  <c r="P255" i="2"/>
  <c r="P254" i="2"/>
  <c r="BI252" i="2"/>
  <c r="BH252" i="2"/>
  <c r="BG252" i="2"/>
  <c r="BF252" i="2"/>
  <c r="T252" i="2"/>
  <c r="T251" i="2"/>
  <c r="R252" i="2"/>
  <c r="R251" i="2"/>
  <c r="P252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0" i="2"/>
  <c r="BH230" i="2"/>
  <c r="BG230" i="2"/>
  <c r="BF230" i="2"/>
  <c r="T230" i="2"/>
  <c r="R230" i="2"/>
  <c r="P230" i="2"/>
  <c r="BI222" i="2"/>
  <c r="BH222" i="2"/>
  <c r="BG222" i="2"/>
  <c r="BF222" i="2"/>
  <c r="T222" i="2"/>
  <c r="R222" i="2"/>
  <c r="P222" i="2"/>
  <c r="BI212" i="2"/>
  <c r="BH212" i="2"/>
  <c r="BG212" i="2"/>
  <c r="BF212" i="2"/>
  <c r="T212" i="2"/>
  <c r="R212" i="2"/>
  <c r="P212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T176" i="2"/>
  <c r="R177" i="2"/>
  <c r="R176" i="2"/>
  <c r="P177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F34" i="2" s="1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 s="1"/>
  <c r="J17" i="2"/>
  <c r="J12" i="2"/>
  <c r="J119" i="2" s="1"/>
  <c r="E7" i="2"/>
  <c r="E115" i="2"/>
  <c r="L90" i="1"/>
  <c r="AM90" i="1"/>
  <c r="AM89" i="1"/>
  <c r="L89" i="1"/>
  <c r="AM87" i="1"/>
  <c r="L87" i="1"/>
  <c r="L85" i="1"/>
  <c r="L84" i="1"/>
  <c r="J194" i="2"/>
  <c r="BK187" i="2"/>
  <c r="BK174" i="2"/>
  <c r="BK162" i="2"/>
  <c r="J158" i="2"/>
  <c r="BK147" i="2"/>
  <c r="BK132" i="2"/>
  <c r="AS94" i="1"/>
  <c r="F35" i="2"/>
  <c r="J196" i="2"/>
  <c r="BK191" i="2"/>
  <c r="J175" i="2"/>
  <c r="J170" i="2"/>
  <c r="J160" i="2"/>
  <c r="J151" i="2"/>
  <c r="J143" i="2"/>
  <c r="BK130" i="2"/>
  <c r="BK135" i="3"/>
  <c r="BK132" i="3"/>
  <c r="J255" i="2"/>
  <c r="BK252" i="2"/>
  <c r="BK249" i="2"/>
  <c r="BK247" i="2"/>
  <c r="BK245" i="2"/>
  <c r="BK243" i="2"/>
  <c r="J241" i="2"/>
  <c r="J239" i="2"/>
  <c r="J230" i="2"/>
  <c r="J222" i="2"/>
  <c r="J212" i="2"/>
  <c r="J205" i="2"/>
  <c r="J204" i="2"/>
  <c r="J202" i="2"/>
  <c r="J200" i="2"/>
  <c r="BK192" i="2"/>
  <c r="J187" i="2"/>
  <c r="J173" i="2"/>
  <c r="BK160" i="2"/>
  <c r="BK151" i="2"/>
  <c r="J134" i="2"/>
  <c r="J129" i="2"/>
  <c r="J132" i="3"/>
  <c r="J34" i="2"/>
  <c r="BK181" i="2"/>
  <c r="BK173" i="2"/>
  <c r="J166" i="2"/>
  <c r="J155" i="2"/>
  <c r="BK131" i="2"/>
  <c r="BK128" i="2"/>
  <c r="BK126" i="3"/>
  <c r="BK128" i="3"/>
  <c r="BK125" i="3"/>
  <c r="F36" i="2"/>
  <c r="BK195" i="2"/>
  <c r="J181" i="2"/>
  <c r="J174" i="2"/>
  <c r="J167" i="2"/>
  <c r="J156" i="2"/>
  <c r="BK143" i="2"/>
  <c r="J132" i="2"/>
  <c r="BK129" i="2"/>
  <c r="BK123" i="3"/>
  <c r="J128" i="3"/>
  <c r="F37" i="2"/>
  <c r="BK194" i="2"/>
  <c r="J191" i="2"/>
  <c r="BK175" i="2"/>
  <c r="BK166" i="2"/>
  <c r="BK156" i="2"/>
  <c r="J149" i="2"/>
  <c r="J136" i="2"/>
  <c r="J130" i="2"/>
  <c r="J125" i="3"/>
  <c r="BK124" i="3"/>
  <c r="BK255" i="2"/>
  <c r="J252" i="2"/>
  <c r="J249" i="2"/>
  <c r="J247" i="2"/>
  <c r="J245" i="2"/>
  <c r="J243" i="2"/>
  <c r="BK241" i="2"/>
  <c r="BK239" i="2"/>
  <c r="BK230" i="2"/>
  <c r="BK222" i="2"/>
  <c r="BK212" i="2"/>
  <c r="BK205" i="2"/>
  <c r="BK204" i="2"/>
  <c r="BK202" i="2"/>
  <c r="BK200" i="2"/>
  <c r="BK196" i="2"/>
  <c r="J192" i="2"/>
  <c r="J177" i="2"/>
  <c r="BK170" i="2"/>
  <c r="J162" i="2"/>
  <c r="BK155" i="2"/>
  <c r="J147" i="2"/>
  <c r="BK134" i="2"/>
  <c r="J128" i="2"/>
  <c r="J135" i="3"/>
  <c r="J123" i="3"/>
  <c r="J195" i="2"/>
  <c r="BK177" i="2"/>
  <c r="BK167" i="2"/>
  <c r="BK158" i="2"/>
  <c r="BK149" i="2"/>
  <c r="BK136" i="2"/>
  <c r="J131" i="2"/>
  <c r="J126" i="3"/>
  <c r="J124" i="3"/>
  <c r="BK127" i="2" l="1"/>
  <c r="J127" i="2"/>
  <c r="J98" i="2"/>
  <c r="BK169" i="2"/>
  <c r="J169" i="2"/>
  <c r="J100" i="2"/>
  <c r="BK211" i="2"/>
  <c r="J211" i="2"/>
  <c r="J103" i="2" s="1"/>
  <c r="R127" i="2"/>
  <c r="R169" i="2"/>
  <c r="BK180" i="2"/>
  <c r="J180" i="2" s="1"/>
  <c r="J102" i="2" s="1"/>
  <c r="T127" i="2"/>
  <c r="T126" i="2" s="1"/>
  <c r="T125" i="2" s="1"/>
  <c r="R211" i="2"/>
  <c r="T122" i="3"/>
  <c r="P154" i="2"/>
  <c r="P211" i="2"/>
  <c r="R122" i="3"/>
  <c r="P127" i="2"/>
  <c r="P169" i="2"/>
  <c r="T180" i="2"/>
  <c r="BK122" i="3"/>
  <c r="J122" i="3" s="1"/>
  <c r="J98" i="3" s="1"/>
  <c r="BK131" i="3"/>
  <c r="J131" i="3"/>
  <c r="J100" i="3"/>
  <c r="R154" i="2"/>
  <c r="R180" i="2"/>
  <c r="R126" i="2" s="1"/>
  <c r="R125" i="2" s="1"/>
  <c r="P122" i="3"/>
  <c r="P131" i="3"/>
  <c r="T154" i="2"/>
  <c r="T211" i="2"/>
  <c r="R131" i="3"/>
  <c r="BK154" i="2"/>
  <c r="J154" i="2"/>
  <c r="J99" i="2" s="1"/>
  <c r="T169" i="2"/>
  <c r="P180" i="2"/>
  <c r="T131" i="3"/>
  <c r="BK176" i="2"/>
  <c r="J176" i="2"/>
  <c r="J101" i="2" s="1"/>
  <c r="BK254" i="2"/>
  <c r="J254" i="2" s="1"/>
  <c r="J105" i="2" s="1"/>
  <c r="BK127" i="3"/>
  <c r="J127" i="3"/>
  <c r="J99" i="3"/>
  <c r="BK251" i="2"/>
  <c r="J251" i="2" s="1"/>
  <c r="J104" i="2" s="1"/>
  <c r="F117" i="3"/>
  <c r="BE126" i="3"/>
  <c r="BE132" i="3"/>
  <c r="BE135" i="3"/>
  <c r="E85" i="3"/>
  <c r="BE125" i="3"/>
  <c r="J89" i="3"/>
  <c r="BE123" i="3"/>
  <c r="BE124" i="3"/>
  <c r="BE128" i="3"/>
  <c r="E85" i="2"/>
  <c r="J89" i="2"/>
  <c r="F92" i="2"/>
  <c r="BE128" i="2"/>
  <c r="BE129" i="2"/>
  <c r="BE130" i="2"/>
  <c r="BE131" i="2"/>
  <c r="BE132" i="2"/>
  <c r="BE134" i="2"/>
  <c r="BE136" i="2"/>
  <c r="BE143" i="2"/>
  <c r="BE147" i="2"/>
  <c r="BE149" i="2"/>
  <c r="BE151" i="2"/>
  <c r="BE155" i="2"/>
  <c r="BE156" i="2"/>
  <c r="BE158" i="2"/>
  <c r="BE160" i="2"/>
  <c r="BE162" i="2"/>
  <c r="BE166" i="2"/>
  <c r="BE167" i="2"/>
  <c r="BE170" i="2"/>
  <c r="BE173" i="2"/>
  <c r="BE174" i="2"/>
  <c r="BE175" i="2"/>
  <c r="BE177" i="2"/>
  <c r="BE181" i="2"/>
  <c r="BE187" i="2"/>
  <c r="BE191" i="2"/>
  <c r="BE192" i="2"/>
  <c r="BE194" i="2"/>
  <c r="BE195" i="2"/>
  <c r="BE196" i="2"/>
  <c r="BE200" i="2"/>
  <c r="BE202" i="2"/>
  <c r="BE204" i="2"/>
  <c r="BE205" i="2"/>
  <c r="BE212" i="2"/>
  <c r="BE222" i="2"/>
  <c r="BE230" i="2"/>
  <c r="BE239" i="2"/>
  <c r="BE241" i="2"/>
  <c r="BE243" i="2"/>
  <c r="BE245" i="2"/>
  <c r="BE247" i="2"/>
  <c r="BE249" i="2"/>
  <c r="BE252" i="2"/>
  <c r="BE255" i="2"/>
  <c r="BA95" i="1"/>
  <c r="BB95" i="1"/>
  <c r="BB94" i="1" s="1"/>
  <c r="W31" i="1" s="1"/>
  <c r="AW95" i="1"/>
  <c r="BC95" i="1"/>
  <c r="BD95" i="1"/>
  <c r="J34" i="3"/>
  <c r="AW96" i="1"/>
  <c r="F35" i="3"/>
  <c r="BB96" i="1"/>
  <c r="F34" i="3"/>
  <c r="BA96" i="1" s="1"/>
  <c r="F37" i="3"/>
  <c r="BD96" i="1"/>
  <c r="BD94" i="1"/>
  <c r="W33" i="1" s="1"/>
  <c r="F36" i="3"/>
  <c r="BC96" i="1" s="1"/>
  <c r="BA94" i="1" l="1"/>
  <c r="W30" i="1" s="1"/>
  <c r="BC94" i="1"/>
  <c r="W32" i="1" s="1"/>
  <c r="R121" i="3"/>
  <c r="R120" i="3"/>
  <c r="BK126" i="2"/>
  <c r="J126" i="2"/>
  <c r="J97" i="2"/>
  <c r="P121" i="3"/>
  <c r="P120" i="3" s="1"/>
  <c r="AU96" i="1" s="1"/>
  <c r="P126" i="2"/>
  <c r="P125" i="2"/>
  <c r="AU95" i="1"/>
  <c r="T121" i="3"/>
  <c r="T120" i="3"/>
  <c r="BK121" i="3"/>
  <c r="J121" i="3" s="1"/>
  <c r="J97" i="3" s="1"/>
  <c r="AX94" i="1"/>
  <c r="AW94" i="1"/>
  <c r="AK30" i="1"/>
  <c r="AY94" i="1"/>
  <c r="F33" i="2"/>
  <c r="AZ95" i="1" s="1"/>
  <c r="J33" i="3"/>
  <c r="AV96" i="1"/>
  <c r="AT96" i="1"/>
  <c r="J33" i="2"/>
  <c r="AV95" i="1" s="1"/>
  <c r="AT95" i="1" s="1"/>
  <c r="F33" i="3"/>
  <c r="AZ96" i="1"/>
  <c r="BK125" i="2" l="1"/>
  <c r="J125" i="2"/>
  <c r="J96" i="2"/>
  <c r="BK120" i="3"/>
  <c r="J120" i="3"/>
  <c r="AU94" i="1"/>
  <c r="J30" i="3"/>
  <c r="AG96" i="1"/>
  <c r="AZ94" i="1"/>
  <c r="W29" i="1"/>
  <c r="J39" i="3" l="1"/>
  <c r="J96" i="3"/>
  <c r="AN96" i="1"/>
  <c r="AV94" i="1"/>
  <c r="AK29" i="1" s="1"/>
  <c r="J30" i="2"/>
  <c r="AG95" i="1"/>
  <c r="AG94" i="1"/>
  <c r="AK26" i="1" s="1"/>
  <c r="J39" i="2" l="1"/>
  <c r="AN95" i="1"/>
  <c r="AK35" i="1"/>
  <c r="AT94" i="1"/>
  <c r="AN94" i="1"/>
</calcChain>
</file>

<file path=xl/sharedStrings.xml><?xml version="1.0" encoding="utf-8"?>
<sst xmlns="http://schemas.openxmlformats.org/spreadsheetml/2006/main" count="1966" uniqueCount="413">
  <si>
    <t>Export Komplet</t>
  </si>
  <si>
    <t/>
  </si>
  <si>
    <t>2.0</t>
  </si>
  <si>
    <t>ZAMOK</t>
  </si>
  <si>
    <t>False</t>
  </si>
  <si>
    <t>{66ccfe06-4d9b-4559-9696-0ed3e5203957}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</si>
  <si>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</si>
  <si>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</si>
  <si>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</si>
  <si>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</si>
  <si>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</si>
  <si>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</si>
  <si>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</si>
  <si>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</si>
  <si>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2025_34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</si>
  <si>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</si>
  <si>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</si>
  <si>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- propadlá křižovatka u budovy E (onkologie)</t>
  </si>
  <si>
    <t>KSO:</t>
  </si>
  <si>
    <t>CC-CZ:</t>
  </si>
  <si>
    <t>Místo:</t>
  </si>
  <si>
    <t>Areál nemocnice Chomutov</t>
  </si>
  <si>
    <t>Datum:</t>
  </si>
  <si>
    <t>7. 10. 2025</t>
  </si>
  <si>
    <t>Zadavatel:</t>
  </si>
  <si>
    <t>IČ:</t>
  </si>
  <si>
    <t>27356248</t>
  </si>
  <si>
    <t>Krajská zdravotní, a.s.</t>
  </si>
  <si>
    <t>DIČ:</t>
  </si>
  <si>
    <t>Uchazeč:</t>
  </si>
  <si>
    <t>Vyplň údaj</t>
  </si>
  <si>
    <t>Projektant:</t>
  </si>
  <si>
    <t>64701671</t>
  </si>
  <si>
    <t>Petr Vokálek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</si>
  <si>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</si>
  <si>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</si>
  <si>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</si>
  <si>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</si>
  <si>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</si>
  <si>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</si>
  <si>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</si>
  <si>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</si>
  <si>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</si>
  <si>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</si>
  <si>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</si>
  <si>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</si>
  <si>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</si>
  <si>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</si>
  <si>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</si>
  <si>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</si>
  <si>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</si>
  <si>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</si>
  <si>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</si>
  <si>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</si>
  <si>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</si>
  <si>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</si>
  <si>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</si>
  <si>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</si>
  <si>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</si>
  <si>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</si>
  <si>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</si>
  <si>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</si>
  <si>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</si>
  <si>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</si>
  <si>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</si>
  <si>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</si>
  <si>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</si>
  <si>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</si>
  <si>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</si>
  <si>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</si>
  <si>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</si>
  <si>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</si>
  <si>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</si>
  <si>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</si>
  <si>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</si>
  <si>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</si>
  <si>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</si>
  <si>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</si>
  <si>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</si>
  <si>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</si>
  <si>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</si>
  <si>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</si>
  <si>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</si>
  <si>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komunikace</t>
  </si>
  <si>
    <t>STA</t>
  </si>
  <si>
    <t>1</t>
  </si>
  <si>
    <t>{222da057-68c8-4ec9-b024-7c1004d6340c}</t>
  </si>
  <si>
    <t>2</t>
  </si>
  <si>
    <t>VN</t>
  </si>
  <si>
    <t>Vedlejší náklady</t>
  </si>
  <si>
    <t>{0f9ad18b-d424-41b0-be64-d086c2fa463b}</t>
  </si>
  <si>
    <t>KRYCÍ LIST SOUPISU PRACÍ</t>
  </si>
  <si>
    <t>Objekt:</t>
  </si>
  <si>
    <t>SO 01 - Oprava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</si>
  <si>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</si>
  <si>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</si>
  <si>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</si>
  <si>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</si>
  <si>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</si>
  <si>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</si>
  <si>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</si>
  <si>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</si>
  <si>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18 - Zemní práce - povrchové úpravy terénu</t>
  </si>
  <si>
    <t xml:space="preserve">    4 - Vodorovné konstrukce</t>
  </si>
  <si>
    <t xml:space="preserve">    5 - Komunikace</t>
  </si>
  <si>
    <t xml:space="preserve">    9 - Ostatní konstrukce a práce, bourání</t>
  </si>
  <si>
    <t xml:space="preserve">    91 - Doplňující konstrukce a práce pozemních komunikací, letišť a ploch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</si>
  <si>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</si>
  <si>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</si>
  <si>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</si>
  <si>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</si>
  <si>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</si>
  <si>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</si>
  <si>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</si>
  <si>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</si>
  <si>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</si>
  <si>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</si>
  <si>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</si>
  <si>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</si>
  <si>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</si>
  <si>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</si>
  <si>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</si>
  <si>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</si>
  <si>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</si>
  <si>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</si>
  <si>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</si>
  <si>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</si>
  <si>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</si>
  <si>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m2</t>
  </si>
  <si>
    <t>CS ÚRS 2025 02</t>
  </si>
  <si>
    <t>4</t>
  </si>
  <si>
    <t>1541899583</t>
  </si>
  <si>
    <t>113155513</t>
  </si>
  <si>
    <t>Frézování betonového podkladu nebo krytu s naložením hmot na dopravní prostředek plochy do 500 m2 tloušťky vrstvy 50 mm</t>
  </si>
  <si>
    <t>-1330312144</t>
  </si>
  <si>
    <t>3</t>
  </si>
  <si>
    <t>113155590</t>
  </si>
  <si>
    <t>Frézování betonového podkladu nebo krytu s naložením hmot na dopravní prostředek Příplatek za každých dalších 10 mm</t>
  </si>
  <si>
    <t>-951157367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</si>
  <si>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</si>
  <si>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</si>
  <si>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</si>
  <si>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491593991</t>
  </si>
  <si>
    <t>5</t>
  </si>
  <si>
    <t>119001201</t>
  </si>
  <si>
    <t>Úprava zemin vápnem nebo směsnými hydraulickými pojivy</t>
  </si>
  <si>
    <t>m3</t>
  </si>
  <si>
    <t>1697208089</t>
  </si>
  <si>
    <t>VV</t>
  </si>
  <si>
    <t>520,493*0,5</t>
  </si>
  <si>
    <t>6</t>
  </si>
  <si>
    <t>M</t>
  </si>
  <si>
    <t>58591003</t>
  </si>
  <si>
    <t>pojivo hydraulické pro stabilizaci zeminy 70% vápna</t>
  </si>
  <si>
    <t>t</t>
  </si>
  <si>
    <t>8</t>
  </si>
  <si>
    <t>-1359075855</t>
  </si>
  <si>
    <t>260,247*0,04</t>
  </si>
  <si>
    <t>7</t>
  </si>
  <si>
    <t>121151103</t>
  </si>
  <si>
    <t>Sejmutí ornice strojně při souvislé ploše do 100 m2, tl. vrstvy do 200 mm</t>
  </si>
  <si>
    <t>1683606016</t>
  </si>
  <si>
    <t>"Plocha u R0,5" 7,873</t>
  </si>
  <si>
    <t>"Plocha u R9,0" 22,348</t>
  </si>
  <si>
    <t>"Plocha u R3,0" 6,748</t>
  </si>
  <si>
    <t>"Plocha u R3,0-1" 42,771</t>
  </si>
  <si>
    <t>"Plocha u R6,0" 11,711</t>
  </si>
  <si>
    <t>Součet</t>
  </si>
  <si>
    <t>122552204</t>
  </si>
  <si>
    <t>Odkopávky a prokopávky nezapažené pro silnice a dálnice strojně v hornině třídy těžitelnosti III přes 100 do 500 m3</t>
  </si>
  <si>
    <t>432387947</t>
  </si>
  <si>
    <t>"Odkopávka pro skladbu komunikace" 520,493*0,15</t>
  </si>
  <si>
    <t>"Odkopávka pro úpravu" 520,493*0,5</t>
  </si>
  <si>
    <t>9</t>
  </si>
  <si>
    <t>162251142</t>
  </si>
  <si>
    <t>Vodorovné přemístění výkopku nebo sypaniny po suchu na obvyklém dopravním prostředku, bez naložení výkopku, avšak se složením bez rozhrnutí z horniny třídy těžitelnosti III skupiny 6 a 7 na vzdálenost přes 20 do 50 m</t>
  </si>
  <si>
    <t>-1138662628</t>
  </si>
  <si>
    <t>"Odkopávka pro úpravu" 520,493*0,5*2</t>
  </si>
  <si>
    <t>10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</si>
  <si>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</si>
  <si>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</si>
  <si>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-1005936152</t>
  </si>
  <si>
    <t>520,493*0,15</t>
  </si>
  <si>
    <t>11</t>
  </si>
  <si>
    <t>174101101</t>
  </si>
  <si>
    <t>Zásyp jam, šachet rýh nebo kolem objektů sypaninou se zhutněním</t>
  </si>
  <si>
    <t>49139419</t>
  </si>
  <si>
    <t>Kaverny odhad</t>
  </si>
  <si>
    <t>Zemní práce - přípravné a přidružené práce</t>
  </si>
  <si>
    <t>997221551</t>
  </si>
  <si>
    <t>Vodorovná doprava suti ze sypkých materiálů do 1 km</t>
  </si>
  <si>
    <t>1486112074</t>
  </si>
  <si>
    <t>13</t>
  </si>
  <si>
    <t>997221559</t>
  </si>
  <si>
    <t>Příplatek ZKD 1 km u vodorovné dopravy suti ze sypkých materiálů</t>
  </si>
  <si>
    <t>-613641963</t>
  </si>
  <si>
    <t>59,391*7</t>
  </si>
  <si>
    <t>14</t>
  </si>
  <si>
    <t>997221561</t>
  </si>
  <si>
    <t>Vodorovná doprava suti z kusových materiálů do 1 km</t>
  </si>
  <si>
    <t>-473312491</t>
  </si>
  <si>
    <t>313,196</t>
  </si>
  <si>
    <t>15</t>
  </si>
  <si>
    <t>997221569</t>
  </si>
  <si>
    <t>Příplatek ZKD 1 km u vodorovné dopravy suti z kusových materiálů</t>
  </si>
  <si>
    <t>-369934684</t>
  </si>
  <si>
    <t>313,196*7</t>
  </si>
  <si>
    <t>16</t>
  </si>
  <si>
    <t>997221815</t>
  </si>
  <si>
    <t>Poplatek za uložení na skládce (skládkovné) stavebního odpadu betonového kód odpadu 170 101</t>
  </si>
  <si>
    <t>1404981944</t>
  </si>
  <si>
    <t>"Podklad beton" 289,996</t>
  </si>
  <si>
    <t>"Silniční obruba původní" 23,2</t>
  </si>
  <si>
    <t>17</t>
  </si>
  <si>
    <t>997221845</t>
  </si>
  <si>
    <t>Poplatek za uložení na skládce (skládkovné) odpadu asfaltového bez dehtu kód odpadu 170 302</t>
  </si>
  <si>
    <t>1930375933</t>
  </si>
  <si>
    <t>18</t>
  </si>
  <si>
    <t>997221855</t>
  </si>
  <si>
    <t>Poplatek za uložení na skládce (skládkovné) zeminy a kameniva kód odpadu 170 504</t>
  </si>
  <si>
    <t>-1109156981</t>
  </si>
  <si>
    <t>78,74*1,8</t>
  </si>
  <si>
    <t>Zemní práce - povrchové úpravy terénu</t>
  </si>
  <si>
    <t>19</t>
  </si>
  <si>
    <t>162301101</t>
  </si>
  <si>
    <t>Vodorovné přemístění do 500 m výkopku/sypaniny z horniny tř. 1 až 4</t>
  </si>
  <si>
    <t>-69682850</t>
  </si>
  <si>
    <t>Odvoz na mezideponii</t>
  </si>
  <si>
    <t>78,074</t>
  </si>
  <si>
    <t>20</t>
  </si>
  <si>
    <t>167101101</t>
  </si>
  <si>
    <t>Nakládání výkopku z hornin tř. 1 až 4 do 100 m3</t>
  </si>
  <si>
    <t>85697885</t>
  </si>
  <si>
    <t>181301111</t>
  </si>
  <si>
    <t>Rozprostření ornice tl vrstvy do 100 mm pl přes 500 m2 v rovině nebo ve svahu do 1:5</t>
  </si>
  <si>
    <t>-866718158</t>
  </si>
  <si>
    <t>22</t>
  </si>
  <si>
    <t>181951101</t>
  </si>
  <si>
    <t>Úprava pláně v hornině tř. 1 až 4 bez zhutnění</t>
  </si>
  <si>
    <t>-2015478545</t>
  </si>
  <si>
    <t>Vodorovné konstrukce</t>
  </si>
  <si>
    <t>23</t>
  </si>
  <si>
    <t>451317777</t>
  </si>
  <si>
    <t>Podklad nebo lože pod dlažbu (přídlažbu) v ploše vodorovné nebo ve sklonu do 1:5, tloušťky od 50 do 100 mm z betonu prostého</t>
  </si>
  <si>
    <t>-139781261</t>
  </si>
  <si>
    <t>Podklad pro přídlažbu</t>
  </si>
  <si>
    <t>"Plocha přídlažba" (3,515+1,931+2,271+6,115+2,157+4,963)*1,05</t>
  </si>
  <si>
    <t>Komunikace</t>
  </si>
  <si>
    <t>24</t>
  </si>
  <si>
    <t>564851013</t>
  </si>
  <si>
    <t>Podklad ze štěrkodrti ŠD s rozprostřením a zhutněním plochy jednotlivě do 100 m2, po zhutnění tl. 170 mm</t>
  </si>
  <si>
    <t>1845375814</t>
  </si>
  <si>
    <t>"Plocha asfalt" 444,623*1,05</t>
  </si>
  <si>
    <t>"Plocha obruba" 79,85*0,3*1,05</t>
  </si>
  <si>
    <t>"Plocha dlažba" (4,036+2,141)*1,05</t>
  </si>
  <si>
    <t>25</t>
  </si>
  <si>
    <t>564952113</t>
  </si>
  <si>
    <t>Podklad z mechanicky zpevněného kameniva MZK (minerální beton) s rozprostřením a s hutněním, po zhutnění tl. 170 mm</t>
  </si>
  <si>
    <t>-1075384520</t>
  </si>
  <si>
    <t>26</t>
  </si>
  <si>
    <t>565135121</t>
  </si>
  <si>
    <t>Asfaltový beton vrstva podkladní ACP 16 (obalované kamenivo OKS) tl 50 mm š přes 3 m</t>
  </si>
  <si>
    <t>-730338662</t>
  </si>
  <si>
    <t>27</t>
  </si>
  <si>
    <t>573211111</t>
  </si>
  <si>
    <t>Postřik živičný spojovací z asfaltu v množství 0,60 kg/m2</t>
  </si>
  <si>
    <t>-1453408829</t>
  </si>
  <si>
    <t>2*444,623</t>
  </si>
  <si>
    <t>28</t>
  </si>
  <si>
    <t>577134121</t>
  </si>
  <si>
    <t>Asfaltový beton vrstva obrusná ACO 11 (ABS) tř. I tl 40 mm š přes 3 m z nemodifikovaného asfaltu</t>
  </si>
  <si>
    <t>1909162270</t>
  </si>
  <si>
    <t>29</t>
  </si>
  <si>
    <t>577155142</t>
  </si>
  <si>
    <t>Asfaltový beton vrstva ložní ACL 16 (ABH) tl 60 mm š přes 3 m z modifikovaného asfaltu</t>
  </si>
  <si>
    <t>195266444</t>
  </si>
  <si>
    <t>30</t>
  </si>
  <si>
    <t>596211113</t>
  </si>
  <si>
    <t>Kladení zámkové dlažby komunikací pro pěší tl 60 mm skupiny A pl přes 300 m2</t>
  </si>
  <si>
    <t>-1738059518</t>
  </si>
  <si>
    <t>"Zámková dlažba cihla šedá" 4,036</t>
  </si>
  <si>
    <t>"Zámková dlažba pro nevidomé - červená" 2,141</t>
  </si>
  <si>
    <t>31</t>
  </si>
  <si>
    <t>59245018</t>
  </si>
  <si>
    <t>dlažba skladebná betonová 200x100x60mm přírodní</t>
  </si>
  <si>
    <t>2140569319</t>
  </si>
  <si>
    <t>4,036*1,15 'Přepočtené koeficientem množství</t>
  </si>
  <si>
    <t>32</t>
  </si>
  <si>
    <t>59245006</t>
  </si>
  <si>
    <t>dlažba skladebná betonová pro nevidomé 200x100x60mm barevná</t>
  </si>
  <si>
    <t>1459496161</t>
  </si>
  <si>
    <t>2,141*1,15 'Přepočtené koeficientem množství</t>
  </si>
  <si>
    <t>33</t>
  </si>
  <si>
    <t>596211114</t>
  </si>
  <si>
    <t>Příplatek za kombinaci dvou barev u kladení betonových dlažeb komunikací pro pěší tl 60 mm skupiny A</t>
  </si>
  <si>
    <t>-51378576</t>
  </si>
  <si>
    <t>34</t>
  </si>
  <si>
    <t>919726123</t>
  </si>
  <si>
    <t>Geotextilie pro ochranu, separaci a filtraci netkaná měrná hmotnost do 500 g/m2</t>
  </si>
  <si>
    <t>1154625021</t>
  </si>
  <si>
    <t>Ostatní konstrukce a práce, bourání</t>
  </si>
  <si>
    <t>35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</si>
  <si>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</si>
  <si>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</si>
  <si>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-89722753</t>
  </si>
  <si>
    <t>"Oblouk R3,5" 0,29+1,69+(9*0,5)</t>
  </si>
  <si>
    <t>"Oblouk R0,5" 1,76</t>
  </si>
  <si>
    <t>"Oblouk R9,5" 11*0,5</t>
  </si>
  <si>
    <t>"Oblouk R9,0" 0,26+(24*1,0)</t>
  </si>
  <si>
    <t>"Oblouk R3,0" 0,71+0,73+(14*0,5)</t>
  </si>
  <si>
    <t>"Oblouk R3,0-1" 0,41+(2*1,0)+(9*0,5)</t>
  </si>
  <si>
    <t>"Oblouk R7,0" (12*1,0)+(1*0,5)</t>
  </si>
  <si>
    <t>"Oblouk R7,0" (14*1,0)</t>
  </si>
  <si>
    <t>36</t>
  </si>
  <si>
    <t>59217026</t>
  </si>
  <si>
    <t>obrubník silniční betonový 500x150x250mm</t>
  </si>
  <si>
    <t>-357896339</t>
  </si>
  <si>
    <t>"Oblouk R3,5" 9*0,5</t>
  </si>
  <si>
    <t>"Oblouk R9,0" 1*0,5</t>
  </si>
  <si>
    <t>"Oblouk R3,0" 14*0,5</t>
  </si>
  <si>
    <t>"Oblouk R3,0-1" 10*0,5</t>
  </si>
  <si>
    <t>"Oblouk R7,0" 1*0,5</t>
  </si>
  <si>
    <t>37</t>
  </si>
  <si>
    <t>59217072</t>
  </si>
  <si>
    <t>obrubník silniční betonový 1000x100x250mm</t>
  </si>
  <si>
    <t>375341870</t>
  </si>
  <si>
    <t>"Oblouk R3,5" 2</t>
  </si>
  <si>
    <t>"Oblouk R0,5" 2</t>
  </si>
  <si>
    <t>"Oblouk R9,0" 24</t>
  </si>
  <si>
    <t>"Oblouk R3,0" 2</t>
  </si>
  <si>
    <t>"Oblouk R3,0-1" 2</t>
  </si>
  <si>
    <t>"Oblouk R7,0" 12</t>
  </si>
  <si>
    <t>"Oblouk R7,0" 14</t>
  </si>
  <si>
    <t>38</t>
  </si>
  <si>
    <t>916132112</t>
  </si>
  <si>
    <t>Osazení silniční obruby z betonové přídlažby (krajníků) s ložem tl. přes 50 do 100 mm, s vyplněním a zatřením spár cementovou maltou šířky do 250 mm bez boční opěry, do lože z betonu prostého</t>
  </si>
  <si>
    <t>-1108707189</t>
  </si>
  <si>
    <t>79,85+1,5</t>
  </si>
  <si>
    <t>39</t>
  </si>
  <si>
    <t>59218002</t>
  </si>
  <si>
    <t>krajník betonový silniční 500x250x100mm</t>
  </si>
  <si>
    <t>478910088</t>
  </si>
  <si>
    <t>81,35*1,02 'Přepočtené koeficientem množství</t>
  </si>
  <si>
    <t>40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</si>
  <si>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</si>
  <si>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</si>
  <si>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-1589505685</t>
  </si>
  <si>
    <t>"Oblouk R0,5" 1,5</t>
  </si>
  <si>
    <t>41</t>
  </si>
  <si>
    <t>59217059</t>
  </si>
  <si>
    <t>obrubník betonový pro kruhový objezd vnější R2 200x520x300mm</t>
  </si>
  <si>
    <t>-301708651</t>
  </si>
  <si>
    <t>1,5*1,02 'Přepočtené koeficientem množství</t>
  </si>
  <si>
    <t>42</t>
  </si>
  <si>
    <t>919735112</t>
  </si>
  <si>
    <t>Řezání stávajícího živičného krytu nebo podkladu hloubky přes 50 do 100 mm</t>
  </si>
  <si>
    <t>-573912010</t>
  </si>
  <si>
    <t>5,74+8,62+3,05+5,93+6,85+3,07</t>
  </si>
  <si>
    <t>43</t>
  </si>
  <si>
    <t>919735125</t>
  </si>
  <si>
    <t>Řezání stávajícího betonového krytu nebo podkladu hloubky přes 200 do 250 mm</t>
  </si>
  <si>
    <t>-946382905</t>
  </si>
  <si>
    <t>91</t>
  </si>
  <si>
    <t>Doplňující konstrukce a práce pozemních komunikací, letišť a ploch</t>
  </si>
  <si>
    <t>44</t>
  </si>
  <si>
    <t>91973-R01</t>
  </si>
  <si>
    <t>Výplň spár v živičném krytu bitumenovou hmotou</t>
  </si>
  <si>
    <t>-1167681138</t>
  </si>
  <si>
    <t>998</t>
  </si>
  <si>
    <t>Přesun hmot</t>
  </si>
  <si>
    <t>45</t>
  </si>
  <si>
    <t>998225111</t>
  </si>
  <si>
    <t>Přesun hmot pro komunikace s krytem z kameniva, monolitickým betonovým nebo živičným dopravní vzdálenost do 200 m jakékoliv délky objektu</t>
  </si>
  <si>
    <t>-1075008126</t>
  </si>
  <si>
    <t>VN - Vedlejší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</si>
  <si>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</si>
  <si>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</si>
  <si>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</si>
  <si>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</si>
  <si>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</si>
  <si>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</si>
  <si>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</si>
  <si>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</si>
  <si>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</si>
  <si>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</si>
  <si>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kpl</t>
  </si>
  <si>
    <t>1024</t>
  </si>
  <si>
    <t>136279027</t>
  </si>
  <si>
    <t>012444000</t>
  </si>
  <si>
    <t>Geodetické měření skutečného provedení stavby</t>
  </si>
  <si>
    <t>-978834797</t>
  </si>
  <si>
    <t>013274000</t>
  </si>
  <si>
    <t>Pasportizace objektu před započetím prací</t>
  </si>
  <si>
    <t>1175087078</t>
  </si>
  <si>
    <t>013284000</t>
  </si>
  <si>
    <t>Pasportizace objektu po provedení prací</t>
  </si>
  <si>
    <t>1456322831</t>
  </si>
  <si>
    <t>VRN3</t>
  </si>
  <si>
    <t>Zařízení staveniště</t>
  </si>
  <si>
    <t>032002000</t>
  </si>
  <si>
    <t>Vybavení staveniště</t>
  </si>
  <si>
    <t>1451778712</t>
  </si>
  <si>
    <t>Stavební buňky, TOI, oplocení staveniště s cedulemi zákaz vstupu, DIO (slepá ulice. zákaz vjezdu 2x, objížďka 5x)</t>
  </si>
  <si>
    <t>VRN4</t>
  </si>
  <si>
    <t>Inženýrská činnost</t>
  </si>
  <si>
    <t>043134000</t>
  </si>
  <si>
    <t>Zkoušky zatěžovací</t>
  </si>
  <si>
    <t>kus</t>
  </si>
  <si>
    <t>-658956470</t>
  </si>
  <si>
    <t>Statické zátěžové zkoušky</t>
  </si>
  <si>
    <t>043154000</t>
  </si>
  <si>
    <t>Zkoušky hutnicí</t>
  </si>
  <si>
    <t>-2086243362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</si>
</sst>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0" t="s">
        <v>14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2"/>
      <c r="AQ5" s="22"/>
      <c r="AR5" s="20"/>
      <c r="BE5" s="247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2" t="s">
        <v>17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2"/>
      <c r="AQ6" s="22"/>
      <c r="AR6" s="20"/>
      <c r="BE6" s="248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8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8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8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48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248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8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248"/>
      <c r="BS13" s="17" t="s">
        <v>6</v>
      </c>
    </row>
    <row r="14" spans="1:74" ht="12.75">
      <c r="B14" s="21"/>
      <c r="C14" s="22"/>
      <c r="D14" s="22"/>
      <c r="E14" s="253" t="s">
        <v>30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248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8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248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48"/>
      <c r="BS17" s="17" t="s">
        <v>34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8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248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48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8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8"/>
    </row>
    <row r="23" spans="1:71" s="1" customFormat="1" ht="16.5" customHeight="1">
      <c r="B23" s="21"/>
      <c r="C23" s="22"/>
      <c r="D23" s="22"/>
      <c r="E23" s="255" t="s">
        <v>1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2"/>
      <c r="AP23" s="22"/>
      <c r="AQ23" s="22"/>
      <c r="AR23" s="20"/>
      <c r="BE23" s="248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8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8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6">
        <f>ROUND(AG94,2)</f>
        <v>0</v>
      </c>
      <c r="AL26" s="257"/>
      <c r="AM26" s="257"/>
      <c r="AN26" s="257"/>
      <c r="AO26" s="257"/>
      <c r="AP26" s="36"/>
      <c r="AQ26" s="36"/>
      <c r="AR26" s="39"/>
      <c r="BE26" s="24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8" t="s">
        <v>38</v>
      </c>
      <c r="M28" s="258"/>
      <c r="N28" s="258"/>
      <c r="O28" s="258"/>
      <c r="P28" s="258"/>
      <c r="Q28" s="36"/>
      <c r="R28" s="36"/>
      <c r="S28" s="36"/>
      <c r="T28" s="36"/>
      <c r="U28" s="36"/>
      <c r="V28" s="36"/>
      <c r="W28" s="258" t="s">
        <v>39</v>
      </c>
      <c r="X28" s="258"/>
      <c r="Y28" s="258"/>
      <c r="Z28" s="258"/>
      <c r="AA28" s="258"/>
      <c r="AB28" s="258"/>
      <c r="AC28" s="258"/>
      <c r="AD28" s="258"/>
      <c r="AE28" s="258"/>
      <c r="AF28" s="36"/>
      <c r="AG28" s="36"/>
      <c r="AH28" s="36"/>
      <c r="AI28" s="36"/>
      <c r="AJ28" s="36"/>
      <c r="AK28" s="258" t="s">
        <v>40</v>
      </c>
      <c r="AL28" s="258"/>
      <c r="AM28" s="258"/>
      <c r="AN28" s="258"/>
      <c r="AO28" s="258"/>
      <c r="AP28" s="36"/>
      <c r="AQ28" s="36"/>
      <c r="AR28" s="39"/>
      <c r="BE28" s="248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61">
        <v>0.21</v>
      </c>
      <c r="M29" s="260"/>
      <c r="N29" s="260"/>
      <c r="O29" s="260"/>
      <c r="P29" s="260"/>
      <c r="Q29" s="41"/>
      <c r="R29" s="41"/>
      <c r="S29" s="41"/>
      <c r="T29" s="41"/>
      <c r="U29" s="41"/>
      <c r="V29" s="41"/>
      <c r="W29" s="259">
        <f>ROUND(AZ94, 2)</f>
        <v>0</v>
      </c>
      <c r="X29" s="260"/>
      <c r="Y29" s="260"/>
      <c r="Z29" s="260"/>
      <c r="AA29" s="260"/>
      <c r="AB29" s="260"/>
      <c r="AC29" s="260"/>
      <c r="AD29" s="260"/>
      <c r="AE29" s="260"/>
      <c r="AF29" s="41"/>
      <c r="AG29" s="41"/>
      <c r="AH29" s="41"/>
      <c r="AI29" s="41"/>
      <c r="AJ29" s="41"/>
      <c r="AK29" s="259">
        <f>ROUND(AV94, 2)</f>
        <v>0</v>
      </c>
      <c r="AL29" s="260"/>
      <c r="AM29" s="260"/>
      <c r="AN29" s="260"/>
      <c r="AO29" s="260"/>
      <c r="AP29" s="41"/>
      <c r="AQ29" s="41"/>
      <c r="AR29" s="42"/>
      <c r="BE29" s="249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61">
        <v>0.12</v>
      </c>
      <c r="M30" s="260"/>
      <c r="N30" s="260"/>
      <c r="O30" s="260"/>
      <c r="P30" s="260"/>
      <c r="Q30" s="41"/>
      <c r="R30" s="41"/>
      <c r="S30" s="41"/>
      <c r="T30" s="41"/>
      <c r="U30" s="41"/>
      <c r="V30" s="41"/>
      <c r="W30" s="259">
        <f>ROUND(BA94, 2)</f>
        <v>0</v>
      </c>
      <c r="X30" s="260"/>
      <c r="Y30" s="260"/>
      <c r="Z30" s="260"/>
      <c r="AA30" s="260"/>
      <c r="AB30" s="260"/>
      <c r="AC30" s="260"/>
      <c r="AD30" s="260"/>
      <c r="AE30" s="260"/>
      <c r="AF30" s="41"/>
      <c r="AG30" s="41"/>
      <c r="AH30" s="41"/>
      <c r="AI30" s="41"/>
      <c r="AJ30" s="41"/>
      <c r="AK30" s="259">
        <f>ROUND(AW94, 2)</f>
        <v>0</v>
      </c>
      <c r="AL30" s="260"/>
      <c r="AM30" s="260"/>
      <c r="AN30" s="260"/>
      <c r="AO30" s="260"/>
      <c r="AP30" s="41"/>
      <c r="AQ30" s="41"/>
      <c r="AR30" s="42"/>
      <c r="BE30" s="249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61">
        <v>0.21</v>
      </c>
      <c r="M31" s="260"/>
      <c r="N31" s="260"/>
      <c r="O31" s="260"/>
      <c r="P31" s="260"/>
      <c r="Q31" s="41"/>
      <c r="R31" s="41"/>
      <c r="S31" s="41"/>
      <c r="T31" s="41"/>
      <c r="U31" s="41"/>
      <c r="V31" s="41"/>
      <c r="W31" s="259">
        <f>ROUND(BB94, 2)</f>
        <v>0</v>
      </c>
      <c r="X31" s="260"/>
      <c r="Y31" s="260"/>
      <c r="Z31" s="260"/>
      <c r="AA31" s="260"/>
      <c r="AB31" s="260"/>
      <c r="AC31" s="260"/>
      <c r="AD31" s="260"/>
      <c r="AE31" s="260"/>
      <c r="AF31" s="41"/>
      <c r="AG31" s="41"/>
      <c r="AH31" s="41"/>
      <c r="AI31" s="41"/>
      <c r="AJ31" s="41"/>
      <c r="AK31" s="259">
        <v>0</v>
      </c>
      <c r="AL31" s="260"/>
      <c r="AM31" s="260"/>
      <c r="AN31" s="260"/>
      <c r="AO31" s="260"/>
      <c r="AP31" s="41"/>
      <c r="AQ31" s="41"/>
      <c r="AR31" s="42"/>
      <c r="BE31" s="249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61">
        <v>0.12</v>
      </c>
      <c r="M32" s="260"/>
      <c r="N32" s="260"/>
      <c r="O32" s="260"/>
      <c r="P32" s="260"/>
      <c r="Q32" s="41"/>
      <c r="R32" s="41"/>
      <c r="S32" s="41"/>
      <c r="T32" s="41"/>
      <c r="U32" s="41"/>
      <c r="V32" s="41"/>
      <c r="W32" s="259">
        <f>ROUND(BC94, 2)</f>
        <v>0</v>
      </c>
      <c r="X32" s="260"/>
      <c r="Y32" s="260"/>
      <c r="Z32" s="260"/>
      <c r="AA32" s="260"/>
      <c r="AB32" s="260"/>
      <c r="AC32" s="260"/>
      <c r="AD32" s="260"/>
      <c r="AE32" s="260"/>
      <c r="AF32" s="41"/>
      <c r="AG32" s="41"/>
      <c r="AH32" s="41"/>
      <c r="AI32" s="41"/>
      <c r="AJ32" s="41"/>
      <c r="AK32" s="259">
        <v>0</v>
      </c>
      <c r="AL32" s="260"/>
      <c r="AM32" s="260"/>
      <c r="AN32" s="260"/>
      <c r="AO32" s="260"/>
      <c r="AP32" s="41"/>
      <c r="AQ32" s="41"/>
      <c r="AR32" s="42"/>
      <c r="BE32" s="249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61">
        <v>0</v>
      </c>
      <c r="M33" s="260"/>
      <c r="N33" s="260"/>
      <c r="O33" s="260"/>
      <c r="P33" s="260"/>
      <c r="Q33" s="41"/>
      <c r="R33" s="41"/>
      <c r="S33" s="41"/>
      <c r="T33" s="41"/>
      <c r="U33" s="41"/>
      <c r="V33" s="41"/>
      <c r="W33" s="259">
        <f>ROUND(BD94, 2)</f>
        <v>0</v>
      </c>
      <c r="X33" s="260"/>
      <c r="Y33" s="260"/>
      <c r="Z33" s="260"/>
      <c r="AA33" s="260"/>
      <c r="AB33" s="260"/>
      <c r="AC33" s="260"/>
      <c r="AD33" s="260"/>
      <c r="AE33" s="260"/>
      <c r="AF33" s="41"/>
      <c r="AG33" s="41"/>
      <c r="AH33" s="41"/>
      <c r="AI33" s="41"/>
      <c r="AJ33" s="41"/>
      <c r="AK33" s="259">
        <v>0</v>
      </c>
      <c r="AL33" s="260"/>
      <c r="AM33" s="260"/>
      <c r="AN33" s="260"/>
      <c r="AO33" s="260"/>
      <c r="AP33" s="41"/>
      <c r="AQ33" s="41"/>
      <c r="AR33" s="42"/>
      <c r="BE33" s="24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8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62" t="s">
        <v>49</v>
      </c>
      <c r="Y35" s="263"/>
      <c r="Z35" s="263"/>
      <c r="AA35" s="263"/>
      <c r="AB35" s="263"/>
      <c r="AC35" s="45"/>
      <c r="AD35" s="45"/>
      <c r="AE35" s="45"/>
      <c r="AF35" s="45"/>
      <c r="AG35" s="45"/>
      <c r="AH35" s="45"/>
      <c r="AI35" s="45"/>
      <c r="AJ35" s="45"/>
      <c r="AK35" s="264">
        <f>SUM(AK26:AK33)</f>
        <v>0</v>
      </c>
      <c r="AL35" s="263"/>
      <c r="AM35" s="263"/>
      <c r="AN35" s="263"/>
      <c r="AO35" s="26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2025_34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6" t="str">
        <f>K6</f>
        <v>Oprava komunikace - propadlá křižovatka u budovy E (onkologie)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Areál nemocnice Chomutov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8" t="str">
        <f>IF(AN8= "","",AN8)</f>
        <v>7. 10. 2025</v>
      </c>
      <c r="AN87" s="26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Krajská zdravotní,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31</v>
      </c>
      <c r="AJ89" s="36"/>
      <c r="AK89" s="36"/>
      <c r="AL89" s="36"/>
      <c r="AM89" s="269" t="str">
        <f>IF(E17="","",E17)</f>
        <v>Petr Vokálek</v>
      </c>
      <c r="AN89" s="270"/>
      <c r="AO89" s="270"/>
      <c r="AP89" s="270"/>
      <c r="AQ89" s="36"/>
      <c r="AR89" s="39"/>
      <c r="AS89" s="271" t="s">
        <v>57</v>
      </c>
      <c r="AT89" s="27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35</v>
      </c>
      <c r="AJ90" s="36"/>
      <c r="AK90" s="36"/>
      <c r="AL90" s="36"/>
      <c r="AM90" s="269" t="str">
        <f>IF(E20="","",E20)</f>
        <v>Petr Vokálek</v>
      </c>
      <c r="AN90" s="270"/>
      <c r="AO90" s="270"/>
      <c r="AP90" s="270"/>
      <c r="AQ90" s="36"/>
      <c r="AR90" s="39"/>
      <c r="AS90" s="273"/>
      <c r="AT90" s="27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5"/>
      <c r="AT91" s="27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7" t="s">
        <v>58</v>
      </c>
      <c r="D92" s="278"/>
      <c r="E92" s="278"/>
      <c r="F92" s="278"/>
      <c r="G92" s="278"/>
      <c r="H92" s="73"/>
      <c r="I92" s="279" t="s">
        <v>59</v>
      </c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80" t="s">
        <v>60</v>
      </c>
      <c r="AH92" s="278"/>
      <c r="AI92" s="278"/>
      <c r="AJ92" s="278"/>
      <c r="AK92" s="278"/>
      <c r="AL92" s="278"/>
      <c r="AM92" s="278"/>
      <c r="AN92" s="279" t="s">
        <v>61</v>
      </c>
      <c r="AO92" s="278"/>
      <c r="AP92" s="281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5">
        <f>ROUND(SUM(AG95:AG96),2)</f>
        <v>0</v>
      </c>
      <c r="AH94" s="285"/>
      <c r="AI94" s="285"/>
      <c r="AJ94" s="285"/>
      <c r="AK94" s="285"/>
      <c r="AL94" s="285"/>
      <c r="AM94" s="285"/>
      <c r="AN94" s="286">
        <f>SUM(AG94,AT94)</f>
        <v>0</v>
      </c>
      <c r="AO94" s="286"/>
      <c r="AP94" s="28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76</v>
      </c>
      <c r="BT94" s="91" t="s">
        <v>77</v>
      </c>
      <c r="BU94" s="92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1" s="7" customFormat="1" ht="16.5" customHeight="1">
      <c r="A95" s="93" t="s">
        <v>81</v>
      </c>
      <c r="B95" s="94"/>
      <c r="C95" s="95"/>
      <c r="D95" s="284" t="s">
        <v>82</v>
      </c>
      <c r="E95" s="284"/>
      <c r="F95" s="284"/>
      <c r="G95" s="284"/>
      <c r="H95" s="284"/>
      <c r="I95" s="96"/>
      <c r="J95" s="284" t="s">
        <v>83</v>
      </c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2">
        <f>'SO 01 - Oprava komunikace'!J30</f>
        <v>0</v>
      </c>
      <c r="AH95" s="283"/>
      <c r="AI95" s="283"/>
      <c r="AJ95" s="283"/>
      <c r="AK95" s="283"/>
      <c r="AL95" s="283"/>
      <c r="AM95" s="283"/>
      <c r="AN95" s="282">
        <f>SUM(AG95,AT95)</f>
        <v>0</v>
      </c>
      <c r="AO95" s="283"/>
      <c r="AP95" s="283"/>
      <c r="AQ95" s="97" t="s">
        <v>84</v>
      </c>
      <c r="AR95" s="98"/>
      <c r="AS95" s="99">
        <v>0</v>
      </c>
      <c r="AT95" s="100">
        <f>ROUND(SUM(AV95:AW95),2)</f>
        <v>0</v>
      </c>
      <c r="AU95" s="101">
        <f>'SO 01 - Oprava komunikace'!P125</f>
        <v>0</v>
      </c>
      <c r="AV95" s="100">
        <f>'SO 01 - Oprava komunikace'!J33</f>
        <v>0</v>
      </c>
      <c r="AW95" s="100">
        <f>'SO 01 - Oprava komunikace'!J34</f>
        <v>0</v>
      </c>
      <c r="AX95" s="100">
        <f>'SO 01 - Oprava komunikace'!J35</f>
        <v>0</v>
      </c>
      <c r="AY95" s="100">
        <f>'SO 01 - Oprava komunikace'!J36</f>
        <v>0</v>
      </c>
      <c r="AZ95" s="100">
        <f>'SO 01 - Oprava komunikace'!F33</f>
        <v>0</v>
      </c>
      <c r="BA95" s="100">
        <f>'SO 01 - Oprava komunikace'!F34</f>
        <v>0</v>
      </c>
      <c r="BB95" s="100">
        <f>'SO 01 - Oprava komunikace'!F35</f>
        <v>0</v>
      </c>
      <c r="BC95" s="100">
        <f>'SO 01 - Oprava komunikace'!F36</f>
        <v>0</v>
      </c>
      <c r="BD95" s="102">
        <f>'SO 01 - Oprava komunikace'!F37</f>
        <v>0</v>
      </c>
      <c r="BT95" s="103" t="s">
        <v>85</v>
      </c>
      <c r="BV95" s="103" t="s">
        <v>79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7" customFormat="1" ht="16.5" customHeight="1">
      <c r="A96" s="93" t="s">
        <v>81</v>
      </c>
      <c r="B96" s="94"/>
      <c r="C96" s="95"/>
      <c r="D96" s="284" t="s">
        <v>88</v>
      </c>
      <c r="E96" s="284"/>
      <c r="F96" s="284"/>
      <c r="G96" s="284"/>
      <c r="H96" s="284"/>
      <c r="I96" s="96"/>
      <c r="J96" s="284" t="s">
        <v>89</v>
      </c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2">
        <f>'VN - Vedlejší náklady'!J30</f>
        <v>0</v>
      </c>
      <c r="AH96" s="283"/>
      <c r="AI96" s="283"/>
      <c r="AJ96" s="283"/>
      <c r="AK96" s="283"/>
      <c r="AL96" s="283"/>
      <c r="AM96" s="283"/>
      <c r="AN96" s="282">
        <f>SUM(AG96,AT96)</f>
        <v>0</v>
      </c>
      <c r="AO96" s="283"/>
      <c r="AP96" s="283"/>
      <c r="AQ96" s="97" t="s">
        <v>84</v>
      </c>
      <c r="AR96" s="98"/>
      <c r="AS96" s="104">
        <v>0</v>
      </c>
      <c r="AT96" s="105">
        <f>ROUND(SUM(AV96:AW96),2)</f>
        <v>0</v>
      </c>
      <c r="AU96" s="106">
        <f>'VN - Vedlejší náklady'!P120</f>
        <v>0</v>
      </c>
      <c r="AV96" s="105">
        <f>'VN - Vedlejší náklady'!J33</f>
        <v>0</v>
      </c>
      <c r="AW96" s="105">
        <f>'VN - Vedlejší náklady'!J34</f>
        <v>0</v>
      </c>
      <c r="AX96" s="105">
        <f>'VN - Vedlejší náklady'!J35</f>
        <v>0</v>
      </c>
      <c r="AY96" s="105">
        <f>'VN - Vedlejší náklady'!J36</f>
        <v>0</v>
      </c>
      <c r="AZ96" s="105">
        <f>'VN - Vedlejší náklady'!F33</f>
        <v>0</v>
      </c>
      <c r="BA96" s="105">
        <f>'VN - Vedlejší náklady'!F34</f>
        <v>0</v>
      </c>
      <c r="BB96" s="105">
        <f>'VN - Vedlejší náklady'!F35</f>
        <v>0</v>
      </c>
      <c r="BC96" s="105">
        <f>'VN - Vedlejší náklady'!F36</f>
        <v>0</v>
      </c>
      <c r="BD96" s="107">
        <f>'VN - Vedlejší náklady'!F37</f>
        <v>0</v>
      </c>
      <c r="BT96" s="103" t="s">
        <v>85</v>
      </c>
      <c r="BV96" s="103" t="s">
        <v>79</v>
      </c>
      <c r="BW96" s="103" t="s">
        <v>90</v>
      </c>
      <c r="BX96" s="103" t="s">
        <v>5</v>
      </c>
      <c r="CL96" s="103" t="s">
        <v>1</v>
      </c>
      <c r="CM96" s="103" t="s">
        <v>87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9olkHn3Ljsm09HWlMiLXC9hHhQPnuZPwhjk2VLQ44Y1ETorbcahmokVI0LT3Rl78ZZ86d5zVJf1o5JY3qg9n8Q==" saltValue="tb13hI+POYMKjLNizmBsSRy8iJ6SL92e2mm6YNIE0/wfUByNPSTUYUBEArMJOjqFLBnq1nMyM/P9vMo+qWab4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Oprava komunikace'!C2" display="/"/>
    <hyperlink ref="A96" location="'VN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6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7" t="s">
        <v>86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5" customHeight="1">
      <c r="B4" s="20"/>
      <c r="D4" s="110" t="s">
        <v>91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88" t="str">
        <f>'Rekapitulace stavby'!K6</f>
        <v>Oprava komunikace - propadlá křižovatka u budovy E (onkologie)</v>
      </c>
      <c r="F7" s="289"/>
      <c r="G7" s="289"/>
      <c r="H7" s="289"/>
      <c r="L7" s="20"/>
    </row>
    <row r="8" spans="1:46" s="2" customFormat="1" ht="12" customHeight="1">
      <c r="A8" s="34"/>
      <c r="B8" s="39"/>
      <c r="C8" s="34"/>
      <c r="D8" s="112" t="s">
        <v>92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0" t="s">
        <v>93</v>
      </c>
      <c r="F9" s="291"/>
      <c r="G9" s="291"/>
      <c r="H9" s="29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7. 10. 2025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2" t="str">
        <f>'Rekapitulace stavby'!E14</f>
        <v>Vyplň údaj</v>
      </c>
      <c r="F18" s="293"/>
      <c r="G18" s="293"/>
      <c r="H18" s="293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32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33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4" t="s">
        <v>1</v>
      </c>
      <c r="F27" s="294"/>
      <c r="G27" s="294"/>
      <c r="H27" s="29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41</v>
      </c>
      <c r="E33" s="112" t="s">
        <v>42</v>
      </c>
      <c r="F33" s="123">
        <f>ROUND((SUM(BE125:BE255)),  2)</f>
        <v>0</v>
      </c>
      <c r="G33" s="34"/>
      <c r="H33" s="34"/>
      <c r="I33" s="124">
        <v>0.21</v>
      </c>
      <c r="J33" s="123">
        <f>ROUND(((SUM(BE125:BE255))*I33),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43</v>
      </c>
      <c r="F34" s="123">
        <f>ROUND((SUM(BF125:BF255)),  2)</f>
        <v>0</v>
      </c>
      <c r="G34" s="34"/>
      <c r="H34" s="34"/>
      <c r="I34" s="124">
        <v>0.12</v>
      </c>
      <c r="J34" s="123">
        <f>ROUND(((SUM(BF125:BF255))*I34),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44</v>
      </c>
      <c r="F35" s="123">
        <f>ROUND((SUM(BG125:BG255)),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45</v>
      </c>
      <c r="F36" s="123">
        <f>ROUND((SUM(BH125:BH255)),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46</v>
      </c>
      <c r="F37" s="123">
        <f>ROUND((SUM(BI125:BI255)),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hidden="1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hidden="1" customHeight="1">
      <c r="A82" s="34"/>
      <c r="B82" s="35"/>
      <c r="C82" s="23" t="s">
        <v>94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hidden="1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hidden="1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hidden="1" customHeight="1">
      <c r="A85" s="34"/>
      <c r="B85" s="35"/>
      <c r="C85" s="36"/>
      <c r="D85" s="36"/>
      <c r="E85" s="295" t="str">
        <f>E7</f>
        <v>Oprava komunikace - propadlá křižovatka u budovy E (onkologie)</v>
      </c>
      <c r="F85" s="296"/>
      <c r="G85" s="296"/>
      <c r="H85" s="29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hidden="1" customHeight="1">
      <c r="A86" s="34"/>
      <c r="B86" s="35"/>
      <c r="C86" s="29" t="s">
        <v>92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hidden="1" customHeight="1">
      <c r="A87" s="34"/>
      <c r="B87" s="35"/>
      <c r="C87" s="36"/>
      <c r="D87" s="36"/>
      <c r="E87" s="266" t="str">
        <f>E9</f>
        <v>SO 01 - Oprava komunikace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hidden="1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hidden="1" customHeight="1">
      <c r="A89" s="34"/>
      <c r="B89" s="35"/>
      <c r="C89" s="29" t="s">
        <v>20</v>
      </c>
      <c r="D89" s="36"/>
      <c r="E89" s="36"/>
      <c r="F89" s="27" t="str">
        <f>F12</f>
        <v>Areál nemocnice Chomutov</v>
      </c>
      <c r="G89" s="36"/>
      <c r="H89" s="36"/>
      <c r="I89" s="29" t="s">
        <v>22</v>
      </c>
      <c r="J89" s="66" t="str">
        <f>IF(J12="","",J12)</f>
        <v>7. 10. 2025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hidden="1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hidden="1" customHeight="1">
      <c r="A91" s="34"/>
      <c r="B91" s="35"/>
      <c r="C91" s="29" t="s">
        <v>24</v>
      </c>
      <c r="D91" s="36"/>
      <c r="E91" s="36"/>
      <c r="F91" s="27" t="str">
        <f>E15</f>
        <v>Krajská zdravotní, a.s.</v>
      </c>
      <c r="G91" s="36"/>
      <c r="H91" s="36"/>
      <c r="I91" s="29" t="s">
        <v>31</v>
      </c>
      <c r="J91" s="32" t="str">
        <f>E21</f>
        <v>Petr Vokálek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hidden="1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Petr Vokálek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hidden="1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hidden="1" customHeight="1">
      <c r="A94" s="34"/>
      <c r="B94" s="35"/>
      <c r="C94" s="143" t="s">
        <v>95</v>
      </c>
      <c r="D94" s="144"/>
      <c r="E94" s="144"/>
      <c r="F94" s="144"/>
      <c r="G94" s="144"/>
      <c r="H94" s="144"/>
      <c r="I94" s="144"/>
      <c r="J94" s="145" t="s">
        <v>96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hidden="1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hidden="1" customHeight="1">
      <c r="A96" s="34"/>
      <c r="B96" s="35"/>
      <c r="C96" s="146" t="s">
        <v>97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98</v>
      </c>
    </row>
    <row r="97" spans="1:31" s="9" customFormat="1" ht="24.95" hidden="1" customHeight="1">
      <c r="B97" s="147"/>
      <c r="C97" s="148"/>
      <c r="D97" s="149" t="s">
        <v>99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hidden="1" customHeight="1">
      <c r="B98" s="153"/>
      <c r="C98" s="154"/>
      <c r="D98" s="155" t="s">
        <v>100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hidden="1" customHeight="1">
      <c r="B99" s="153"/>
      <c r="C99" s="154"/>
      <c r="D99" s="155" t="s">
        <v>101</v>
      </c>
      <c r="E99" s="156"/>
      <c r="F99" s="156"/>
      <c r="G99" s="156"/>
      <c r="H99" s="156"/>
      <c r="I99" s="156"/>
      <c r="J99" s="157">
        <f>J154</f>
        <v>0</v>
      </c>
      <c r="K99" s="154"/>
      <c r="L99" s="158"/>
    </row>
    <row r="100" spans="1:31" s="10" customFormat="1" ht="19.899999999999999" hidden="1" customHeight="1">
      <c r="B100" s="153"/>
      <c r="C100" s="154"/>
      <c r="D100" s="155" t="s">
        <v>102</v>
      </c>
      <c r="E100" s="156"/>
      <c r="F100" s="156"/>
      <c r="G100" s="156"/>
      <c r="H100" s="156"/>
      <c r="I100" s="156"/>
      <c r="J100" s="157">
        <f>J169</f>
        <v>0</v>
      </c>
      <c r="K100" s="154"/>
      <c r="L100" s="158"/>
    </row>
    <row r="101" spans="1:31" s="10" customFormat="1" ht="19.899999999999999" hidden="1" customHeight="1">
      <c r="B101" s="153"/>
      <c r="C101" s="154"/>
      <c r="D101" s="155" t="s">
        <v>103</v>
      </c>
      <c r="E101" s="156"/>
      <c r="F101" s="156"/>
      <c r="G101" s="156"/>
      <c r="H101" s="156"/>
      <c r="I101" s="156"/>
      <c r="J101" s="157">
        <f>J176</f>
        <v>0</v>
      </c>
      <c r="K101" s="154"/>
      <c r="L101" s="158"/>
    </row>
    <row r="102" spans="1:31" s="10" customFormat="1" ht="19.899999999999999" hidden="1" customHeight="1">
      <c r="B102" s="153"/>
      <c r="C102" s="154"/>
      <c r="D102" s="155" t="s">
        <v>104</v>
      </c>
      <c r="E102" s="156"/>
      <c r="F102" s="156"/>
      <c r="G102" s="156"/>
      <c r="H102" s="156"/>
      <c r="I102" s="156"/>
      <c r="J102" s="157">
        <f>J180</f>
        <v>0</v>
      </c>
      <c r="K102" s="154"/>
      <c r="L102" s="158"/>
    </row>
    <row r="103" spans="1:31" s="10" customFormat="1" ht="19.899999999999999" hidden="1" customHeight="1">
      <c r="B103" s="153"/>
      <c r="C103" s="154"/>
      <c r="D103" s="155" t="s">
        <v>105</v>
      </c>
      <c r="E103" s="156"/>
      <c r="F103" s="156"/>
      <c r="G103" s="156"/>
      <c r="H103" s="156"/>
      <c r="I103" s="156"/>
      <c r="J103" s="157">
        <f>J211</f>
        <v>0</v>
      </c>
      <c r="K103" s="154"/>
      <c r="L103" s="158"/>
    </row>
    <row r="104" spans="1:31" s="10" customFormat="1" ht="19.899999999999999" hidden="1" customHeight="1">
      <c r="B104" s="153"/>
      <c r="C104" s="154"/>
      <c r="D104" s="155" t="s">
        <v>106</v>
      </c>
      <c r="E104" s="156"/>
      <c r="F104" s="156"/>
      <c r="G104" s="156"/>
      <c r="H104" s="156"/>
      <c r="I104" s="156"/>
      <c r="J104" s="157">
        <f>J251</f>
        <v>0</v>
      </c>
      <c r="K104" s="154"/>
      <c r="L104" s="158"/>
    </row>
    <row r="105" spans="1:31" s="10" customFormat="1" ht="19.899999999999999" hidden="1" customHeight="1">
      <c r="B105" s="153"/>
      <c r="C105" s="154"/>
      <c r="D105" s="155" t="s">
        <v>107</v>
      </c>
      <c r="E105" s="156"/>
      <c r="F105" s="156"/>
      <c r="G105" s="156"/>
      <c r="H105" s="156"/>
      <c r="I105" s="156"/>
      <c r="J105" s="157">
        <f>J254</f>
        <v>0</v>
      </c>
      <c r="K105" s="154"/>
      <c r="L105" s="158"/>
    </row>
    <row r="106" spans="1:31" s="2" customFormat="1" ht="21.75" hidden="1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hidden="1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ht="11.25" hidden="1"/>
    <row r="109" spans="1:31" ht="11.25" hidden="1"/>
    <row r="110" spans="1:31" ht="11.25" hidden="1"/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108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95" t="str">
        <f>E7</f>
        <v>Oprava komunikace - propadlá křižovatka u budovy E (onkologie)</v>
      </c>
      <c r="F115" s="296"/>
      <c r="G115" s="296"/>
      <c r="H115" s="29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92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66" t="str">
        <f>E9</f>
        <v>SO 01 - Oprava komunikace</v>
      </c>
      <c r="F117" s="297"/>
      <c r="G117" s="297"/>
      <c r="H117" s="297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20</v>
      </c>
      <c r="D119" s="36"/>
      <c r="E119" s="36"/>
      <c r="F119" s="27" t="str">
        <f>F12</f>
        <v>Areál nemocnice Chomutov</v>
      </c>
      <c r="G119" s="36"/>
      <c r="H119" s="36"/>
      <c r="I119" s="29" t="s">
        <v>22</v>
      </c>
      <c r="J119" s="66" t="str">
        <f>IF(J12="","",J12)</f>
        <v>7. 10. 2025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24</v>
      </c>
      <c r="D121" s="36"/>
      <c r="E121" s="36"/>
      <c r="F121" s="27" t="str">
        <f>E15</f>
        <v>Krajská zdravotní, a.s.</v>
      </c>
      <c r="G121" s="36"/>
      <c r="H121" s="36"/>
      <c r="I121" s="29" t="s">
        <v>31</v>
      </c>
      <c r="J121" s="32" t="str">
        <f>E21</f>
        <v>Petr Vokálek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29</v>
      </c>
      <c r="D122" s="36"/>
      <c r="E122" s="36"/>
      <c r="F122" s="27" t="str">
        <f>IF(E18="","",E18)</f>
        <v>Vyplň údaj</v>
      </c>
      <c r="G122" s="36"/>
      <c r="H122" s="36"/>
      <c r="I122" s="29" t="s">
        <v>35</v>
      </c>
      <c r="J122" s="32" t="str">
        <f>E24</f>
        <v>Petr Vokálek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109</v>
      </c>
      <c r="D124" s="162" t="s">
        <v>62</v>
      </c>
      <c r="E124" s="162" t="s">
        <v>58</v>
      </c>
      <c r="F124" s="162" t="s">
        <v>59</v>
      </c>
      <c r="G124" s="162" t="s">
        <v>110</v>
      </c>
      <c r="H124" s="162" t="s">
        <v>111</v>
      </c>
      <c r="I124" s="162" t="s">
        <v>112</v>
      </c>
      <c r="J124" s="162" t="s">
        <v>96</v>
      </c>
      <c r="K124" s="163" t="s">
        <v>113</v>
      </c>
      <c r="L124" s="164"/>
      <c r="M124" s="75" t="s">
        <v>1</v>
      </c>
      <c r="N124" s="76" t="s">
        <v>41</v>
      </c>
      <c r="O124" s="76" t="s">
        <v>114</v>
      </c>
      <c r="P124" s="76" t="s">
        <v>115</v>
      </c>
      <c r="Q124" s="76" t="s">
        <v>116</v>
      </c>
      <c r="R124" s="76" t="s">
        <v>117</v>
      </c>
      <c r="S124" s="76" t="s">
        <v>118</v>
      </c>
      <c r="T124" s="77" t="s">
        <v>119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120</v>
      </c>
      <c r="D125" s="36"/>
      <c r="E125" s="36"/>
      <c r="F125" s="36"/>
      <c r="G125" s="36"/>
      <c r="H125" s="36"/>
      <c r="I125" s="36"/>
      <c r="J125" s="165">
        <f>BK125</f>
        <v>0</v>
      </c>
      <c r="K125" s="36"/>
      <c r="L125" s="39"/>
      <c r="M125" s="78"/>
      <c r="N125" s="166"/>
      <c r="O125" s="79"/>
      <c r="P125" s="167">
        <f>P126</f>
        <v>0</v>
      </c>
      <c r="Q125" s="79"/>
      <c r="R125" s="167">
        <f>R126</f>
        <v>30.84238676</v>
      </c>
      <c r="S125" s="79"/>
      <c r="T125" s="168">
        <f>T126</f>
        <v>384.186554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76</v>
      </c>
      <c r="AU125" s="17" t="s">
        <v>98</v>
      </c>
      <c r="BK125" s="169">
        <f>BK126</f>
        <v>0</v>
      </c>
    </row>
    <row r="126" spans="1:65" s="12" customFormat="1" ht="25.9" customHeight="1">
      <c r="B126" s="170"/>
      <c r="C126" s="171"/>
      <c r="D126" s="172" t="s">
        <v>76</v>
      </c>
      <c r="E126" s="173" t="s">
        <v>121</v>
      </c>
      <c r="F126" s="173" t="s">
        <v>122</v>
      </c>
      <c r="G126" s="171"/>
      <c r="H126" s="171"/>
      <c r="I126" s="174"/>
      <c r="J126" s="175">
        <f>BK126</f>
        <v>0</v>
      </c>
      <c r="K126" s="171"/>
      <c r="L126" s="176"/>
      <c r="M126" s="177"/>
      <c r="N126" s="178"/>
      <c r="O126" s="178"/>
      <c r="P126" s="179">
        <f>P127+P154+P169+P176+P180+P211+P251+P254</f>
        <v>0</v>
      </c>
      <c r="Q126" s="178"/>
      <c r="R126" s="179">
        <f>R127+R154+R169+R176+R180+R211+R251+R254</f>
        <v>30.84238676</v>
      </c>
      <c r="S126" s="178"/>
      <c r="T126" s="180">
        <f>T127+T154+T169+T176+T180+T211+T251+T254</f>
        <v>384.186554</v>
      </c>
      <c r="AR126" s="181" t="s">
        <v>85</v>
      </c>
      <c r="AT126" s="182" t="s">
        <v>76</v>
      </c>
      <c r="AU126" s="182" t="s">
        <v>77</v>
      </c>
      <c r="AY126" s="181" t="s">
        <v>123</v>
      </c>
      <c r="BK126" s="183">
        <f>BK127+BK154+BK169+BK176+BK180+BK211+BK251+BK254</f>
        <v>0</v>
      </c>
    </row>
    <row r="127" spans="1:65" s="12" customFormat="1" ht="22.9" customHeight="1">
      <c r="B127" s="170"/>
      <c r="C127" s="171"/>
      <c r="D127" s="172" t="s">
        <v>76</v>
      </c>
      <c r="E127" s="184" t="s">
        <v>85</v>
      </c>
      <c r="F127" s="184" t="s">
        <v>124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SUM(P128:P153)</f>
        <v>0</v>
      </c>
      <c r="Q127" s="178"/>
      <c r="R127" s="179">
        <f>SUM(R128:R153)</f>
        <v>9.2798600000000009E-3</v>
      </c>
      <c r="S127" s="178"/>
      <c r="T127" s="180">
        <f>SUM(T128:T153)</f>
        <v>384.186554</v>
      </c>
      <c r="AR127" s="181" t="s">
        <v>85</v>
      </c>
      <c r="AT127" s="182" t="s">
        <v>76</v>
      </c>
      <c r="AU127" s="182" t="s">
        <v>85</v>
      </c>
      <c r="AY127" s="181" t="s">
        <v>123</v>
      </c>
      <c r="BK127" s="183">
        <f>SUM(BK128:BK153)</f>
        <v>0</v>
      </c>
    </row>
    <row r="128" spans="1:65" s="2" customFormat="1" ht="62.65" customHeight="1">
      <c r="A128" s="34"/>
      <c r="B128" s="35"/>
      <c r="C128" s="186" t="s">
        <v>85</v>
      </c>
      <c r="D128" s="186" t="s">
        <v>125</v>
      </c>
      <c r="E128" s="187" t="s">
        <v>126</v>
      </c>
      <c r="F128" s="188" t="s">
        <v>127</v>
      </c>
      <c r="G128" s="189" t="s">
        <v>128</v>
      </c>
      <c r="H128" s="190">
        <v>463.99299999999999</v>
      </c>
      <c r="I128" s="191"/>
      <c r="J128" s="192">
        <f>ROUND(I128*H128,2)</f>
        <v>0</v>
      </c>
      <c r="K128" s="188" t="s">
        <v>129</v>
      </c>
      <c r="L128" s="39"/>
      <c r="M128" s="193" t="s">
        <v>1</v>
      </c>
      <c r="N128" s="194" t="s">
        <v>42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0.625</v>
      </c>
      <c r="T128" s="196">
        <f>S128*H128</f>
        <v>289.99562500000002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130</v>
      </c>
      <c r="AT128" s="197" t="s">
        <v>125</v>
      </c>
      <c r="AU128" s="197" t="s">
        <v>87</v>
      </c>
      <c r="AY128" s="17" t="s">
        <v>123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85</v>
      </c>
      <c r="BK128" s="198">
        <f>ROUND(I128*H128,2)</f>
        <v>0</v>
      </c>
      <c r="BL128" s="17" t="s">
        <v>130</v>
      </c>
      <c r="BM128" s="197" t="s">
        <v>131</v>
      </c>
    </row>
    <row r="129" spans="1:65" s="2" customFormat="1" ht="37.9" customHeight="1">
      <c r="A129" s="34"/>
      <c r="B129" s="35"/>
      <c r="C129" s="186" t="s">
        <v>87</v>
      </c>
      <c r="D129" s="186" t="s">
        <v>125</v>
      </c>
      <c r="E129" s="187" t="s">
        <v>132</v>
      </c>
      <c r="F129" s="188" t="s">
        <v>133</v>
      </c>
      <c r="G129" s="189" t="s">
        <v>128</v>
      </c>
      <c r="H129" s="190">
        <v>463.99299999999999</v>
      </c>
      <c r="I129" s="191"/>
      <c r="J129" s="192">
        <f>ROUND(I129*H129,2)</f>
        <v>0</v>
      </c>
      <c r="K129" s="188" t="s">
        <v>129</v>
      </c>
      <c r="L129" s="39"/>
      <c r="M129" s="193" t="s">
        <v>1</v>
      </c>
      <c r="N129" s="194" t="s">
        <v>42</v>
      </c>
      <c r="O129" s="71"/>
      <c r="P129" s="195">
        <f>O129*H129</f>
        <v>0</v>
      </c>
      <c r="Q129" s="195">
        <v>2.0000000000000002E-5</v>
      </c>
      <c r="R129" s="195">
        <f>Q129*H129</f>
        <v>9.2798600000000009E-3</v>
      </c>
      <c r="S129" s="195">
        <v>0.128</v>
      </c>
      <c r="T129" s="196">
        <f>S129*H129</f>
        <v>59.391103999999999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130</v>
      </c>
      <c r="AT129" s="197" t="s">
        <v>125</v>
      </c>
      <c r="AU129" s="197" t="s">
        <v>87</v>
      </c>
      <c r="AY129" s="17" t="s">
        <v>123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85</v>
      </c>
      <c r="BK129" s="198">
        <f>ROUND(I129*H129,2)</f>
        <v>0</v>
      </c>
      <c r="BL129" s="17" t="s">
        <v>130</v>
      </c>
      <c r="BM129" s="197" t="s">
        <v>134</v>
      </c>
    </row>
    <row r="130" spans="1:65" s="2" customFormat="1" ht="37.9" customHeight="1">
      <c r="A130" s="34"/>
      <c r="B130" s="35"/>
      <c r="C130" s="186" t="s">
        <v>135</v>
      </c>
      <c r="D130" s="186" t="s">
        <v>125</v>
      </c>
      <c r="E130" s="187" t="s">
        <v>136</v>
      </c>
      <c r="F130" s="188" t="s">
        <v>137</v>
      </c>
      <c r="G130" s="189" t="s">
        <v>128</v>
      </c>
      <c r="H130" s="190">
        <v>463.99299999999999</v>
      </c>
      <c r="I130" s="191"/>
      <c r="J130" s="192">
        <f>ROUND(I130*H130,2)</f>
        <v>0</v>
      </c>
      <c r="K130" s="188" t="s">
        <v>129</v>
      </c>
      <c r="L130" s="39"/>
      <c r="M130" s="193" t="s">
        <v>1</v>
      </c>
      <c r="N130" s="194" t="s">
        <v>42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2.5000000000000001E-2</v>
      </c>
      <c r="T130" s="196">
        <f>S130*H130</f>
        <v>11.599825000000001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130</v>
      </c>
      <c r="AT130" s="197" t="s">
        <v>125</v>
      </c>
      <c r="AU130" s="197" t="s">
        <v>87</v>
      </c>
      <c r="AY130" s="17" t="s">
        <v>123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85</v>
      </c>
      <c r="BK130" s="198">
        <f>ROUND(I130*H130,2)</f>
        <v>0</v>
      </c>
      <c r="BL130" s="17" t="s">
        <v>130</v>
      </c>
      <c r="BM130" s="197" t="s">
        <v>138</v>
      </c>
    </row>
    <row r="131" spans="1:65" s="2" customFormat="1" ht="44.25" customHeight="1">
      <c r="A131" s="34"/>
      <c r="B131" s="35"/>
      <c r="C131" s="186" t="s">
        <v>130</v>
      </c>
      <c r="D131" s="186" t="s">
        <v>125</v>
      </c>
      <c r="E131" s="187" t="s">
        <v>139</v>
      </c>
      <c r="F131" s="188" t="s">
        <v>140</v>
      </c>
      <c r="G131" s="189" t="s">
        <v>141</v>
      </c>
      <c r="H131" s="190">
        <v>80</v>
      </c>
      <c r="I131" s="191"/>
      <c r="J131" s="192">
        <f>ROUND(I131*H131,2)</f>
        <v>0</v>
      </c>
      <c r="K131" s="188" t="s">
        <v>129</v>
      </c>
      <c r="L131" s="39"/>
      <c r="M131" s="193" t="s">
        <v>1</v>
      </c>
      <c r="N131" s="194" t="s">
        <v>42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0.28999999999999998</v>
      </c>
      <c r="T131" s="196">
        <f>S131*H131</f>
        <v>23.2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130</v>
      </c>
      <c r="AT131" s="197" t="s">
        <v>125</v>
      </c>
      <c r="AU131" s="197" t="s">
        <v>87</v>
      </c>
      <c r="AY131" s="17" t="s">
        <v>123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85</v>
      </c>
      <c r="BK131" s="198">
        <f>ROUND(I131*H131,2)</f>
        <v>0</v>
      </c>
      <c r="BL131" s="17" t="s">
        <v>130</v>
      </c>
      <c r="BM131" s="197" t="s">
        <v>142</v>
      </c>
    </row>
    <row r="132" spans="1:65" s="2" customFormat="1" ht="24.2" customHeight="1">
      <c r="A132" s="34"/>
      <c r="B132" s="35"/>
      <c r="C132" s="186" t="s">
        <v>143</v>
      </c>
      <c r="D132" s="186" t="s">
        <v>125</v>
      </c>
      <c r="E132" s="187" t="s">
        <v>144</v>
      </c>
      <c r="F132" s="188" t="s">
        <v>145</v>
      </c>
      <c r="G132" s="189" t="s">
        <v>146</v>
      </c>
      <c r="H132" s="190">
        <v>260.24700000000001</v>
      </c>
      <c r="I132" s="191"/>
      <c r="J132" s="192">
        <f>ROUND(I132*H132,2)</f>
        <v>0</v>
      </c>
      <c r="K132" s="188" t="s">
        <v>1</v>
      </c>
      <c r="L132" s="39"/>
      <c r="M132" s="193" t="s">
        <v>1</v>
      </c>
      <c r="N132" s="194" t="s">
        <v>42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130</v>
      </c>
      <c r="AT132" s="197" t="s">
        <v>125</v>
      </c>
      <c r="AU132" s="197" t="s">
        <v>87</v>
      </c>
      <c r="AY132" s="17" t="s">
        <v>123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130</v>
      </c>
      <c r="BM132" s="197" t="s">
        <v>147</v>
      </c>
    </row>
    <row r="133" spans="1:65" s="13" customFormat="1" ht="11.25">
      <c r="B133" s="199"/>
      <c r="C133" s="200"/>
      <c r="D133" s="201" t="s">
        <v>148</v>
      </c>
      <c r="E133" s="202" t="s">
        <v>1</v>
      </c>
      <c r="F133" s="203" t="s">
        <v>149</v>
      </c>
      <c r="G133" s="200"/>
      <c r="H133" s="204">
        <v>260.24700000000001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148</v>
      </c>
      <c r="AU133" s="210" t="s">
        <v>87</v>
      </c>
      <c r="AV133" s="13" t="s">
        <v>87</v>
      </c>
      <c r="AW133" s="13" t="s">
        <v>34</v>
      </c>
      <c r="AX133" s="13" t="s">
        <v>85</v>
      </c>
      <c r="AY133" s="210" t="s">
        <v>123</v>
      </c>
    </row>
    <row r="134" spans="1:65" s="2" customFormat="1" ht="21.75" customHeight="1">
      <c r="A134" s="34"/>
      <c r="B134" s="35"/>
      <c r="C134" s="211" t="s">
        <v>150</v>
      </c>
      <c r="D134" s="211" t="s">
        <v>151</v>
      </c>
      <c r="E134" s="212" t="s">
        <v>152</v>
      </c>
      <c r="F134" s="213" t="s">
        <v>153</v>
      </c>
      <c r="G134" s="214" t="s">
        <v>154</v>
      </c>
      <c r="H134" s="215">
        <v>10.41</v>
      </c>
      <c r="I134" s="216"/>
      <c r="J134" s="217">
        <f>ROUND(I134*H134,2)</f>
        <v>0</v>
      </c>
      <c r="K134" s="213" t="s">
        <v>1</v>
      </c>
      <c r="L134" s="218"/>
      <c r="M134" s="219" t="s">
        <v>1</v>
      </c>
      <c r="N134" s="220" t="s">
        <v>42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155</v>
      </c>
      <c r="AT134" s="197" t="s">
        <v>151</v>
      </c>
      <c r="AU134" s="197" t="s">
        <v>87</v>
      </c>
      <c r="AY134" s="17" t="s">
        <v>123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85</v>
      </c>
      <c r="BK134" s="198">
        <f>ROUND(I134*H134,2)</f>
        <v>0</v>
      </c>
      <c r="BL134" s="17" t="s">
        <v>130</v>
      </c>
      <c r="BM134" s="197" t="s">
        <v>156</v>
      </c>
    </row>
    <row r="135" spans="1:65" s="13" customFormat="1" ht="11.25">
      <c r="B135" s="199"/>
      <c r="C135" s="200"/>
      <c r="D135" s="201" t="s">
        <v>148</v>
      </c>
      <c r="E135" s="202" t="s">
        <v>1</v>
      </c>
      <c r="F135" s="203" t="s">
        <v>157</v>
      </c>
      <c r="G135" s="200"/>
      <c r="H135" s="204">
        <v>10.41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148</v>
      </c>
      <c r="AU135" s="210" t="s">
        <v>87</v>
      </c>
      <c r="AV135" s="13" t="s">
        <v>87</v>
      </c>
      <c r="AW135" s="13" t="s">
        <v>34</v>
      </c>
      <c r="AX135" s="13" t="s">
        <v>85</v>
      </c>
      <c r="AY135" s="210" t="s">
        <v>123</v>
      </c>
    </row>
    <row r="136" spans="1:65" s="2" customFormat="1" ht="24.2" customHeight="1">
      <c r="A136" s="34"/>
      <c r="B136" s="35"/>
      <c r="C136" s="186" t="s">
        <v>158</v>
      </c>
      <c r="D136" s="186" t="s">
        <v>125</v>
      </c>
      <c r="E136" s="187" t="s">
        <v>159</v>
      </c>
      <c r="F136" s="188" t="s">
        <v>160</v>
      </c>
      <c r="G136" s="189" t="s">
        <v>128</v>
      </c>
      <c r="H136" s="190">
        <v>91.450999999999993</v>
      </c>
      <c r="I136" s="191"/>
      <c r="J136" s="192">
        <f>ROUND(I136*H136,2)</f>
        <v>0</v>
      </c>
      <c r="K136" s="188" t="s">
        <v>129</v>
      </c>
      <c r="L136" s="39"/>
      <c r="M136" s="193" t="s">
        <v>1</v>
      </c>
      <c r="N136" s="194" t="s">
        <v>42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130</v>
      </c>
      <c r="AT136" s="197" t="s">
        <v>125</v>
      </c>
      <c r="AU136" s="197" t="s">
        <v>87</v>
      </c>
      <c r="AY136" s="17" t="s">
        <v>123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85</v>
      </c>
      <c r="BK136" s="198">
        <f>ROUND(I136*H136,2)</f>
        <v>0</v>
      </c>
      <c r="BL136" s="17" t="s">
        <v>130</v>
      </c>
      <c r="BM136" s="197" t="s">
        <v>161</v>
      </c>
    </row>
    <row r="137" spans="1:65" s="13" customFormat="1" ht="11.25">
      <c r="B137" s="199"/>
      <c r="C137" s="200"/>
      <c r="D137" s="201" t="s">
        <v>148</v>
      </c>
      <c r="E137" s="202" t="s">
        <v>1</v>
      </c>
      <c r="F137" s="203" t="s">
        <v>162</v>
      </c>
      <c r="G137" s="200"/>
      <c r="H137" s="204">
        <v>7.8730000000000002</v>
      </c>
      <c r="I137" s="205"/>
      <c r="J137" s="200"/>
      <c r="K137" s="200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148</v>
      </c>
      <c r="AU137" s="210" t="s">
        <v>87</v>
      </c>
      <c r="AV137" s="13" t="s">
        <v>87</v>
      </c>
      <c r="AW137" s="13" t="s">
        <v>34</v>
      </c>
      <c r="AX137" s="13" t="s">
        <v>77</v>
      </c>
      <c r="AY137" s="210" t="s">
        <v>123</v>
      </c>
    </row>
    <row r="138" spans="1:65" s="13" customFormat="1" ht="11.25">
      <c r="B138" s="199"/>
      <c r="C138" s="200"/>
      <c r="D138" s="201" t="s">
        <v>148</v>
      </c>
      <c r="E138" s="202" t="s">
        <v>1</v>
      </c>
      <c r="F138" s="203" t="s">
        <v>163</v>
      </c>
      <c r="G138" s="200"/>
      <c r="H138" s="204">
        <v>22.347999999999999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148</v>
      </c>
      <c r="AU138" s="210" t="s">
        <v>87</v>
      </c>
      <c r="AV138" s="13" t="s">
        <v>87</v>
      </c>
      <c r="AW138" s="13" t="s">
        <v>34</v>
      </c>
      <c r="AX138" s="13" t="s">
        <v>77</v>
      </c>
      <c r="AY138" s="210" t="s">
        <v>123</v>
      </c>
    </row>
    <row r="139" spans="1:65" s="13" customFormat="1" ht="11.25">
      <c r="B139" s="199"/>
      <c r="C139" s="200"/>
      <c r="D139" s="201" t="s">
        <v>148</v>
      </c>
      <c r="E139" s="202" t="s">
        <v>1</v>
      </c>
      <c r="F139" s="203" t="s">
        <v>164</v>
      </c>
      <c r="G139" s="200"/>
      <c r="H139" s="204">
        <v>6.7480000000000002</v>
      </c>
      <c r="I139" s="205"/>
      <c r="J139" s="200"/>
      <c r="K139" s="200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148</v>
      </c>
      <c r="AU139" s="210" t="s">
        <v>87</v>
      </c>
      <c r="AV139" s="13" t="s">
        <v>87</v>
      </c>
      <c r="AW139" s="13" t="s">
        <v>34</v>
      </c>
      <c r="AX139" s="13" t="s">
        <v>77</v>
      </c>
      <c r="AY139" s="210" t="s">
        <v>123</v>
      </c>
    </row>
    <row r="140" spans="1:65" s="13" customFormat="1" ht="11.25">
      <c r="B140" s="199"/>
      <c r="C140" s="200"/>
      <c r="D140" s="201" t="s">
        <v>148</v>
      </c>
      <c r="E140" s="202" t="s">
        <v>1</v>
      </c>
      <c r="F140" s="203" t="s">
        <v>165</v>
      </c>
      <c r="G140" s="200"/>
      <c r="H140" s="204">
        <v>42.771000000000001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148</v>
      </c>
      <c r="AU140" s="210" t="s">
        <v>87</v>
      </c>
      <c r="AV140" s="13" t="s">
        <v>87</v>
      </c>
      <c r="AW140" s="13" t="s">
        <v>34</v>
      </c>
      <c r="AX140" s="13" t="s">
        <v>77</v>
      </c>
      <c r="AY140" s="210" t="s">
        <v>123</v>
      </c>
    </row>
    <row r="141" spans="1:65" s="13" customFormat="1" ht="11.25">
      <c r="B141" s="199"/>
      <c r="C141" s="200"/>
      <c r="D141" s="201" t="s">
        <v>148</v>
      </c>
      <c r="E141" s="202" t="s">
        <v>1</v>
      </c>
      <c r="F141" s="203" t="s">
        <v>166</v>
      </c>
      <c r="G141" s="200"/>
      <c r="H141" s="204">
        <v>11.711</v>
      </c>
      <c r="I141" s="205"/>
      <c r="J141" s="200"/>
      <c r="K141" s="200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148</v>
      </c>
      <c r="AU141" s="210" t="s">
        <v>87</v>
      </c>
      <c r="AV141" s="13" t="s">
        <v>87</v>
      </c>
      <c r="AW141" s="13" t="s">
        <v>34</v>
      </c>
      <c r="AX141" s="13" t="s">
        <v>77</v>
      </c>
      <c r="AY141" s="210" t="s">
        <v>123</v>
      </c>
    </row>
    <row r="142" spans="1:65" s="14" customFormat="1" ht="11.25">
      <c r="B142" s="221"/>
      <c r="C142" s="222"/>
      <c r="D142" s="201" t="s">
        <v>148</v>
      </c>
      <c r="E142" s="223" t="s">
        <v>1</v>
      </c>
      <c r="F142" s="224" t="s">
        <v>167</v>
      </c>
      <c r="G142" s="222"/>
      <c r="H142" s="225">
        <v>91.450999999999993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148</v>
      </c>
      <c r="AU142" s="231" t="s">
        <v>87</v>
      </c>
      <c r="AV142" s="14" t="s">
        <v>130</v>
      </c>
      <c r="AW142" s="14" t="s">
        <v>34</v>
      </c>
      <c r="AX142" s="14" t="s">
        <v>85</v>
      </c>
      <c r="AY142" s="231" t="s">
        <v>123</v>
      </c>
    </row>
    <row r="143" spans="1:65" s="2" customFormat="1" ht="37.9" customHeight="1">
      <c r="A143" s="34"/>
      <c r="B143" s="35"/>
      <c r="C143" s="186" t="s">
        <v>155</v>
      </c>
      <c r="D143" s="186" t="s">
        <v>125</v>
      </c>
      <c r="E143" s="187" t="s">
        <v>168</v>
      </c>
      <c r="F143" s="188" t="s">
        <v>169</v>
      </c>
      <c r="G143" s="189" t="s">
        <v>146</v>
      </c>
      <c r="H143" s="190">
        <v>338.32100000000003</v>
      </c>
      <c r="I143" s="191"/>
      <c r="J143" s="192">
        <f>ROUND(I143*H143,2)</f>
        <v>0</v>
      </c>
      <c r="K143" s="188" t="s">
        <v>129</v>
      </c>
      <c r="L143" s="39"/>
      <c r="M143" s="193" t="s">
        <v>1</v>
      </c>
      <c r="N143" s="194" t="s">
        <v>42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130</v>
      </c>
      <c r="AT143" s="197" t="s">
        <v>125</v>
      </c>
      <c r="AU143" s="197" t="s">
        <v>87</v>
      </c>
      <c r="AY143" s="17" t="s">
        <v>123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130</v>
      </c>
      <c r="BM143" s="197" t="s">
        <v>170</v>
      </c>
    </row>
    <row r="144" spans="1:65" s="13" customFormat="1" ht="11.25">
      <c r="B144" s="199"/>
      <c r="C144" s="200"/>
      <c r="D144" s="201" t="s">
        <v>148</v>
      </c>
      <c r="E144" s="202" t="s">
        <v>1</v>
      </c>
      <c r="F144" s="203" t="s">
        <v>171</v>
      </c>
      <c r="G144" s="200"/>
      <c r="H144" s="204">
        <v>78.073999999999998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148</v>
      </c>
      <c r="AU144" s="210" t="s">
        <v>87</v>
      </c>
      <c r="AV144" s="13" t="s">
        <v>87</v>
      </c>
      <c r="AW144" s="13" t="s">
        <v>34</v>
      </c>
      <c r="AX144" s="13" t="s">
        <v>77</v>
      </c>
      <c r="AY144" s="210" t="s">
        <v>123</v>
      </c>
    </row>
    <row r="145" spans="1:65" s="13" customFormat="1" ht="11.25">
      <c r="B145" s="199"/>
      <c r="C145" s="200"/>
      <c r="D145" s="201" t="s">
        <v>148</v>
      </c>
      <c r="E145" s="202" t="s">
        <v>1</v>
      </c>
      <c r="F145" s="203" t="s">
        <v>172</v>
      </c>
      <c r="G145" s="200"/>
      <c r="H145" s="204">
        <v>260.24700000000001</v>
      </c>
      <c r="I145" s="205"/>
      <c r="J145" s="200"/>
      <c r="K145" s="200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148</v>
      </c>
      <c r="AU145" s="210" t="s">
        <v>87</v>
      </c>
      <c r="AV145" s="13" t="s">
        <v>87</v>
      </c>
      <c r="AW145" s="13" t="s">
        <v>34</v>
      </c>
      <c r="AX145" s="13" t="s">
        <v>77</v>
      </c>
      <c r="AY145" s="210" t="s">
        <v>123</v>
      </c>
    </row>
    <row r="146" spans="1:65" s="14" customFormat="1" ht="11.25">
      <c r="B146" s="221"/>
      <c r="C146" s="222"/>
      <c r="D146" s="201" t="s">
        <v>148</v>
      </c>
      <c r="E146" s="223" t="s">
        <v>1</v>
      </c>
      <c r="F146" s="224" t="s">
        <v>167</v>
      </c>
      <c r="G146" s="222"/>
      <c r="H146" s="225">
        <v>338.32100000000003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148</v>
      </c>
      <c r="AU146" s="231" t="s">
        <v>87</v>
      </c>
      <c r="AV146" s="14" t="s">
        <v>130</v>
      </c>
      <c r="AW146" s="14" t="s">
        <v>34</v>
      </c>
      <c r="AX146" s="14" t="s">
        <v>85</v>
      </c>
      <c r="AY146" s="231" t="s">
        <v>123</v>
      </c>
    </row>
    <row r="147" spans="1:65" s="2" customFormat="1" ht="62.65" customHeight="1">
      <c r="A147" s="34"/>
      <c r="B147" s="35"/>
      <c r="C147" s="186" t="s">
        <v>173</v>
      </c>
      <c r="D147" s="186" t="s">
        <v>125</v>
      </c>
      <c r="E147" s="187" t="s">
        <v>174</v>
      </c>
      <c r="F147" s="188" t="s">
        <v>175</v>
      </c>
      <c r="G147" s="189" t="s">
        <v>146</v>
      </c>
      <c r="H147" s="190">
        <v>520.49300000000005</v>
      </c>
      <c r="I147" s="191"/>
      <c r="J147" s="192">
        <f>ROUND(I147*H147,2)</f>
        <v>0</v>
      </c>
      <c r="K147" s="188" t="s">
        <v>129</v>
      </c>
      <c r="L147" s="39"/>
      <c r="M147" s="193" t="s">
        <v>1</v>
      </c>
      <c r="N147" s="194" t="s">
        <v>42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130</v>
      </c>
      <c r="AT147" s="197" t="s">
        <v>125</v>
      </c>
      <c r="AU147" s="197" t="s">
        <v>87</v>
      </c>
      <c r="AY147" s="17" t="s">
        <v>123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85</v>
      </c>
      <c r="BK147" s="198">
        <f>ROUND(I147*H147,2)</f>
        <v>0</v>
      </c>
      <c r="BL147" s="17" t="s">
        <v>130</v>
      </c>
      <c r="BM147" s="197" t="s">
        <v>176</v>
      </c>
    </row>
    <row r="148" spans="1:65" s="13" customFormat="1" ht="11.25">
      <c r="B148" s="199"/>
      <c r="C148" s="200"/>
      <c r="D148" s="201" t="s">
        <v>148</v>
      </c>
      <c r="E148" s="202" t="s">
        <v>1</v>
      </c>
      <c r="F148" s="203" t="s">
        <v>177</v>
      </c>
      <c r="G148" s="200"/>
      <c r="H148" s="204">
        <v>520.49300000000005</v>
      </c>
      <c r="I148" s="205"/>
      <c r="J148" s="200"/>
      <c r="K148" s="200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148</v>
      </c>
      <c r="AU148" s="210" t="s">
        <v>87</v>
      </c>
      <c r="AV148" s="13" t="s">
        <v>87</v>
      </c>
      <c r="AW148" s="13" t="s">
        <v>34</v>
      </c>
      <c r="AX148" s="13" t="s">
        <v>85</v>
      </c>
      <c r="AY148" s="210" t="s">
        <v>123</v>
      </c>
    </row>
    <row r="149" spans="1:65" s="2" customFormat="1" ht="62.65" customHeight="1">
      <c r="A149" s="34"/>
      <c r="B149" s="35"/>
      <c r="C149" s="186" t="s">
        <v>178</v>
      </c>
      <c r="D149" s="186" t="s">
        <v>125</v>
      </c>
      <c r="E149" s="187" t="s">
        <v>179</v>
      </c>
      <c r="F149" s="188" t="s">
        <v>180</v>
      </c>
      <c r="G149" s="189" t="s">
        <v>146</v>
      </c>
      <c r="H149" s="190">
        <v>78.073999999999998</v>
      </c>
      <c r="I149" s="191"/>
      <c r="J149" s="192">
        <f>ROUND(I149*H149,2)</f>
        <v>0</v>
      </c>
      <c r="K149" s="188" t="s">
        <v>129</v>
      </c>
      <c r="L149" s="39"/>
      <c r="M149" s="193" t="s">
        <v>1</v>
      </c>
      <c r="N149" s="194" t="s">
        <v>42</v>
      </c>
      <c r="O149" s="71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130</v>
      </c>
      <c r="AT149" s="197" t="s">
        <v>125</v>
      </c>
      <c r="AU149" s="197" t="s">
        <v>87</v>
      </c>
      <c r="AY149" s="17" t="s">
        <v>123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85</v>
      </c>
      <c r="BK149" s="198">
        <f>ROUND(I149*H149,2)</f>
        <v>0</v>
      </c>
      <c r="BL149" s="17" t="s">
        <v>130</v>
      </c>
      <c r="BM149" s="197" t="s">
        <v>181</v>
      </c>
    </row>
    <row r="150" spans="1:65" s="13" customFormat="1" ht="11.25">
      <c r="B150" s="199"/>
      <c r="C150" s="200"/>
      <c r="D150" s="201" t="s">
        <v>148</v>
      </c>
      <c r="E150" s="202" t="s">
        <v>1</v>
      </c>
      <c r="F150" s="203" t="s">
        <v>182</v>
      </c>
      <c r="G150" s="200"/>
      <c r="H150" s="204">
        <v>78.073999999999998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148</v>
      </c>
      <c r="AU150" s="210" t="s">
        <v>87</v>
      </c>
      <c r="AV150" s="13" t="s">
        <v>87</v>
      </c>
      <c r="AW150" s="13" t="s">
        <v>34</v>
      </c>
      <c r="AX150" s="13" t="s">
        <v>85</v>
      </c>
      <c r="AY150" s="210" t="s">
        <v>123</v>
      </c>
    </row>
    <row r="151" spans="1:65" s="2" customFormat="1" ht="24.2" customHeight="1">
      <c r="A151" s="34"/>
      <c r="B151" s="35"/>
      <c r="C151" s="186" t="s">
        <v>183</v>
      </c>
      <c r="D151" s="186" t="s">
        <v>125</v>
      </c>
      <c r="E151" s="187" t="s">
        <v>184</v>
      </c>
      <c r="F151" s="188" t="s">
        <v>185</v>
      </c>
      <c r="G151" s="189" t="s">
        <v>146</v>
      </c>
      <c r="H151" s="190">
        <v>4</v>
      </c>
      <c r="I151" s="191"/>
      <c r="J151" s="192">
        <f>ROUND(I151*H151,2)</f>
        <v>0</v>
      </c>
      <c r="K151" s="188" t="s">
        <v>1</v>
      </c>
      <c r="L151" s="39"/>
      <c r="M151" s="193" t="s">
        <v>1</v>
      </c>
      <c r="N151" s="194" t="s">
        <v>42</v>
      </c>
      <c r="O151" s="71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130</v>
      </c>
      <c r="AT151" s="197" t="s">
        <v>125</v>
      </c>
      <c r="AU151" s="197" t="s">
        <v>87</v>
      </c>
      <c r="AY151" s="17" t="s">
        <v>123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17" t="s">
        <v>85</v>
      </c>
      <c r="BK151" s="198">
        <f>ROUND(I151*H151,2)</f>
        <v>0</v>
      </c>
      <c r="BL151" s="17" t="s">
        <v>130</v>
      </c>
      <c r="BM151" s="197" t="s">
        <v>186</v>
      </c>
    </row>
    <row r="152" spans="1:65" s="15" customFormat="1" ht="11.25">
      <c r="B152" s="232"/>
      <c r="C152" s="233"/>
      <c r="D152" s="201" t="s">
        <v>148</v>
      </c>
      <c r="E152" s="234" t="s">
        <v>1</v>
      </c>
      <c r="F152" s="235" t="s">
        <v>187</v>
      </c>
      <c r="G152" s="233"/>
      <c r="H152" s="234" t="s">
        <v>1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148</v>
      </c>
      <c r="AU152" s="241" t="s">
        <v>87</v>
      </c>
      <c r="AV152" s="15" t="s">
        <v>85</v>
      </c>
      <c r="AW152" s="15" t="s">
        <v>34</v>
      </c>
      <c r="AX152" s="15" t="s">
        <v>77</v>
      </c>
      <c r="AY152" s="241" t="s">
        <v>123</v>
      </c>
    </row>
    <row r="153" spans="1:65" s="13" customFormat="1" ht="11.25">
      <c r="B153" s="199"/>
      <c r="C153" s="200"/>
      <c r="D153" s="201" t="s">
        <v>148</v>
      </c>
      <c r="E153" s="202" t="s">
        <v>1</v>
      </c>
      <c r="F153" s="203" t="s">
        <v>130</v>
      </c>
      <c r="G153" s="200"/>
      <c r="H153" s="204">
        <v>4</v>
      </c>
      <c r="I153" s="205"/>
      <c r="J153" s="200"/>
      <c r="K153" s="200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148</v>
      </c>
      <c r="AU153" s="210" t="s">
        <v>87</v>
      </c>
      <c r="AV153" s="13" t="s">
        <v>87</v>
      </c>
      <c r="AW153" s="13" t="s">
        <v>34</v>
      </c>
      <c r="AX153" s="13" t="s">
        <v>85</v>
      </c>
      <c r="AY153" s="210" t="s">
        <v>123</v>
      </c>
    </row>
    <row r="154" spans="1:65" s="12" customFormat="1" ht="22.9" customHeight="1">
      <c r="B154" s="170"/>
      <c r="C154" s="171"/>
      <c r="D154" s="172" t="s">
        <v>76</v>
      </c>
      <c r="E154" s="184" t="s">
        <v>183</v>
      </c>
      <c r="F154" s="184" t="s">
        <v>188</v>
      </c>
      <c r="G154" s="171"/>
      <c r="H154" s="171"/>
      <c r="I154" s="174"/>
      <c r="J154" s="185">
        <f>BK154</f>
        <v>0</v>
      </c>
      <c r="K154" s="171"/>
      <c r="L154" s="176"/>
      <c r="M154" s="177"/>
      <c r="N154" s="178"/>
      <c r="O154" s="178"/>
      <c r="P154" s="179">
        <f>SUM(P155:P168)</f>
        <v>0</v>
      </c>
      <c r="Q154" s="178"/>
      <c r="R154" s="179">
        <f>SUM(R155:R168)</f>
        <v>0</v>
      </c>
      <c r="S154" s="178"/>
      <c r="T154" s="180">
        <f>SUM(T155:T168)</f>
        <v>0</v>
      </c>
      <c r="AR154" s="181" t="s">
        <v>85</v>
      </c>
      <c r="AT154" s="182" t="s">
        <v>76</v>
      </c>
      <c r="AU154" s="182" t="s">
        <v>85</v>
      </c>
      <c r="AY154" s="181" t="s">
        <v>123</v>
      </c>
      <c r="BK154" s="183">
        <f>SUM(BK155:BK168)</f>
        <v>0</v>
      </c>
    </row>
    <row r="155" spans="1:65" s="2" customFormat="1" ht="21.75" customHeight="1">
      <c r="A155" s="34"/>
      <c r="B155" s="35"/>
      <c r="C155" s="186" t="s">
        <v>8</v>
      </c>
      <c r="D155" s="186" t="s">
        <v>125</v>
      </c>
      <c r="E155" s="187" t="s">
        <v>189</v>
      </c>
      <c r="F155" s="188" t="s">
        <v>190</v>
      </c>
      <c r="G155" s="189" t="s">
        <v>154</v>
      </c>
      <c r="H155" s="190">
        <v>59.390999999999998</v>
      </c>
      <c r="I155" s="191"/>
      <c r="J155" s="192">
        <f>ROUND(I155*H155,2)</f>
        <v>0</v>
      </c>
      <c r="K155" s="188" t="s">
        <v>1</v>
      </c>
      <c r="L155" s="39"/>
      <c r="M155" s="193" t="s">
        <v>1</v>
      </c>
      <c r="N155" s="194" t="s">
        <v>42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130</v>
      </c>
      <c r="AT155" s="197" t="s">
        <v>125</v>
      </c>
      <c r="AU155" s="197" t="s">
        <v>87</v>
      </c>
      <c r="AY155" s="17" t="s">
        <v>123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7" t="s">
        <v>85</v>
      </c>
      <c r="BK155" s="198">
        <f>ROUND(I155*H155,2)</f>
        <v>0</v>
      </c>
      <c r="BL155" s="17" t="s">
        <v>130</v>
      </c>
      <c r="BM155" s="197" t="s">
        <v>191</v>
      </c>
    </row>
    <row r="156" spans="1:65" s="2" customFormat="1" ht="24.2" customHeight="1">
      <c r="A156" s="34"/>
      <c r="B156" s="35"/>
      <c r="C156" s="186" t="s">
        <v>192</v>
      </c>
      <c r="D156" s="186" t="s">
        <v>125</v>
      </c>
      <c r="E156" s="187" t="s">
        <v>193</v>
      </c>
      <c r="F156" s="188" t="s">
        <v>194</v>
      </c>
      <c r="G156" s="189" t="s">
        <v>154</v>
      </c>
      <c r="H156" s="190">
        <v>415.73700000000002</v>
      </c>
      <c r="I156" s="191"/>
      <c r="J156" s="192">
        <f>ROUND(I156*H156,2)</f>
        <v>0</v>
      </c>
      <c r="K156" s="188" t="s">
        <v>1</v>
      </c>
      <c r="L156" s="39"/>
      <c r="M156" s="193" t="s">
        <v>1</v>
      </c>
      <c r="N156" s="194" t="s">
        <v>42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130</v>
      </c>
      <c r="AT156" s="197" t="s">
        <v>125</v>
      </c>
      <c r="AU156" s="197" t="s">
        <v>87</v>
      </c>
      <c r="AY156" s="17" t="s">
        <v>123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7" t="s">
        <v>85</v>
      </c>
      <c r="BK156" s="198">
        <f>ROUND(I156*H156,2)</f>
        <v>0</v>
      </c>
      <c r="BL156" s="17" t="s">
        <v>130</v>
      </c>
      <c r="BM156" s="197" t="s">
        <v>195</v>
      </c>
    </row>
    <row r="157" spans="1:65" s="13" customFormat="1" ht="11.25">
      <c r="B157" s="199"/>
      <c r="C157" s="200"/>
      <c r="D157" s="201" t="s">
        <v>148</v>
      </c>
      <c r="E157" s="202" t="s">
        <v>1</v>
      </c>
      <c r="F157" s="203" t="s">
        <v>196</v>
      </c>
      <c r="G157" s="200"/>
      <c r="H157" s="204">
        <v>415.73700000000002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148</v>
      </c>
      <c r="AU157" s="210" t="s">
        <v>87</v>
      </c>
      <c r="AV157" s="13" t="s">
        <v>87</v>
      </c>
      <c r="AW157" s="13" t="s">
        <v>34</v>
      </c>
      <c r="AX157" s="13" t="s">
        <v>85</v>
      </c>
      <c r="AY157" s="210" t="s">
        <v>123</v>
      </c>
    </row>
    <row r="158" spans="1:65" s="2" customFormat="1" ht="21.75" customHeight="1">
      <c r="A158" s="34"/>
      <c r="B158" s="35"/>
      <c r="C158" s="186" t="s">
        <v>197</v>
      </c>
      <c r="D158" s="186" t="s">
        <v>125</v>
      </c>
      <c r="E158" s="187" t="s">
        <v>198</v>
      </c>
      <c r="F158" s="188" t="s">
        <v>199</v>
      </c>
      <c r="G158" s="189" t="s">
        <v>154</v>
      </c>
      <c r="H158" s="190">
        <v>313.19600000000003</v>
      </c>
      <c r="I158" s="191"/>
      <c r="J158" s="192">
        <f>ROUND(I158*H158,2)</f>
        <v>0</v>
      </c>
      <c r="K158" s="188" t="s">
        <v>1</v>
      </c>
      <c r="L158" s="39"/>
      <c r="M158" s="193" t="s">
        <v>1</v>
      </c>
      <c r="N158" s="194" t="s">
        <v>42</v>
      </c>
      <c r="O158" s="71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130</v>
      </c>
      <c r="AT158" s="197" t="s">
        <v>125</v>
      </c>
      <c r="AU158" s="197" t="s">
        <v>87</v>
      </c>
      <c r="AY158" s="17" t="s">
        <v>123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85</v>
      </c>
      <c r="BK158" s="198">
        <f>ROUND(I158*H158,2)</f>
        <v>0</v>
      </c>
      <c r="BL158" s="17" t="s">
        <v>130</v>
      </c>
      <c r="BM158" s="197" t="s">
        <v>200</v>
      </c>
    </row>
    <row r="159" spans="1:65" s="13" customFormat="1" ht="11.25">
      <c r="B159" s="199"/>
      <c r="C159" s="200"/>
      <c r="D159" s="201" t="s">
        <v>148</v>
      </c>
      <c r="E159" s="202" t="s">
        <v>1</v>
      </c>
      <c r="F159" s="203" t="s">
        <v>201</v>
      </c>
      <c r="G159" s="200"/>
      <c r="H159" s="204">
        <v>313.19600000000003</v>
      </c>
      <c r="I159" s="205"/>
      <c r="J159" s="200"/>
      <c r="K159" s="200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148</v>
      </c>
      <c r="AU159" s="210" t="s">
        <v>87</v>
      </c>
      <c r="AV159" s="13" t="s">
        <v>87</v>
      </c>
      <c r="AW159" s="13" t="s">
        <v>34</v>
      </c>
      <c r="AX159" s="13" t="s">
        <v>85</v>
      </c>
      <c r="AY159" s="210" t="s">
        <v>123</v>
      </c>
    </row>
    <row r="160" spans="1:65" s="2" customFormat="1" ht="24.2" customHeight="1">
      <c r="A160" s="34"/>
      <c r="B160" s="35"/>
      <c r="C160" s="186" t="s">
        <v>202</v>
      </c>
      <c r="D160" s="186" t="s">
        <v>125</v>
      </c>
      <c r="E160" s="187" t="s">
        <v>203</v>
      </c>
      <c r="F160" s="188" t="s">
        <v>204</v>
      </c>
      <c r="G160" s="189" t="s">
        <v>154</v>
      </c>
      <c r="H160" s="190">
        <v>2192.3719999999998</v>
      </c>
      <c r="I160" s="191"/>
      <c r="J160" s="192">
        <f>ROUND(I160*H160,2)</f>
        <v>0</v>
      </c>
      <c r="K160" s="188" t="s">
        <v>1</v>
      </c>
      <c r="L160" s="39"/>
      <c r="M160" s="193" t="s">
        <v>1</v>
      </c>
      <c r="N160" s="194" t="s">
        <v>42</v>
      </c>
      <c r="O160" s="71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130</v>
      </c>
      <c r="AT160" s="197" t="s">
        <v>125</v>
      </c>
      <c r="AU160" s="197" t="s">
        <v>87</v>
      </c>
      <c r="AY160" s="17" t="s">
        <v>123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7" t="s">
        <v>85</v>
      </c>
      <c r="BK160" s="198">
        <f>ROUND(I160*H160,2)</f>
        <v>0</v>
      </c>
      <c r="BL160" s="17" t="s">
        <v>130</v>
      </c>
      <c r="BM160" s="197" t="s">
        <v>205</v>
      </c>
    </row>
    <row r="161" spans="1:65" s="13" customFormat="1" ht="11.25">
      <c r="B161" s="199"/>
      <c r="C161" s="200"/>
      <c r="D161" s="201" t="s">
        <v>148</v>
      </c>
      <c r="E161" s="202" t="s">
        <v>1</v>
      </c>
      <c r="F161" s="203" t="s">
        <v>206</v>
      </c>
      <c r="G161" s="200"/>
      <c r="H161" s="204">
        <v>2192.3719999999998</v>
      </c>
      <c r="I161" s="205"/>
      <c r="J161" s="200"/>
      <c r="K161" s="200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148</v>
      </c>
      <c r="AU161" s="210" t="s">
        <v>87</v>
      </c>
      <c r="AV161" s="13" t="s">
        <v>87</v>
      </c>
      <c r="AW161" s="13" t="s">
        <v>34</v>
      </c>
      <c r="AX161" s="13" t="s">
        <v>85</v>
      </c>
      <c r="AY161" s="210" t="s">
        <v>123</v>
      </c>
    </row>
    <row r="162" spans="1:65" s="2" customFormat="1" ht="33" customHeight="1">
      <c r="A162" s="34"/>
      <c r="B162" s="35"/>
      <c r="C162" s="186" t="s">
        <v>207</v>
      </c>
      <c r="D162" s="186" t="s">
        <v>125</v>
      </c>
      <c r="E162" s="187" t="s">
        <v>208</v>
      </c>
      <c r="F162" s="188" t="s">
        <v>209</v>
      </c>
      <c r="G162" s="189" t="s">
        <v>154</v>
      </c>
      <c r="H162" s="190">
        <v>313.19600000000003</v>
      </c>
      <c r="I162" s="191"/>
      <c r="J162" s="192">
        <f>ROUND(I162*H162,2)</f>
        <v>0</v>
      </c>
      <c r="K162" s="188" t="s">
        <v>1</v>
      </c>
      <c r="L162" s="39"/>
      <c r="M162" s="193" t="s">
        <v>1</v>
      </c>
      <c r="N162" s="194" t="s">
        <v>42</v>
      </c>
      <c r="O162" s="71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130</v>
      </c>
      <c r="AT162" s="197" t="s">
        <v>125</v>
      </c>
      <c r="AU162" s="197" t="s">
        <v>87</v>
      </c>
      <c r="AY162" s="17" t="s">
        <v>123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7" t="s">
        <v>85</v>
      </c>
      <c r="BK162" s="198">
        <f>ROUND(I162*H162,2)</f>
        <v>0</v>
      </c>
      <c r="BL162" s="17" t="s">
        <v>130</v>
      </c>
      <c r="BM162" s="197" t="s">
        <v>210</v>
      </c>
    </row>
    <row r="163" spans="1:65" s="13" customFormat="1" ht="11.25">
      <c r="B163" s="199"/>
      <c r="C163" s="200"/>
      <c r="D163" s="201" t="s">
        <v>148</v>
      </c>
      <c r="E163" s="202" t="s">
        <v>1</v>
      </c>
      <c r="F163" s="203" t="s">
        <v>211</v>
      </c>
      <c r="G163" s="200"/>
      <c r="H163" s="204">
        <v>289.99599999999998</v>
      </c>
      <c r="I163" s="205"/>
      <c r="J163" s="200"/>
      <c r="K163" s="200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148</v>
      </c>
      <c r="AU163" s="210" t="s">
        <v>87</v>
      </c>
      <c r="AV163" s="13" t="s">
        <v>87</v>
      </c>
      <c r="AW163" s="13" t="s">
        <v>34</v>
      </c>
      <c r="AX163" s="13" t="s">
        <v>77</v>
      </c>
      <c r="AY163" s="210" t="s">
        <v>123</v>
      </c>
    </row>
    <row r="164" spans="1:65" s="13" customFormat="1" ht="11.25">
      <c r="B164" s="199"/>
      <c r="C164" s="200"/>
      <c r="D164" s="201" t="s">
        <v>148</v>
      </c>
      <c r="E164" s="202" t="s">
        <v>1</v>
      </c>
      <c r="F164" s="203" t="s">
        <v>212</v>
      </c>
      <c r="G164" s="200"/>
      <c r="H164" s="204">
        <v>23.2</v>
      </c>
      <c r="I164" s="205"/>
      <c r="J164" s="200"/>
      <c r="K164" s="200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148</v>
      </c>
      <c r="AU164" s="210" t="s">
        <v>87</v>
      </c>
      <c r="AV164" s="13" t="s">
        <v>87</v>
      </c>
      <c r="AW164" s="13" t="s">
        <v>34</v>
      </c>
      <c r="AX164" s="13" t="s">
        <v>77</v>
      </c>
      <c r="AY164" s="210" t="s">
        <v>123</v>
      </c>
    </row>
    <row r="165" spans="1:65" s="14" customFormat="1" ht="11.25">
      <c r="B165" s="221"/>
      <c r="C165" s="222"/>
      <c r="D165" s="201" t="s">
        <v>148</v>
      </c>
      <c r="E165" s="223" t="s">
        <v>1</v>
      </c>
      <c r="F165" s="224" t="s">
        <v>167</v>
      </c>
      <c r="G165" s="222"/>
      <c r="H165" s="225">
        <v>313.19599999999997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148</v>
      </c>
      <c r="AU165" s="231" t="s">
        <v>87</v>
      </c>
      <c r="AV165" s="14" t="s">
        <v>130</v>
      </c>
      <c r="AW165" s="14" t="s">
        <v>34</v>
      </c>
      <c r="AX165" s="14" t="s">
        <v>85</v>
      </c>
      <c r="AY165" s="231" t="s">
        <v>123</v>
      </c>
    </row>
    <row r="166" spans="1:65" s="2" customFormat="1" ht="33" customHeight="1">
      <c r="A166" s="34"/>
      <c r="B166" s="35"/>
      <c r="C166" s="186" t="s">
        <v>213</v>
      </c>
      <c r="D166" s="186" t="s">
        <v>125</v>
      </c>
      <c r="E166" s="187" t="s">
        <v>214</v>
      </c>
      <c r="F166" s="188" t="s">
        <v>215</v>
      </c>
      <c r="G166" s="189" t="s">
        <v>154</v>
      </c>
      <c r="H166" s="190">
        <v>59.360999999999997</v>
      </c>
      <c r="I166" s="191"/>
      <c r="J166" s="192">
        <f>ROUND(I166*H166,2)</f>
        <v>0</v>
      </c>
      <c r="K166" s="188" t="s">
        <v>1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130</v>
      </c>
      <c r="AT166" s="197" t="s">
        <v>125</v>
      </c>
      <c r="AU166" s="197" t="s">
        <v>87</v>
      </c>
      <c r="AY166" s="17" t="s">
        <v>123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130</v>
      </c>
      <c r="BM166" s="197" t="s">
        <v>216</v>
      </c>
    </row>
    <row r="167" spans="1:65" s="2" customFormat="1" ht="24.2" customHeight="1">
      <c r="A167" s="34"/>
      <c r="B167" s="35"/>
      <c r="C167" s="186" t="s">
        <v>217</v>
      </c>
      <c r="D167" s="186" t="s">
        <v>125</v>
      </c>
      <c r="E167" s="187" t="s">
        <v>218</v>
      </c>
      <c r="F167" s="188" t="s">
        <v>219</v>
      </c>
      <c r="G167" s="189" t="s">
        <v>154</v>
      </c>
      <c r="H167" s="190">
        <v>141.732</v>
      </c>
      <c r="I167" s="191"/>
      <c r="J167" s="192">
        <f>ROUND(I167*H167,2)</f>
        <v>0</v>
      </c>
      <c r="K167" s="188" t="s">
        <v>1</v>
      </c>
      <c r="L167" s="39"/>
      <c r="M167" s="193" t="s">
        <v>1</v>
      </c>
      <c r="N167" s="194" t="s">
        <v>42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130</v>
      </c>
      <c r="AT167" s="197" t="s">
        <v>125</v>
      </c>
      <c r="AU167" s="197" t="s">
        <v>87</v>
      </c>
      <c r="AY167" s="17" t="s">
        <v>123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85</v>
      </c>
      <c r="BK167" s="198">
        <f>ROUND(I167*H167,2)</f>
        <v>0</v>
      </c>
      <c r="BL167" s="17" t="s">
        <v>130</v>
      </c>
      <c r="BM167" s="197" t="s">
        <v>220</v>
      </c>
    </row>
    <row r="168" spans="1:65" s="13" customFormat="1" ht="11.25">
      <c r="B168" s="199"/>
      <c r="C168" s="200"/>
      <c r="D168" s="201" t="s">
        <v>148</v>
      </c>
      <c r="E168" s="202" t="s">
        <v>1</v>
      </c>
      <c r="F168" s="203" t="s">
        <v>221</v>
      </c>
      <c r="G168" s="200"/>
      <c r="H168" s="204">
        <v>141.732</v>
      </c>
      <c r="I168" s="205"/>
      <c r="J168" s="200"/>
      <c r="K168" s="200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148</v>
      </c>
      <c r="AU168" s="210" t="s">
        <v>87</v>
      </c>
      <c r="AV168" s="13" t="s">
        <v>87</v>
      </c>
      <c r="AW168" s="13" t="s">
        <v>34</v>
      </c>
      <c r="AX168" s="13" t="s">
        <v>85</v>
      </c>
      <c r="AY168" s="210" t="s">
        <v>123</v>
      </c>
    </row>
    <row r="169" spans="1:65" s="12" customFormat="1" ht="22.9" customHeight="1">
      <c r="B169" s="170"/>
      <c r="C169" s="171"/>
      <c r="D169" s="172" t="s">
        <v>76</v>
      </c>
      <c r="E169" s="184" t="s">
        <v>217</v>
      </c>
      <c r="F169" s="184" t="s">
        <v>222</v>
      </c>
      <c r="G169" s="171"/>
      <c r="H169" s="171"/>
      <c r="I169" s="174"/>
      <c r="J169" s="185">
        <f>BK169</f>
        <v>0</v>
      </c>
      <c r="K169" s="171"/>
      <c r="L169" s="176"/>
      <c r="M169" s="177"/>
      <c r="N169" s="178"/>
      <c r="O169" s="178"/>
      <c r="P169" s="179">
        <f>SUM(P170:P175)</f>
        <v>0</v>
      </c>
      <c r="Q169" s="178"/>
      <c r="R169" s="179">
        <f>SUM(R170:R175)</f>
        <v>0</v>
      </c>
      <c r="S169" s="178"/>
      <c r="T169" s="180">
        <f>SUM(T170:T175)</f>
        <v>0</v>
      </c>
      <c r="AR169" s="181" t="s">
        <v>85</v>
      </c>
      <c r="AT169" s="182" t="s">
        <v>76</v>
      </c>
      <c r="AU169" s="182" t="s">
        <v>85</v>
      </c>
      <c r="AY169" s="181" t="s">
        <v>123</v>
      </c>
      <c r="BK169" s="183">
        <f>SUM(BK170:BK175)</f>
        <v>0</v>
      </c>
    </row>
    <row r="170" spans="1:65" s="2" customFormat="1" ht="24.2" customHeight="1">
      <c r="A170" s="34"/>
      <c r="B170" s="35"/>
      <c r="C170" s="186" t="s">
        <v>223</v>
      </c>
      <c r="D170" s="186" t="s">
        <v>125</v>
      </c>
      <c r="E170" s="187" t="s">
        <v>224</v>
      </c>
      <c r="F170" s="188" t="s">
        <v>225</v>
      </c>
      <c r="G170" s="189" t="s">
        <v>146</v>
      </c>
      <c r="H170" s="190">
        <v>78.073999999999998</v>
      </c>
      <c r="I170" s="191"/>
      <c r="J170" s="192">
        <f>ROUND(I170*H170,2)</f>
        <v>0</v>
      </c>
      <c r="K170" s="188" t="s">
        <v>1</v>
      </c>
      <c r="L170" s="39"/>
      <c r="M170" s="193" t="s">
        <v>1</v>
      </c>
      <c r="N170" s="194" t="s">
        <v>42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130</v>
      </c>
      <c r="AT170" s="197" t="s">
        <v>125</v>
      </c>
      <c r="AU170" s="197" t="s">
        <v>87</v>
      </c>
      <c r="AY170" s="17" t="s">
        <v>123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85</v>
      </c>
      <c r="BK170" s="198">
        <f>ROUND(I170*H170,2)</f>
        <v>0</v>
      </c>
      <c r="BL170" s="17" t="s">
        <v>130</v>
      </c>
      <c r="BM170" s="197" t="s">
        <v>226</v>
      </c>
    </row>
    <row r="171" spans="1:65" s="15" customFormat="1" ht="11.25">
      <c r="B171" s="232"/>
      <c r="C171" s="233"/>
      <c r="D171" s="201" t="s">
        <v>148</v>
      </c>
      <c r="E171" s="234" t="s">
        <v>1</v>
      </c>
      <c r="F171" s="235" t="s">
        <v>227</v>
      </c>
      <c r="G171" s="233"/>
      <c r="H171" s="234" t="s">
        <v>1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148</v>
      </c>
      <c r="AU171" s="241" t="s">
        <v>87</v>
      </c>
      <c r="AV171" s="15" t="s">
        <v>85</v>
      </c>
      <c r="AW171" s="15" t="s">
        <v>34</v>
      </c>
      <c r="AX171" s="15" t="s">
        <v>77</v>
      </c>
      <c r="AY171" s="241" t="s">
        <v>123</v>
      </c>
    </row>
    <row r="172" spans="1:65" s="13" customFormat="1" ht="11.25">
      <c r="B172" s="199"/>
      <c r="C172" s="200"/>
      <c r="D172" s="201" t="s">
        <v>148</v>
      </c>
      <c r="E172" s="202" t="s">
        <v>1</v>
      </c>
      <c r="F172" s="203" t="s">
        <v>228</v>
      </c>
      <c r="G172" s="200"/>
      <c r="H172" s="204">
        <v>78.073999999999998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148</v>
      </c>
      <c r="AU172" s="210" t="s">
        <v>87</v>
      </c>
      <c r="AV172" s="13" t="s">
        <v>87</v>
      </c>
      <c r="AW172" s="13" t="s">
        <v>34</v>
      </c>
      <c r="AX172" s="13" t="s">
        <v>85</v>
      </c>
      <c r="AY172" s="210" t="s">
        <v>123</v>
      </c>
    </row>
    <row r="173" spans="1:65" s="2" customFormat="1" ht="21.75" customHeight="1">
      <c r="A173" s="34"/>
      <c r="B173" s="35"/>
      <c r="C173" s="186" t="s">
        <v>229</v>
      </c>
      <c r="D173" s="186" t="s">
        <v>125</v>
      </c>
      <c r="E173" s="187" t="s">
        <v>230</v>
      </c>
      <c r="F173" s="188" t="s">
        <v>231</v>
      </c>
      <c r="G173" s="189" t="s">
        <v>146</v>
      </c>
      <c r="H173" s="190">
        <v>78.073999999999998</v>
      </c>
      <c r="I173" s="191"/>
      <c r="J173" s="192">
        <f>ROUND(I173*H173,2)</f>
        <v>0</v>
      </c>
      <c r="K173" s="188" t="s">
        <v>1</v>
      </c>
      <c r="L173" s="39"/>
      <c r="M173" s="193" t="s">
        <v>1</v>
      </c>
      <c r="N173" s="194" t="s">
        <v>42</v>
      </c>
      <c r="O173" s="71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130</v>
      </c>
      <c r="AT173" s="197" t="s">
        <v>125</v>
      </c>
      <c r="AU173" s="197" t="s">
        <v>87</v>
      </c>
      <c r="AY173" s="17" t="s">
        <v>123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85</v>
      </c>
      <c r="BK173" s="198">
        <f>ROUND(I173*H173,2)</f>
        <v>0</v>
      </c>
      <c r="BL173" s="17" t="s">
        <v>130</v>
      </c>
      <c r="BM173" s="197" t="s">
        <v>232</v>
      </c>
    </row>
    <row r="174" spans="1:65" s="2" customFormat="1" ht="24.2" customHeight="1">
      <c r="A174" s="34"/>
      <c r="B174" s="35"/>
      <c r="C174" s="186" t="s">
        <v>7</v>
      </c>
      <c r="D174" s="186" t="s">
        <v>125</v>
      </c>
      <c r="E174" s="187" t="s">
        <v>233</v>
      </c>
      <c r="F174" s="188" t="s">
        <v>234</v>
      </c>
      <c r="G174" s="189" t="s">
        <v>128</v>
      </c>
      <c r="H174" s="190">
        <v>91.450999999999993</v>
      </c>
      <c r="I174" s="191"/>
      <c r="J174" s="192">
        <f>ROUND(I174*H174,2)</f>
        <v>0</v>
      </c>
      <c r="K174" s="188" t="s">
        <v>1</v>
      </c>
      <c r="L174" s="39"/>
      <c r="M174" s="193" t="s">
        <v>1</v>
      </c>
      <c r="N174" s="194" t="s">
        <v>42</v>
      </c>
      <c r="O174" s="71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130</v>
      </c>
      <c r="AT174" s="197" t="s">
        <v>125</v>
      </c>
      <c r="AU174" s="197" t="s">
        <v>87</v>
      </c>
      <c r="AY174" s="17" t="s">
        <v>123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85</v>
      </c>
      <c r="BK174" s="198">
        <f>ROUND(I174*H174,2)</f>
        <v>0</v>
      </c>
      <c r="BL174" s="17" t="s">
        <v>130</v>
      </c>
      <c r="BM174" s="197" t="s">
        <v>235</v>
      </c>
    </row>
    <row r="175" spans="1:65" s="2" customFormat="1" ht="21.75" customHeight="1">
      <c r="A175" s="34"/>
      <c r="B175" s="35"/>
      <c r="C175" s="186" t="s">
        <v>236</v>
      </c>
      <c r="D175" s="186" t="s">
        <v>125</v>
      </c>
      <c r="E175" s="187" t="s">
        <v>237</v>
      </c>
      <c r="F175" s="188" t="s">
        <v>238</v>
      </c>
      <c r="G175" s="189" t="s">
        <v>128</v>
      </c>
      <c r="H175" s="190">
        <v>91.450999999999993</v>
      </c>
      <c r="I175" s="191"/>
      <c r="J175" s="192">
        <f>ROUND(I175*H175,2)</f>
        <v>0</v>
      </c>
      <c r="K175" s="188" t="s">
        <v>1</v>
      </c>
      <c r="L175" s="39"/>
      <c r="M175" s="193" t="s">
        <v>1</v>
      </c>
      <c r="N175" s="194" t="s">
        <v>42</v>
      </c>
      <c r="O175" s="71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130</v>
      </c>
      <c r="AT175" s="197" t="s">
        <v>125</v>
      </c>
      <c r="AU175" s="197" t="s">
        <v>87</v>
      </c>
      <c r="AY175" s="17" t="s">
        <v>123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85</v>
      </c>
      <c r="BK175" s="198">
        <f>ROUND(I175*H175,2)</f>
        <v>0</v>
      </c>
      <c r="BL175" s="17" t="s">
        <v>130</v>
      </c>
      <c r="BM175" s="197" t="s">
        <v>239</v>
      </c>
    </row>
    <row r="176" spans="1:65" s="12" customFormat="1" ht="22.9" customHeight="1">
      <c r="B176" s="170"/>
      <c r="C176" s="171"/>
      <c r="D176" s="172" t="s">
        <v>76</v>
      </c>
      <c r="E176" s="184" t="s">
        <v>130</v>
      </c>
      <c r="F176" s="184" t="s">
        <v>240</v>
      </c>
      <c r="G176" s="171"/>
      <c r="H176" s="171"/>
      <c r="I176" s="174"/>
      <c r="J176" s="185">
        <f>BK176</f>
        <v>0</v>
      </c>
      <c r="K176" s="171"/>
      <c r="L176" s="176"/>
      <c r="M176" s="177"/>
      <c r="N176" s="178"/>
      <c r="O176" s="178"/>
      <c r="P176" s="179">
        <f>SUM(P177:P179)</f>
        <v>0</v>
      </c>
      <c r="Q176" s="178"/>
      <c r="R176" s="179">
        <f>SUM(R177:R179)</f>
        <v>0</v>
      </c>
      <c r="S176" s="178"/>
      <c r="T176" s="180">
        <f>SUM(T177:T179)</f>
        <v>0</v>
      </c>
      <c r="AR176" s="181" t="s">
        <v>85</v>
      </c>
      <c r="AT176" s="182" t="s">
        <v>76</v>
      </c>
      <c r="AU176" s="182" t="s">
        <v>85</v>
      </c>
      <c r="AY176" s="181" t="s">
        <v>123</v>
      </c>
      <c r="BK176" s="183">
        <f>SUM(BK177:BK179)</f>
        <v>0</v>
      </c>
    </row>
    <row r="177" spans="1:65" s="2" customFormat="1" ht="37.9" customHeight="1">
      <c r="A177" s="34"/>
      <c r="B177" s="35"/>
      <c r="C177" s="186" t="s">
        <v>241</v>
      </c>
      <c r="D177" s="186" t="s">
        <v>125</v>
      </c>
      <c r="E177" s="187" t="s">
        <v>242</v>
      </c>
      <c r="F177" s="188" t="s">
        <v>243</v>
      </c>
      <c r="G177" s="189" t="s">
        <v>128</v>
      </c>
      <c r="H177" s="190">
        <v>22</v>
      </c>
      <c r="I177" s="191"/>
      <c r="J177" s="192">
        <f>ROUND(I177*H177,2)</f>
        <v>0</v>
      </c>
      <c r="K177" s="188" t="s">
        <v>129</v>
      </c>
      <c r="L177" s="39"/>
      <c r="M177" s="193" t="s">
        <v>1</v>
      </c>
      <c r="N177" s="194" t="s">
        <v>42</v>
      </c>
      <c r="O177" s="71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130</v>
      </c>
      <c r="AT177" s="197" t="s">
        <v>125</v>
      </c>
      <c r="AU177" s="197" t="s">
        <v>87</v>
      </c>
      <c r="AY177" s="17" t="s">
        <v>123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7" t="s">
        <v>85</v>
      </c>
      <c r="BK177" s="198">
        <f>ROUND(I177*H177,2)</f>
        <v>0</v>
      </c>
      <c r="BL177" s="17" t="s">
        <v>130</v>
      </c>
      <c r="BM177" s="197" t="s">
        <v>244</v>
      </c>
    </row>
    <row r="178" spans="1:65" s="15" customFormat="1" ht="11.25">
      <c r="B178" s="232"/>
      <c r="C178" s="233"/>
      <c r="D178" s="201" t="s">
        <v>148</v>
      </c>
      <c r="E178" s="234" t="s">
        <v>1</v>
      </c>
      <c r="F178" s="235" t="s">
        <v>245</v>
      </c>
      <c r="G178" s="233"/>
      <c r="H178" s="234" t="s">
        <v>1</v>
      </c>
      <c r="I178" s="236"/>
      <c r="J178" s="233"/>
      <c r="K178" s="233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148</v>
      </c>
      <c r="AU178" s="241" t="s">
        <v>87</v>
      </c>
      <c r="AV178" s="15" t="s">
        <v>85</v>
      </c>
      <c r="AW178" s="15" t="s">
        <v>34</v>
      </c>
      <c r="AX178" s="15" t="s">
        <v>77</v>
      </c>
      <c r="AY178" s="241" t="s">
        <v>123</v>
      </c>
    </row>
    <row r="179" spans="1:65" s="13" customFormat="1" ht="22.5">
      <c r="B179" s="199"/>
      <c r="C179" s="200"/>
      <c r="D179" s="201" t="s">
        <v>148</v>
      </c>
      <c r="E179" s="202" t="s">
        <v>1</v>
      </c>
      <c r="F179" s="203" t="s">
        <v>246</v>
      </c>
      <c r="G179" s="200"/>
      <c r="H179" s="204">
        <v>22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148</v>
      </c>
      <c r="AU179" s="210" t="s">
        <v>87</v>
      </c>
      <c r="AV179" s="13" t="s">
        <v>87</v>
      </c>
      <c r="AW179" s="13" t="s">
        <v>34</v>
      </c>
      <c r="AX179" s="13" t="s">
        <v>85</v>
      </c>
      <c r="AY179" s="210" t="s">
        <v>123</v>
      </c>
    </row>
    <row r="180" spans="1:65" s="12" customFormat="1" ht="22.9" customHeight="1">
      <c r="B180" s="170"/>
      <c r="C180" s="171"/>
      <c r="D180" s="172" t="s">
        <v>76</v>
      </c>
      <c r="E180" s="184" t="s">
        <v>143</v>
      </c>
      <c r="F180" s="184" t="s">
        <v>247</v>
      </c>
      <c r="G180" s="171"/>
      <c r="H180" s="171"/>
      <c r="I180" s="174"/>
      <c r="J180" s="185">
        <f>BK180</f>
        <v>0</v>
      </c>
      <c r="K180" s="171"/>
      <c r="L180" s="176"/>
      <c r="M180" s="177"/>
      <c r="N180" s="178"/>
      <c r="O180" s="178"/>
      <c r="P180" s="179">
        <f>SUM(P181:P210)</f>
        <v>0</v>
      </c>
      <c r="Q180" s="178"/>
      <c r="R180" s="179">
        <f>SUM(R181:R210)</f>
        <v>0</v>
      </c>
      <c r="S180" s="178"/>
      <c r="T180" s="180">
        <f>SUM(T181:T210)</f>
        <v>0</v>
      </c>
      <c r="AR180" s="181" t="s">
        <v>85</v>
      </c>
      <c r="AT180" s="182" t="s">
        <v>76</v>
      </c>
      <c r="AU180" s="182" t="s">
        <v>85</v>
      </c>
      <c r="AY180" s="181" t="s">
        <v>123</v>
      </c>
      <c r="BK180" s="183">
        <f>SUM(BK181:BK210)</f>
        <v>0</v>
      </c>
    </row>
    <row r="181" spans="1:65" s="2" customFormat="1" ht="33" customHeight="1">
      <c r="A181" s="34"/>
      <c r="B181" s="35"/>
      <c r="C181" s="186" t="s">
        <v>248</v>
      </c>
      <c r="D181" s="186" t="s">
        <v>125</v>
      </c>
      <c r="E181" s="187" t="s">
        <v>249</v>
      </c>
      <c r="F181" s="188" t="s">
        <v>250</v>
      </c>
      <c r="G181" s="189" t="s">
        <v>128</v>
      </c>
      <c r="H181" s="190">
        <v>520.49300000000005</v>
      </c>
      <c r="I181" s="191"/>
      <c r="J181" s="192">
        <f>ROUND(I181*H181,2)</f>
        <v>0</v>
      </c>
      <c r="K181" s="188" t="s">
        <v>129</v>
      </c>
      <c r="L181" s="39"/>
      <c r="M181" s="193" t="s">
        <v>1</v>
      </c>
      <c r="N181" s="194" t="s">
        <v>42</v>
      </c>
      <c r="O181" s="71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130</v>
      </c>
      <c r="AT181" s="197" t="s">
        <v>125</v>
      </c>
      <c r="AU181" s="197" t="s">
        <v>87</v>
      </c>
      <c r="AY181" s="17" t="s">
        <v>123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7" t="s">
        <v>85</v>
      </c>
      <c r="BK181" s="198">
        <f>ROUND(I181*H181,2)</f>
        <v>0</v>
      </c>
      <c r="BL181" s="17" t="s">
        <v>130</v>
      </c>
      <c r="BM181" s="197" t="s">
        <v>251</v>
      </c>
    </row>
    <row r="182" spans="1:65" s="13" customFormat="1" ht="11.25">
      <c r="B182" s="199"/>
      <c r="C182" s="200"/>
      <c r="D182" s="201" t="s">
        <v>148</v>
      </c>
      <c r="E182" s="202" t="s">
        <v>1</v>
      </c>
      <c r="F182" s="203" t="s">
        <v>252</v>
      </c>
      <c r="G182" s="200"/>
      <c r="H182" s="204">
        <v>466.85399999999998</v>
      </c>
      <c r="I182" s="205"/>
      <c r="J182" s="200"/>
      <c r="K182" s="200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148</v>
      </c>
      <c r="AU182" s="210" t="s">
        <v>87</v>
      </c>
      <c r="AV182" s="13" t="s">
        <v>87</v>
      </c>
      <c r="AW182" s="13" t="s">
        <v>34</v>
      </c>
      <c r="AX182" s="13" t="s">
        <v>77</v>
      </c>
      <c r="AY182" s="210" t="s">
        <v>123</v>
      </c>
    </row>
    <row r="183" spans="1:65" s="13" customFormat="1" ht="22.5">
      <c r="B183" s="199"/>
      <c r="C183" s="200"/>
      <c r="D183" s="201" t="s">
        <v>148</v>
      </c>
      <c r="E183" s="202" t="s">
        <v>1</v>
      </c>
      <c r="F183" s="203" t="s">
        <v>246</v>
      </c>
      <c r="G183" s="200"/>
      <c r="H183" s="204">
        <v>22</v>
      </c>
      <c r="I183" s="205"/>
      <c r="J183" s="200"/>
      <c r="K183" s="200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148</v>
      </c>
      <c r="AU183" s="210" t="s">
        <v>87</v>
      </c>
      <c r="AV183" s="13" t="s">
        <v>87</v>
      </c>
      <c r="AW183" s="13" t="s">
        <v>34</v>
      </c>
      <c r="AX183" s="13" t="s">
        <v>77</v>
      </c>
      <c r="AY183" s="210" t="s">
        <v>123</v>
      </c>
    </row>
    <row r="184" spans="1:65" s="13" customFormat="1" ht="11.25">
      <c r="B184" s="199"/>
      <c r="C184" s="200"/>
      <c r="D184" s="201" t="s">
        <v>148</v>
      </c>
      <c r="E184" s="202" t="s">
        <v>1</v>
      </c>
      <c r="F184" s="203" t="s">
        <v>253</v>
      </c>
      <c r="G184" s="200"/>
      <c r="H184" s="204">
        <v>25.152999999999999</v>
      </c>
      <c r="I184" s="205"/>
      <c r="J184" s="200"/>
      <c r="K184" s="200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148</v>
      </c>
      <c r="AU184" s="210" t="s">
        <v>87</v>
      </c>
      <c r="AV184" s="13" t="s">
        <v>87</v>
      </c>
      <c r="AW184" s="13" t="s">
        <v>34</v>
      </c>
      <c r="AX184" s="13" t="s">
        <v>77</v>
      </c>
      <c r="AY184" s="210" t="s">
        <v>123</v>
      </c>
    </row>
    <row r="185" spans="1:65" s="13" customFormat="1" ht="11.25">
      <c r="B185" s="199"/>
      <c r="C185" s="200"/>
      <c r="D185" s="201" t="s">
        <v>148</v>
      </c>
      <c r="E185" s="202" t="s">
        <v>1</v>
      </c>
      <c r="F185" s="203" t="s">
        <v>254</v>
      </c>
      <c r="G185" s="200"/>
      <c r="H185" s="204">
        <v>6.4859999999999998</v>
      </c>
      <c r="I185" s="205"/>
      <c r="J185" s="200"/>
      <c r="K185" s="200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148</v>
      </c>
      <c r="AU185" s="210" t="s">
        <v>87</v>
      </c>
      <c r="AV185" s="13" t="s">
        <v>87</v>
      </c>
      <c r="AW185" s="13" t="s">
        <v>34</v>
      </c>
      <c r="AX185" s="13" t="s">
        <v>77</v>
      </c>
      <c r="AY185" s="210" t="s">
        <v>123</v>
      </c>
    </row>
    <row r="186" spans="1:65" s="14" customFormat="1" ht="11.25">
      <c r="B186" s="221"/>
      <c r="C186" s="222"/>
      <c r="D186" s="201" t="s">
        <v>148</v>
      </c>
      <c r="E186" s="223" t="s">
        <v>1</v>
      </c>
      <c r="F186" s="224" t="s">
        <v>167</v>
      </c>
      <c r="G186" s="222"/>
      <c r="H186" s="225">
        <v>520.49299999999994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148</v>
      </c>
      <c r="AU186" s="231" t="s">
        <v>87</v>
      </c>
      <c r="AV186" s="14" t="s">
        <v>130</v>
      </c>
      <c r="AW186" s="14" t="s">
        <v>34</v>
      </c>
      <c r="AX186" s="14" t="s">
        <v>85</v>
      </c>
      <c r="AY186" s="231" t="s">
        <v>123</v>
      </c>
    </row>
    <row r="187" spans="1:65" s="2" customFormat="1" ht="37.9" customHeight="1">
      <c r="A187" s="34"/>
      <c r="B187" s="35"/>
      <c r="C187" s="186" t="s">
        <v>255</v>
      </c>
      <c r="D187" s="186" t="s">
        <v>125</v>
      </c>
      <c r="E187" s="187" t="s">
        <v>256</v>
      </c>
      <c r="F187" s="188" t="s">
        <v>257</v>
      </c>
      <c r="G187" s="189" t="s">
        <v>128</v>
      </c>
      <c r="H187" s="190">
        <v>488.85399999999998</v>
      </c>
      <c r="I187" s="191"/>
      <c r="J187" s="192">
        <f>ROUND(I187*H187,2)</f>
        <v>0</v>
      </c>
      <c r="K187" s="188" t="s">
        <v>129</v>
      </c>
      <c r="L187" s="39"/>
      <c r="M187" s="193" t="s">
        <v>1</v>
      </c>
      <c r="N187" s="194" t="s">
        <v>42</v>
      </c>
      <c r="O187" s="71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130</v>
      </c>
      <c r="AT187" s="197" t="s">
        <v>125</v>
      </c>
      <c r="AU187" s="197" t="s">
        <v>87</v>
      </c>
      <c r="AY187" s="17" t="s">
        <v>123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85</v>
      </c>
      <c r="BK187" s="198">
        <f>ROUND(I187*H187,2)</f>
        <v>0</v>
      </c>
      <c r="BL187" s="17" t="s">
        <v>130</v>
      </c>
      <c r="BM187" s="197" t="s">
        <v>258</v>
      </c>
    </row>
    <row r="188" spans="1:65" s="13" customFormat="1" ht="11.25">
      <c r="B188" s="199"/>
      <c r="C188" s="200"/>
      <c r="D188" s="201" t="s">
        <v>148</v>
      </c>
      <c r="E188" s="202" t="s">
        <v>1</v>
      </c>
      <c r="F188" s="203" t="s">
        <v>252</v>
      </c>
      <c r="G188" s="200"/>
      <c r="H188" s="204">
        <v>466.85399999999998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148</v>
      </c>
      <c r="AU188" s="210" t="s">
        <v>87</v>
      </c>
      <c r="AV188" s="13" t="s">
        <v>87</v>
      </c>
      <c r="AW188" s="13" t="s">
        <v>34</v>
      </c>
      <c r="AX188" s="13" t="s">
        <v>77</v>
      </c>
      <c r="AY188" s="210" t="s">
        <v>123</v>
      </c>
    </row>
    <row r="189" spans="1:65" s="13" customFormat="1" ht="22.5">
      <c r="B189" s="199"/>
      <c r="C189" s="200"/>
      <c r="D189" s="201" t="s">
        <v>148</v>
      </c>
      <c r="E189" s="202" t="s">
        <v>1</v>
      </c>
      <c r="F189" s="203" t="s">
        <v>246</v>
      </c>
      <c r="G189" s="200"/>
      <c r="H189" s="204">
        <v>22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148</v>
      </c>
      <c r="AU189" s="210" t="s">
        <v>87</v>
      </c>
      <c r="AV189" s="13" t="s">
        <v>87</v>
      </c>
      <c r="AW189" s="13" t="s">
        <v>34</v>
      </c>
      <c r="AX189" s="13" t="s">
        <v>77</v>
      </c>
      <c r="AY189" s="210" t="s">
        <v>123</v>
      </c>
    </row>
    <row r="190" spans="1:65" s="14" customFormat="1" ht="11.25">
      <c r="B190" s="221"/>
      <c r="C190" s="222"/>
      <c r="D190" s="201" t="s">
        <v>148</v>
      </c>
      <c r="E190" s="223" t="s">
        <v>1</v>
      </c>
      <c r="F190" s="224" t="s">
        <v>167</v>
      </c>
      <c r="G190" s="222"/>
      <c r="H190" s="225">
        <v>488.85399999999998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148</v>
      </c>
      <c r="AU190" s="231" t="s">
        <v>87</v>
      </c>
      <c r="AV190" s="14" t="s">
        <v>130</v>
      </c>
      <c r="AW190" s="14" t="s">
        <v>34</v>
      </c>
      <c r="AX190" s="14" t="s">
        <v>85</v>
      </c>
      <c r="AY190" s="231" t="s">
        <v>123</v>
      </c>
    </row>
    <row r="191" spans="1:65" s="2" customFormat="1" ht="33" customHeight="1">
      <c r="A191" s="34"/>
      <c r="B191" s="35"/>
      <c r="C191" s="186" t="s">
        <v>259</v>
      </c>
      <c r="D191" s="186" t="s">
        <v>125</v>
      </c>
      <c r="E191" s="187" t="s">
        <v>260</v>
      </c>
      <c r="F191" s="188" t="s">
        <v>261</v>
      </c>
      <c r="G191" s="189" t="s">
        <v>128</v>
      </c>
      <c r="H191" s="190">
        <v>444.62299999999999</v>
      </c>
      <c r="I191" s="191"/>
      <c r="J191" s="192">
        <f>ROUND(I191*H191,2)</f>
        <v>0</v>
      </c>
      <c r="K191" s="188" t="s">
        <v>1</v>
      </c>
      <c r="L191" s="39"/>
      <c r="M191" s="193" t="s">
        <v>1</v>
      </c>
      <c r="N191" s="194" t="s">
        <v>42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130</v>
      </c>
      <c r="AT191" s="197" t="s">
        <v>125</v>
      </c>
      <c r="AU191" s="197" t="s">
        <v>87</v>
      </c>
      <c r="AY191" s="17" t="s">
        <v>123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85</v>
      </c>
      <c r="BK191" s="198">
        <f>ROUND(I191*H191,2)</f>
        <v>0</v>
      </c>
      <c r="BL191" s="17" t="s">
        <v>130</v>
      </c>
      <c r="BM191" s="197" t="s">
        <v>262</v>
      </c>
    </row>
    <row r="192" spans="1:65" s="2" customFormat="1" ht="21.75" customHeight="1">
      <c r="A192" s="34"/>
      <c r="B192" s="35"/>
      <c r="C192" s="186" t="s">
        <v>263</v>
      </c>
      <c r="D192" s="186" t="s">
        <v>125</v>
      </c>
      <c r="E192" s="187" t="s">
        <v>264</v>
      </c>
      <c r="F192" s="188" t="s">
        <v>265</v>
      </c>
      <c r="G192" s="189" t="s">
        <v>128</v>
      </c>
      <c r="H192" s="190">
        <v>889.24599999999998</v>
      </c>
      <c r="I192" s="191"/>
      <c r="J192" s="192">
        <f>ROUND(I192*H192,2)</f>
        <v>0</v>
      </c>
      <c r="K192" s="188" t="s">
        <v>1</v>
      </c>
      <c r="L192" s="39"/>
      <c r="M192" s="193" t="s">
        <v>1</v>
      </c>
      <c r="N192" s="194" t="s">
        <v>42</v>
      </c>
      <c r="O192" s="71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130</v>
      </c>
      <c r="AT192" s="197" t="s">
        <v>125</v>
      </c>
      <c r="AU192" s="197" t="s">
        <v>87</v>
      </c>
      <c r="AY192" s="17" t="s">
        <v>123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85</v>
      </c>
      <c r="BK192" s="198">
        <f>ROUND(I192*H192,2)</f>
        <v>0</v>
      </c>
      <c r="BL192" s="17" t="s">
        <v>130</v>
      </c>
      <c r="BM192" s="197" t="s">
        <v>266</v>
      </c>
    </row>
    <row r="193" spans="1:65" s="13" customFormat="1" ht="11.25">
      <c r="B193" s="199"/>
      <c r="C193" s="200"/>
      <c r="D193" s="201" t="s">
        <v>148</v>
      </c>
      <c r="E193" s="202" t="s">
        <v>1</v>
      </c>
      <c r="F193" s="203" t="s">
        <v>267</v>
      </c>
      <c r="G193" s="200"/>
      <c r="H193" s="204">
        <v>889.24599999999998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148</v>
      </c>
      <c r="AU193" s="210" t="s">
        <v>87</v>
      </c>
      <c r="AV193" s="13" t="s">
        <v>87</v>
      </c>
      <c r="AW193" s="13" t="s">
        <v>34</v>
      </c>
      <c r="AX193" s="13" t="s">
        <v>85</v>
      </c>
      <c r="AY193" s="210" t="s">
        <v>123</v>
      </c>
    </row>
    <row r="194" spans="1:65" s="2" customFormat="1" ht="33" customHeight="1">
      <c r="A194" s="34"/>
      <c r="B194" s="35"/>
      <c r="C194" s="186" t="s">
        <v>268</v>
      </c>
      <c r="D194" s="186" t="s">
        <v>125</v>
      </c>
      <c r="E194" s="187" t="s">
        <v>269</v>
      </c>
      <c r="F194" s="188" t="s">
        <v>270</v>
      </c>
      <c r="G194" s="189" t="s">
        <v>128</v>
      </c>
      <c r="H194" s="190">
        <v>444.62299999999999</v>
      </c>
      <c r="I194" s="191"/>
      <c r="J194" s="192">
        <f>ROUND(I194*H194,2)</f>
        <v>0</v>
      </c>
      <c r="K194" s="188" t="s">
        <v>1</v>
      </c>
      <c r="L194" s="39"/>
      <c r="M194" s="193" t="s">
        <v>1</v>
      </c>
      <c r="N194" s="194" t="s">
        <v>42</v>
      </c>
      <c r="O194" s="71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130</v>
      </c>
      <c r="AT194" s="197" t="s">
        <v>125</v>
      </c>
      <c r="AU194" s="197" t="s">
        <v>87</v>
      </c>
      <c r="AY194" s="17" t="s">
        <v>123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85</v>
      </c>
      <c r="BK194" s="198">
        <f>ROUND(I194*H194,2)</f>
        <v>0</v>
      </c>
      <c r="BL194" s="17" t="s">
        <v>130</v>
      </c>
      <c r="BM194" s="197" t="s">
        <v>271</v>
      </c>
    </row>
    <row r="195" spans="1:65" s="2" customFormat="1" ht="24.2" customHeight="1">
      <c r="A195" s="34"/>
      <c r="B195" s="35"/>
      <c r="C195" s="186" t="s">
        <v>272</v>
      </c>
      <c r="D195" s="186" t="s">
        <v>125</v>
      </c>
      <c r="E195" s="187" t="s">
        <v>273</v>
      </c>
      <c r="F195" s="188" t="s">
        <v>274</v>
      </c>
      <c r="G195" s="189" t="s">
        <v>128</v>
      </c>
      <c r="H195" s="190">
        <v>444.62299999999999</v>
      </c>
      <c r="I195" s="191"/>
      <c r="J195" s="192">
        <f>ROUND(I195*H195,2)</f>
        <v>0</v>
      </c>
      <c r="K195" s="188" t="s">
        <v>1</v>
      </c>
      <c r="L195" s="39"/>
      <c r="M195" s="193" t="s">
        <v>1</v>
      </c>
      <c r="N195" s="194" t="s">
        <v>42</v>
      </c>
      <c r="O195" s="71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130</v>
      </c>
      <c r="AT195" s="197" t="s">
        <v>125</v>
      </c>
      <c r="AU195" s="197" t="s">
        <v>87</v>
      </c>
      <c r="AY195" s="17" t="s">
        <v>123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7" t="s">
        <v>85</v>
      </c>
      <c r="BK195" s="198">
        <f>ROUND(I195*H195,2)</f>
        <v>0</v>
      </c>
      <c r="BL195" s="17" t="s">
        <v>130</v>
      </c>
      <c r="BM195" s="197" t="s">
        <v>275</v>
      </c>
    </row>
    <row r="196" spans="1:65" s="2" customFormat="1" ht="24.2" customHeight="1">
      <c r="A196" s="34"/>
      <c r="B196" s="35"/>
      <c r="C196" s="186" t="s">
        <v>276</v>
      </c>
      <c r="D196" s="186" t="s">
        <v>125</v>
      </c>
      <c r="E196" s="187" t="s">
        <v>277</v>
      </c>
      <c r="F196" s="188" t="s">
        <v>278</v>
      </c>
      <c r="G196" s="189" t="s">
        <v>128</v>
      </c>
      <c r="H196" s="190">
        <v>6.1769999999999996</v>
      </c>
      <c r="I196" s="191"/>
      <c r="J196" s="192">
        <f>ROUND(I196*H196,2)</f>
        <v>0</v>
      </c>
      <c r="K196" s="188" t="s">
        <v>1</v>
      </c>
      <c r="L196" s="39"/>
      <c r="M196" s="193" t="s">
        <v>1</v>
      </c>
      <c r="N196" s="194" t="s">
        <v>42</v>
      </c>
      <c r="O196" s="71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130</v>
      </c>
      <c r="AT196" s="197" t="s">
        <v>125</v>
      </c>
      <c r="AU196" s="197" t="s">
        <v>87</v>
      </c>
      <c r="AY196" s="17" t="s">
        <v>123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85</v>
      </c>
      <c r="BK196" s="198">
        <f>ROUND(I196*H196,2)</f>
        <v>0</v>
      </c>
      <c r="BL196" s="17" t="s">
        <v>130</v>
      </c>
      <c r="BM196" s="197" t="s">
        <v>279</v>
      </c>
    </row>
    <row r="197" spans="1:65" s="13" customFormat="1" ht="11.25">
      <c r="B197" s="199"/>
      <c r="C197" s="200"/>
      <c r="D197" s="201" t="s">
        <v>148</v>
      </c>
      <c r="E197" s="202" t="s">
        <v>1</v>
      </c>
      <c r="F197" s="203" t="s">
        <v>280</v>
      </c>
      <c r="G197" s="200"/>
      <c r="H197" s="204">
        <v>4.0359999999999996</v>
      </c>
      <c r="I197" s="205"/>
      <c r="J197" s="200"/>
      <c r="K197" s="200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148</v>
      </c>
      <c r="AU197" s="210" t="s">
        <v>87</v>
      </c>
      <c r="AV197" s="13" t="s">
        <v>87</v>
      </c>
      <c r="AW197" s="13" t="s">
        <v>34</v>
      </c>
      <c r="AX197" s="13" t="s">
        <v>77</v>
      </c>
      <c r="AY197" s="210" t="s">
        <v>123</v>
      </c>
    </row>
    <row r="198" spans="1:65" s="13" customFormat="1" ht="11.25">
      <c r="B198" s="199"/>
      <c r="C198" s="200"/>
      <c r="D198" s="201" t="s">
        <v>148</v>
      </c>
      <c r="E198" s="202" t="s">
        <v>1</v>
      </c>
      <c r="F198" s="203" t="s">
        <v>281</v>
      </c>
      <c r="G198" s="200"/>
      <c r="H198" s="204">
        <v>2.141</v>
      </c>
      <c r="I198" s="205"/>
      <c r="J198" s="200"/>
      <c r="K198" s="200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148</v>
      </c>
      <c r="AU198" s="210" t="s">
        <v>87</v>
      </c>
      <c r="AV198" s="13" t="s">
        <v>87</v>
      </c>
      <c r="AW198" s="13" t="s">
        <v>34</v>
      </c>
      <c r="AX198" s="13" t="s">
        <v>77</v>
      </c>
      <c r="AY198" s="210" t="s">
        <v>123</v>
      </c>
    </row>
    <row r="199" spans="1:65" s="14" customFormat="1" ht="11.25">
      <c r="B199" s="221"/>
      <c r="C199" s="222"/>
      <c r="D199" s="201" t="s">
        <v>148</v>
      </c>
      <c r="E199" s="223" t="s">
        <v>1</v>
      </c>
      <c r="F199" s="224" t="s">
        <v>167</v>
      </c>
      <c r="G199" s="222"/>
      <c r="H199" s="225">
        <v>6.1769999999999996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148</v>
      </c>
      <c r="AU199" s="231" t="s">
        <v>87</v>
      </c>
      <c r="AV199" s="14" t="s">
        <v>130</v>
      </c>
      <c r="AW199" s="14" t="s">
        <v>34</v>
      </c>
      <c r="AX199" s="14" t="s">
        <v>85</v>
      </c>
      <c r="AY199" s="231" t="s">
        <v>123</v>
      </c>
    </row>
    <row r="200" spans="1:65" s="2" customFormat="1" ht="21.75" customHeight="1">
      <c r="A200" s="34"/>
      <c r="B200" s="35"/>
      <c r="C200" s="211" t="s">
        <v>282</v>
      </c>
      <c r="D200" s="211" t="s">
        <v>151</v>
      </c>
      <c r="E200" s="212" t="s">
        <v>283</v>
      </c>
      <c r="F200" s="213" t="s">
        <v>284</v>
      </c>
      <c r="G200" s="214" t="s">
        <v>128</v>
      </c>
      <c r="H200" s="215">
        <v>4.641</v>
      </c>
      <c r="I200" s="216"/>
      <c r="J200" s="217">
        <f>ROUND(I200*H200,2)</f>
        <v>0</v>
      </c>
      <c r="K200" s="213" t="s">
        <v>1</v>
      </c>
      <c r="L200" s="218"/>
      <c r="M200" s="219" t="s">
        <v>1</v>
      </c>
      <c r="N200" s="220" t="s">
        <v>42</v>
      </c>
      <c r="O200" s="71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155</v>
      </c>
      <c r="AT200" s="197" t="s">
        <v>151</v>
      </c>
      <c r="AU200" s="197" t="s">
        <v>87</v>
      </c>
      <c r="AY200" s="17" t="s">
        <v>123</v>
      </c>
      <c r="BE200" s="198">
        <f>IF(N200="základní",J200,0)</f>
        <v>0</v>
      </c>
      <c r="BF200" s="198">
        <f>IF(N200="snížená",J200,0)</f>
        <v>0</v>
      </c>
      <c r="BG200" s="198">
        <f>IF(N200="zákl. přenesená",J200,0)</f>
        <v>0</v>
      </c>
      <c r="BH200" s="198">
        <f>IF(N200="sníž. přenesená",J200,0)</f>
        <v>0</v>
      </c>
      <c r="BI200" s="198">
        <f>IF(N200="nulová",J200,0)</f>
        <v>0</v>
      </c>
      <c r="BJ200" s="17" t="s">
        <v>85</v>
      </c>
      <c r="BK200" s="198">
        <f>ROUND(I200*H200,2)</f>
        <v>0</v>
      </c>
      <c r="BL200" s="17" t="s">
        <v>130</v>
      </c>
      <c r="BM200" s="197" t="s">
        <v>285</v>
      </c>
    </row>
    <row r="201" spans="1:65" s="13" customFormat="1" ht="11.25">
      <c r="B201" s="199"/>
      <c r="C201" s="200"/>
      <c r="D201" s="201" t="s">
        <v>148</v>
      </c>
      <c r="E201" s="200"/>
      <c r="F201" s="203" t="s">
        <v>286</v>
      </c>
      <c r="G201" s="200"/>
      <c r="H201" s="204">
        <v>4.641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148</v>
      </c>
      <c r="AU201" s="210" t="s">
        <v>87</v>
      </c>
      <c r="AV201" s="13" t="s">
        <v>87</v>
      </c>
      <c r="AW201" s="13" t="s">
        <v>4</v>
      </c>
      <c r="AX201" s="13" t="s">
        <v>85</v>
      </c>
      <c r="AY201" s="210" t="s">
        <v>123</v>
      </c>
    </row>
    <row r="202" spans="1:65" s="2" customFormat="1" ht="24.2" customHeight="1">
      <c r="A202" s="34"/>
      <c r="B202" s="35"/>
      <c r="C202" s="211" t="s">
        <v>287</v>
      </c>
      <c r="D202" s="211" t="s">
        <v>151</v>
      </c>
      <c r="E202" s="212" t="s">
        <v>288</v>
      </c>
      <c r="F202" s="213" t="s">
        <v>289</v>
      </c>
      <c r="G202" s="214" t="s">
        <v>128</v>
      </c>
      <c r="H202" s="215">
        <v>2.4620000000000002</v>
      </c>
      <c r="I202" s="216"/>
      <c r="J202" s="217">
        <f>ROUND(I202*H202,2)</f>
        <v>0</v>
      </c>
      <c r="K202" s="213" t="s">
        <v>1</v>
      </c>
      <c r="L202" s="218"/>
      <c r="M202" s="219" t="s">
        <v>1</v>
      </c>
      <c r="N202" s="220" t="s">
        <v>42</v>
      </c>
      <c r="O202" s="71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155</v>
      </c>
      <c r="AT202" s="197" t="s">
        <v>151</v>
      </c>
      <c r="AU202" s="197" t="s">
        <v>87</v>
      </c>
      <c r="AY202" s="17" t="s">
        <v>123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85</v>
      </c>
      <c r="BK202" s="198">
        <f>ROUND(I202*H202,2)</f>
        <v>0</v>
      </c>
      <c r="BL202" s="17" t="s">
        <v>130</v>
      </c>
      <c r="BM202" s="197" t="s">
        <v>290</v>
      </c>
    </row>
    <row r="203" spans="1:65" s="13" customFormat="1" ht="11.25">
      <c r="B203" s="199"/>
      <c r="C203" s="200"/>
      <c r="D203" s="201" t="s">
        <v>148</v>
      </c>
      <c r="E203" s="200"/>
      <c r="F203" s="203" t="s">
        <v>291</v>
      </c>
      <c r="G203" s="200"/>
      <c r="H203" s="204">
        <v>2.4620000000000002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148</v>
      </c>
      <c r="AU203" s="210" t="s">
        <v>87</v>
      </c>
      <c r="AV203" s="13" t="s">
        <v>87</v>
      </c>
      <c r="AW203" s="13" t="s">
        <v>4</v>
      </c>
      <c r="AX203" s="13" t="s">
        <v>85</v>
      </c>
      <c r="AY203" s="210" t="s">
        <v>123</v>
      </c>
    </row>
    <row r="204" spans="1:65" s="2" customFormat="1" ht="37.9" customHeight="1">
      <c r="A204" s="34"/>
      <c r="B204" s="35"/>
      <c r="C204" s="186" t="s">
        <v>292</v>
      </c>
      <c r="D204" s="186" t="s">
        <v>125</v>
      </c>
      <c r="E204" s="187" t="s">
        <v>293</v>
      </c>
      <c r="F204" s="188" t="s">
        <v>294</v>
      </c>
      <c r="G204" s="189" t="s">
        <v>128</v>
      </c>
      <c r="H204" s="190">
        <v>6.1769999999999996</v>
      </c>
      <c r="I204" s="191"/>
      <c r="J204" s="192">
        <f>ROUND(I204*H204,2)</f>
        <v>0</v>
      </c>
      <c r="K204" s="188" t="s">
        <v>1</v>
      </c>
      <c r="L204" s="39"/>
      <c r="M204" s="193" t="s">
        <v>1</v>
      </c>
      <c r="N204" s="194" t="s">
        <v>42</v>
      </c>
      <c r="O204" s="71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130</v>
      </c>
      <c r="AT204" s="197" t="s">
        <v>125</v>
      </c>
      <c r="AU204" s="197" t="s">
        <v>87</v>
      </c>
      <c r="AY204" s="17" t="s">
        <v>123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85</v>
      </c>
      <c r="BK204" s="198">
        <f>ROUND(I204*H204,2)</f>
        <v>0</v>
      </c>
      <c r="BL204" s="17" t="s">
        <v>130</v>
      </c>
      <c r="BM204" s="197" t="s">
        <v>295</v>
      </c>
    </row>
    <row r="205" spans="1:65" s="2" customFormat="1" ht="24.2" customHeight="1">
      <c r="A205" s="34"/>
      <c r="B205" s="35"/>
      <c r="C205" s="186" t="s">
        <v>296</v>
      </c>
      <c r="D205" s="186" t="s">
        <v>125</v>
      </c>
      <c r="E205" s="187" t="s">
        <v>297</v>
      </c>
      <c r="F205" s="188" t="s">
        <v>298</v>
      </c>
      <c r="G205" s="189" t="s">
        <v>128</v>
      </c>
      <c r="H205" s="190">
        <v>520.49300000000005</v>
      </c>
      <c r="I205" s="191"/>
      <c r="J205" s="192">
        <f>ROUND(I205*H205,2)</f>
        <v>0</v>
      </c>
      <c r="K205" s="188" t="s">
        <v>1</v>
      </c>
      <c r="L205" s="39"/>
      <c r="M205" s="193" t="s">
        <v>1</v>
      </c>
      <c r="N205" s="194" t="s">
        <v>42</v>
      </c>
      <c r="O205" s="71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130</v>
      </c>
      <c r="AT205" s="197" t="s">
        <v>125</v>
      </c>
      <c r="AU205" s="197" t="s">
        <v>87</v>
      </c>
      <c r="AY205" s="17" t="s">
        <v>123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17" t="s">
        <v>85</v>
      </c>
      <c r="BK205" s="198">
        <f>ROUND(I205*H205,2)</f>
        <v>0</v>
      </c>
      <c r="BL205" s="17" t="s">
        <v>130</v>
      </c>
      <c r="BM205" s="197" t="s">
        <v>299</v>
      </c>
    </row>
    <row r="206" spans="1:65" s="13" customFormat="1" ht="11.25">
      <c r="B206" s="199"/>
      <c r="C206" s="200"/>
      <c r="D206" s="201" t="s">
        <v>148</v>
      </c>
      <c r="E206" s="202" t="s">
        <v>1</v>
      </c>
      <c r="F206" s="203" t="s">
        <v>252</v>
      </c>
      <c r="G206" s="200"/>
      <c r="H206" s="204">
        <v>466.85399999999998</v>
      </c>
      <c r="I206" s="205"/>
      <c r="J206" s="200"/>
      <c r="K206" s="200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148</v>
      </c>
      <c r="AU206" s="210" t="s">
        <v>87</v>
      </c>
      <c r="AV206" s="13" t="s">
        <v>87</v>
      </c>
      <c r="AW206" s="13" t="s">
        <v>34</v>
      </c>
      <c r="AX206" s="13" t="s">
        <v>77</v>
      </c>
      <c r="AY206" s="210" t="s">
        <v>123</v>
      </c>
    </row>
    <row r="207" spans="1:65" s="13" customFormat="1" ht="22.5">
      <c r="B207" s="199"/>
      <c r="C207" s="200"/>
      <c r="D207" s="201" t="s">
        <v>148</v>
      </c>
      <c r="E207" s="202" t="s">
        <v>1</v>
      </c>
      <c r="F207" s="203" t="s">
        <v>246</v>
      </c>
      <c r="G207" s="200"/>
      <c r="H207" s="204">
        <v>22</v>
      </c>
      <c r="I207" s="205"/>
      <c r="J207" s="200"/>
      <c r="K207" s="200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148</v>
      </c>
      <c r="AU207" s="210" t="s">
        <v>87</v>
      </c>
      <c r="AV207" s="13" t="s">
        <v>87</v>
      </c>
      <c r="AW207" s="13" t="s">
        <v>34</v>
      </c>
      <c r="AX207" s="13" t="s">
        <v>77</v>
      </c>
      <c r="AY207" s="210" t="s">
        <v>123</v>
      </c>
    </row>
    <row r="208" spans="1:65" s="13" customFormat="1" ht="11.25">
      <c r="B208" s="199"/>
      <c r="C208" s="200"/>
      <c r="D208" s="201" t="s">
        <v>148</v>
      </c>
      <c r="E208" s="202" t="s">
        <v>1</v>
      </c>
      <c r="F208" s="203" t="s">
        <v>253</v>
      </c>
      <c r="G208" s="200"/>
      <c r="H208" s="204">
        <v>25.152999999999999</v>
      </c>
      <c r="I208" s="205"/>
      <c r="J208" s="200"/>
      <c r="K208" s="200"/>
      <c r="L208" s="206"/>
      <c r="M208" s="207"/>
      <c r="N208" s="208"/>
      <c r="O208" s="208"/>
      <c r="P208" s="208"/>
      <c r="Q208" s="208"/>
      <c r="R208" s="208"/>
      <c r="S208" s="208"/>
      <c r="T208" s="209"/>
      <c r="AT208" s="210" t="s">
        <v>148</v>
      </c>
      <c r="AU208" s="210" t="s">
        <v>87</v>
      </c>
      <c r="AV208" s="13" t="s">
        <v>87</v>
      </c>
      <c r="AW208" s="13" t="s">
        <v>34</v>
      </c>
      <c r="AX208" s="13" t="s">
        <v>77</v>
      </c>
      <c r="AY208" s="210" t="s">
        <v>123</v>
      </c>
    </row>
    <row r="209" spans="1:65" s="13" customFormat="1" ht="11.25">
      <c r="B209" s="199"/>
      <c r="C209" s="200"/>
      <c r="D209" s="201" t="s">
        <v>148</v>
      </c>
      <c r="E209" s="202" t="s">
        <v>1</v>
      </c>
      <c r="F209" s="203" t="s">
        <v>254</v>
      </c>
      <c r="G209" s="200"/>
      <c r="H209" s="204">
        <v>6.4859999999999998</v>
      </c>
      <c r="I209" s="205"/>
      <c r="J209" s="200"/>
      <c r="K209" s="200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148</v>
      </c>
      <c r="AU209" s="210" t="s">
        <v>87</v>
      </c>
      <c r="AV209" s="13" t="s">
        <v>87</v>
      </c>
      <c r="AW209" s="13" t="s">
        <v>34</v>
      </c>
      <c r="AX209" s="13" t="s">
        <v>77</v>
      </c>
      <c r="AY209" s="210" t="s">
        <v>123</v>
      </c>
    </row>
    <row r="210" spans="1:65" s="14" customFormat="1" ht="11.25">
      <c r="B210" s="221"/>
      <c r="C210" s="222"/>
      <c r="D210" s="201" t="s">
        <v>148</v>
      </c>
      <c r="E210" s="223" t="s">
        <v>1</v>
      </c>
      <c r="F210" s="224" t="s">
        <v>167</v>
      </c>
      <c r="G210" s="222"/>
      <c r="H210" s="225">
        <v>520.49299999999994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148</v>
      </c>
      <c r="AU210" s="231" t="s">
        <v>87</v>
      </c>
      <c r="AV210" s="14" t="s">
        <v>130</v>
      </c>
      <c r="AW210" s="14" t="s">
        <v>34</v>
      </c>
      <c r="AX210" s="14" t="s">
        <v>85</v>
      </c>
      <c r="AY210" s="231" t="s">
        <v>123</v>
      </c>
    </row>
    <row r="211" spans="1:65" s="12" customFormat="1" ht="22.9" customHeight="1">
      <c r="B211" s="170"/>
      <c r="C211" s="171"/>
      <c r="D211" s="172" t="s">
        <v>76</v>
      </c>
      <c r="E211" s="184" t="s">
        <v>173</v>
      </c>
      <c r="F211" s="184" t="s">
        <v>300</v>
      </c>
      <c r="G211" s="171"/>
      <c r="H211" s="171"/>
      <c r="I211" s="174"/>
      <c r="J211" s="185">
        <f>BK211</f>
        <v>0</v>
      </c>
      <c r="K211" s="171"/>
      <c r="L211" s="176"/>
      <c r="M211" s="177"/>
      <c r="N211" s="178"/>
      <c r="O211" s="178"/>
      <c r="P211" s="179">
        <f>SUM(P212:P250)</f>
        <v>0</v>
      </c>
      <c r="Q211" s="178"/>
      <c r="R211" s="179">
        <f>SUM(R212:R250)</f>
        <v>30.833106900000001</v>
      </c>
      <c r="S211" s="178"/>
      <c r="T211" s="180">
        <f>SUM(T212:T250)</f>
        <v>0</v>
      </c>
      <c r="AR211" s="181" t="s">
        <v>85</v>
      </c>
      <c r="AT211" s="182" t="s">
        <v>76</v>
      </c>
      <c r="AU211" s="182" t="s">
        <v>85</v>
      </c>
      <c r="AY211" s="181" t="s">
        <v>123</v>
      </c>
      <c r="BK211" s="183">
        <f>SUM(BK212:BK250)</f>
        <v>0</v>
      </c>
    </row>
    <row r="212" spans="1:65" s="2" customFormat="1" ht="49.15" customHeight="1">
      <c r="A212" s="34"/>
      <c r="B212" s="35"/>
      <c r="C212" s="186" t="s">
        <v>301</v>
      </c>
      <c r="D212" s="186" t="s">
        <v>125</v>
      </c>
      <c r="E212" s="187" t="s">
        <v>302</v>
      </c>
      <c r="F212" s="188" t="s">
        <v>303</v>
      </c>
      <c r="G212" s="189" t="s">
        <v>141</v>
      </c>
      <c r="H212" s="190">
        <v>79.849999999999994</v>
      </c>
      <c r="I212" s="191"/>
      <c r="J212" s="192">
        <f>ROUND(I212*H212,2)</f>
        <v>0</v>
      </c>
      <c r="K212" s="188" t="s">
        <v>129</v>
      </c>
      <c r="L212" s="39"/>
      <c r="M212" s="193" t="s">
        <v>1</v>
      </c>
      <c r="N212" s="194" t="s">
        <v>42</v>
      </c>
      <c r="O212" s="71"/>
      <c r="P212" s="195">
        <f>O212*H212</f>
        <v>0</v>
      </c>
      <c r="Q212" s="195">
        <v>0.16850000000000001</v>
      </c>
      <c r="R212" s="195">
        <f>Q212*H212</f>
        <v>13.454725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130</v>
      </c>
      <c r="AT212" s="197" t="s">
        <v>125</v>
      </c>
      <c r="AU212" s="197" t="s">
        <v>87</v>
      </c>
      <c r="AY212" s="17" t="s">
        <v>123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17" t="s">
        <v>85</v>
      </c>
      <c r="BK212" s="198">
        <f>ROUND(I212*H212,2)</f>
        <v>0</v>
      </c>
      <c r="BL212" s="17" t="s">
        <v>130</v>
      </c>
      <c r="BM212" s="197" t="s">
        <v>304</v>
      </c>
    </row>
    <row r="213" spans="1:65" s="13" customFormat="1" ht="11.25">
      <c r="B213" s="199"/>
      <c r="C213" s="200"/>
      <c r="D213" s="201" t="s">
        <v>148</v>
      </c>
      <c r="E213" s="202" t="s">
        <v>1</v>
      </c>
      <c r="F213" s="203" t="s">
        <v>305</v>
      </c>
      <c r="G213" s="200"/>
      <c r="H213" s="204">
        <v>6.48</v>
      </c>
      <c r="I213" s="205"/>
      <c r="J213" s="200"/>
      <c r="K213" s="200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148</v>
      </c>
      <c r="AU213" s="210" t="s">
        <v>87</v>
      </c>
      <c r="AV213" s="13" t="s">
        <v>87</v>
      </c>
      <c r="AW213" s="13" t="s">
        <v>34</v>
      </c>
      <c r="AX213" s="13" t="s">
        <v>77</v>
      </c>
      <c r="AY213" s="210" t="s">
        <v>123</v>
      </c>
    </row>
    <row r="214" spans="1:65" s="13" customFormat="1" ht="11.25">
      <c r="B214" s="199"/>
      <c r="C214" s="200"/>
      <c r="D214" s="201" t="s">
        <v>148</v>
      </c>
      <c r="E214" s="202" t="s">
        <v>1</v>
      </c>
      <c r="F214" s="203" t="s">
        <v>306</v>
      </c>
      <c r="G214" s="200"/>
      <c r="H214" s="204">
        <v>1.76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148</v>
      </c>
      <c r="AU214" s="210" t="s">
        <v>87</v>
      </c>
      <c r="AV214" s="13" t="s">
        <v>87</v>
      </c>
      <c r="AW214" s="13" t="s">
        <v>34</v>
      </c>
      <c r="AX214" s="13" t="s">
        <v>77</v>
      </c>
      <c r="AY214" s="210" t="s">
        <v>123</v>
      </c>
    </row>
    <row r="215" spans="1:65" s="13" customFormat="1" ht="11.25">
      <c r="B215" s="199"/>
      <c r="C215" s="200"/>
      <c r="D215" s="201" t="s">
        <v>148</v>
      </c>
      <c r="E215" s="202" t="s">
        <v>1</v>
      </c>
      <c r="F215" s="203" t="s">
        <v>307</v>
      </c>
      <c r="G215" s="200"/>
      <c r="H215" s="204">
        <v>5.5</v>
      </c>
      <c r="I215" s="205"/>
      <c r="J215" s="200"/>
      <c r="K215" s="200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148</v>
      </c>
      <c r="AU215" s="210" t="s">
        <v>87</v>
      </c>
      <c r="AV215" s="13" t="s">
        <v>87</v>
      </c>
      <c r="AW215" s="13" t="s">
        <v>34</v>
      </c>
      <c r="AX215" s="13" t="s">
        <v>77</v>
      </c>
      <c r="AY215" s="210" t="s">
        <v>123</v>
      </c>
    </row>
    <row r="216" spans="1:65" s="13" customFormat="1" ht="11.25">
      <c r="B216" s="199"/>
      <c r="C216" s="200"/>
      <c r="D216" s="201" t="s">
        <v>148</v>
      </c>
      <c r="E216" s="202" t="s">
        <v>1</v>
      </c>
      <c r="F216" s="203" t="s">
        <v>308</v>
      </c>
      <c r="G216" s="200"/>
      <c r="H216" s="204">
        <v>24.26</v>
      </c>
      <c r="I216" s="205"/>
      <c r="J216" s="200"/>
      <c r="K216" s="200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148</v>
      </c>
      <c r="AU216" s="210" t="s">
        <v>87</v>
      </c>
      <c r="AV216" s="13" t="s">
        <v>87</v>
      </c>
      <c r="AW216" s="13" t="s">
        <v>34</v>
      </c>
      <c r="AX216" s="13" t="s">
        <v>77</v>
      </c>
      <c r="AY216" s="210" t="s">
        <v>123</v>
      </c>
    </row>
    <row r="217" spans="1:65" s="13" customFormat="1" ht="11.25">
      <c r="B217" s="199"/>
      <c r="C217" s="200"/>
      <c r="D217" s="201" t="s">
        <v>148</v>
      </c>
      <c r="E217" s="202" t="s">
        <v>1</v>
      </c>
      <c r="F217" s="203" t="s">
        <v>309</v>
      </c>
      <c r="G217" s="200"/>
      <c r="H217" s="204">
        <v>8.44</v>
      </c>
      <c r="I217" s="205"/>
      <c r="J217" s="200"/>
      <c r="K217" s="200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148</v>
      </c>
      <c r="AU217" s="210" t="s">
        <v>87</v>
      </c>
      <c r="AV217" s="13" t="s">
        <v>87</v>
      </c>
      <c r="AW217" s="13" t="s">
        <v>34</v>
      </c>
      <c r="AX217" s="13" t="s">
        <v>77</v>
      </c>
      <c r="AY217" s="210" t="s">
        <v>123</v>
      </c>
    </row>
    <row r="218" spans="1:65" s="13" customFormat="1" ht="11.25">
      <c r="B218" s="199"/>
      <c r="C218" s="200"/>
      <c r="D218" s="201" t="s">
        <v>148</v>
      </c>
      <c r="E218" s="202" t="s">
        <v>1</v>
      </c>
      <c r="F218" s="203" t="s">
        <v>310</v>
      </c>
      <c r="G218" s="200"/>
      <c r="H218" s="204">
        <v>6.91</v>
      </c>
      <c r="I218" s="205"/>
      <c r="J218" s="200"/>
      <c r="K218" s="200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148</v>
      </c>
      <c r="AU218" s="210" t="s">
        <v>87</v>
      </c>
      <c r="AV218" s="13" t="s">
        <v>87</v>
      </c>
      <c r="AW218" s="13" t="s">
        <v>34</v>
      </c>
      <c r="AX218" s="13" t="s">
        <v>77</v>
      </c>
      <c r="AY218" s="210" t="s">
        <v>123</v>
      </c>
    </row>
    <row r="219" spans="1:65" s="13" customFormat="1" ht="11.25">
      <c r="B219" s="199"/>
      <c r="C219" s="200"/>
      <c r="D219" s="201" t="s">
        <v>148</v>
      </c>
      <c r="E219" s="202" t="s">
        <v>1</v>
      </c>
      <c r="F219" s="203" t="s">
        <v>311</v>
      </c>
      <c r="G219" s="200"/>
      <c r="H219" s="204">
        <v>12.5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148</v>
      </c>
      <c r="AU219" s="210" t="s">
        <v>87</v>
      </c>
      <c r="AV219" s="13" t="s">
        <v>87</v>
      </c>
      <c r="AW219" s="13" t="s">
        <v>34</v>
      </c>
      <c r="AX219" s="13" t="s">
        <v>77</v>
      </c>
      <c r="AY219" s="210" t="s">
        <v>123</v>
      </c>
    </row>
    <row r="220" spans="1:65" s="13" customFormat="1" ht="11.25">
      <c r="B220" s="199"/>
      <c r="C220" s="200"/>
      <c r="D220" s="201" t="s">
        <v>148</v>
      </c>
      <c r="E220" s="202" t="s">
        <v>1</v>
      </c>
      <c r="F220" s="203" t="s">
        <v>312</v>
      </c>
      <c r="G220" s="200"/>
      <c r="H220" s="204">
        <v>14</v>
      </c>
      <c r="I220" s="205"/>
      <c r="J220" s="200"/>
      <c r="K220" s="200"/>
      <c r="L220" s="206"/>
      <c r="M220" s="207"/>
      <c r="N220" s="208"/>
      <c r="O220" s="208"/>
      <c r="P220" s="208"/>
      <c r="Q220" s="208"/>
      <c r="R220" s="208"/>
      <c r="S220" s="208"/>
      <c r="T220" s="209"/>
      <c r="AT220" s="210" t="s">
        <v>148</v>
      </c>
      <c r="AU220" s="210" t="s">
        <v>87</v>
      </c>
      <c r="AV220" s="13" t="s">
        <v>87</v>
      </c>
      <c r="AW220" s="13" t="s">
        <v>34</v>
      </c>
      <c r="AX220" s="13" t="s">
        <v>77</v>
      </c>
      <c r="AY220" s="210" t="s">
        <v>123</v>
      </c>
    </row>
    <row r="221" spans="1:65" s="14" customFormat="1" ht="11.25">
      <c r="B221" s="221"/>
      <c r="C221" s="222"/>
      <c r="D221" s="201" t="s">
        <v>148</v>
      </c>
      <c r="E221" s="223" t="s">
        <v>1</v>
      </c>
      <c r="F221" s="224" t="s">
        <v>167</v>
      </c>
      <c r="G221" s="222"/>
      <c r="H221" s="225">
        <v>79.849999999999994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148</v>
      </c>
      <c r="AU221" s="231" t="s">
        <v>87</v>
      </c>
      <c r="AV221" s="14" t="s">
        <v>130</v>
      </c>
      <c r="AW221" s="14" t="s">
        <v>34</v>
      </c>
      <c r="AX221" s="14" t="s">
        <v>85</v>
      </c>
      <c r="AY221" s="231" t="s">
        <v>123</v>
      </c>
    </row>
    <row r="222" spans="1:65" s="2" customFormat="1" ht="16.5" customHeight="1">
      <c r="A222" s="34"/>
      <c r="B222" s="35"/>
      <c r="C222" s="211" t="s">
        <v>313</v>
      </c>
      <c r="D222" s="211" t="s">
        <v>151</v>
      </c>
      <c r="E222" s="212" t="s">
        <v>314</v>
      </c>
      <c r="F222" s="213" t="s">
        <v>315</v>
      </c>
      <c r="G222" s="214" t="s">
        <v>141</v>
      </c>
      <c r="H222" s="215">
        <v>23</v>
      </c>
      <c r="I222" s="216"/>
      <c r="J222" s="217">
        <f>ROUND(I222*H222,2)</f>
        <v>0</v>
      </c>
      <c r="K222" s="213" t="s">
        <v>129</v>
      </c>
      <c r="L222" s="218"/>
      <c r="M222" s="219" t="s">
        <v>1</v>
      </c>
      <c r="N222" s="220" t="s">
        <v>42</v>
      </c>
      <c r="O222" s="71"/>
      <c r="P222" s="195">
        <f>O222*H222</f>
        <v>0</v>
      </c>
      <c r="Q222" s="195">
        <v>0.08</v>
      </c>
      <c r="R222" s="195">
        <f>Q222*H222</f>
        <v>1.84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155</v>
      </c>
      <c r="AT222" s="197" t="s">
        <v>151</v>
      </c>
      <c r="AU222" s="197" t="s">
        <v>87</v>
      </c>
      <c r="AY222" s="17" t="s">
        <v>123</v>
      </c>
      <c r="BE222" s="198">
        <f>IF(N222="základní",J222,0)</f>
        <v>0</v>
      </c>
      <c r="BF222" s="198">
        <f>IF(N222="snížená",J222,0)</f>
        <v>0</v>
      </c>
      <c r="BG222" s="198">
        <f>IF(N222="zákl. přenesená",J222,0)</f>
        <v>0</v>
      </c>
      <c r="BH222" s="198">
        <f>IF(N222="sníž. přenesená",J222,0)</f>
        <v>0</v>
      </c>
      <c r="BI222" s="198">
        <f>IF(N222="nulová",J222,0)</f>
        <v>0</v>
      </c>
      <c r="BJ222" s="17" t="s">
        <v>85</v>
      </c>
      <c r="BK222" s="198">
        <f>ROUND(I222*H222,2)</f>
        <v>0</v>
      </c>
      <c r="BL222" s="17" t="s">
        <v>130</v>
      </c>
      <c r="BM222" s="197" t="s">
        <v>316</v>
      </c>
    </row>
    <row r="223" spans="1:65" s="13" customFormat="1" ht="11.25">
      <c r="B223" s="199"/>
      <c r="C223" s="200"/>
      <c r="D223" s="201" t="s">
        <v>148</v>
      </c>
      <c r="E223" s="202" t="s">
        <v>1</v>
      </c>
      <c r="F223" s="203" t="s">
        <v>317</v>
      </c>
      <c r="G223" s="200"/>
      <c r="H223" s="204">
        <v>4.5</v>
      </c>
      <c r="I223" s="205"/>
      <c r="J223" s="200"/>
      <c r="K223" s="200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148</v>
      </c>
      <c r="AU223" s="210" t="s">
        <v>87</v>
      </c>
      <c r="AV223" s="13" t="s">
        <v>87</v>
      </c>
      <c r="AW223" s="13" t="s">
        <v>34</v>
      </c>
      <c r="AX223" s="13" t="s">
        <v>77</v>
      </c>
      <c r="AY223" s="210" t="s">
        <v>123</v>
      </c>
    </row>
    <row r="224" spans="1:65" s="13" customFormat="1" ht="11.25">
      <c r="B224" s="199"/>
      <c r="C224" s="200"/>
      <c r="D224" s="201" t="s">
        <v>148</v>
      </c>
      <c r="E224" s="202" t="s">
        <v>1</v>
      </c>
      <c r="F224" s="203" t="s">
        <v>307</v>
      </c>
      <c r="G224" s="200"/>
      <c r="H224" s="204">
        <v>5.5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148</v>
      </c>
      <c r="AU224" s="210" t="s">
        <v>87</v>
      </c>
      <c r="AV224" s="13" t="s">
        <v>87</v>
      </c>
      <c r="AW224" s="13" t="s">
        <v>34</v>
      </c>
      <c r="AX224" s="13" t="s">
        <v>77</v>
      </c>
      <c r="AY224" s="210" t="s">
        <v>123</v>
      </c>
    </row>
    <row r="225" spans="1:65" s="13" customFormat="1" ht="11.25">
      <c r="B225" s="199"/>
      <c r="C225" s="200"/>
      <c r="D225" s="201" t="s">
        <v>148</v>
      </c>
      <c r="E225" s="202" t="s">
        <v>1</v>
      </c>
      <c r="F225" s="203" t="s">
        <v>318</v>
      </c>
      <c r="G225" s="200"/>
      <c r="H225" s="204">
        <v>0.5</v>
      </c>
      <c r="I225" s="205"/>
      <c r="J225" s="200"/>
      <c r="K225" s="200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148</v>
      </c>
      <c r="AU225" s="210" t="s">
        <v>87</v>
      </c>
      <c r="AV225" s="13" t="s">
        <v>87</v>
      </c>
      <c r="AW225" s="13" t="s">
        <v>34</v>
      </c>
      <c r="AX225" s="13" t="s">
        <v>77</v>
      </c>
      <c r="AY225" s="210" t="s">
        <v>123</v>
      </c>
    </row>
    <row r="226" spans="1:65" s="13" customFormat="1" ht="11.25">
      <c r="B226" s="199"/>
      <c r="C226" s="200"/>
      <c r="D226" s="201" t="s">
        <v>148</v>
      </c>
      <c r="E226" s="202" t="s">
        <v>1</v>
      </c>
      <c r="F226" s="203" t="s">
        <v>319</v>
      </c>
      <c r="G226" s="200"/>
      <c r="H226" s="204">
        <v>7</v>
      </c>
      <c r="I226" s="205"/>
      <c r="J226" s="200"/>
      <c r="K226" s="200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148</v>
      </c>
      <c r="AU226" s="210" t="s">
        <v>87</v>
      </c>
      <c r="AV226" s="13" t="s">
        <v>87</v>
      </c>
      <c r="AW226" s="13" t="s">
        <v>34</v>
      </c>
      <c r="AX226" s="13" t="s">
        <v>77</v>
      </c>
      <c r="AY226" s="210" t="s">
        <v>123</v>
      </c>
    </row>
    <row r="227" spans="1:65" s="13" customFormat="1" ht="11.25">
      <c r="B227" s="199"/>
      <c r="C227" s="200"/>
      <c r="D227" s="201" t="s">
        <v>148</v>
      </c>
      <c r="E227" s="202" t="s">
        <v>1</v>
      </c>
      <c r="F227" s="203" t="s">
        <v>320</v>
      </c>
      <c r="G227" s="200"/>
      <c r="H227" s="204">
        <v>5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148</v>
      </c>
      <c r="AU227" s="210" t="s">
        <v>87</v>
      </c>
      <c r="AV227" s="13" t="s">
        <v>87</v>
      </c>
      <c r="AW227" s="13" t="s">
        <v>34</v>
      </c>
      <c r="AX227" s="13" t="s">
        <v>77</v>
      </c>
      <c r="AY227" s="210" t="s">
        <v>123</v>
      </c>
    </row>
    <row r="228" spans="1:65" s="13" customFormat="1" ht="11.25">
      <c r="B228" s="199"/>
      <c r="C228" s="200"/>
      <c r="D228" s="201" t="s">
        <v>148</v>
      </c>
      <c r="E228" s="202" t="s">
        <v>1</v>
      </c>
      <c r="F228" s="203" t="s">
        <v>321</v>
      </c>
      <c r="G228" s="200"/>
      <c r="H228" s="204">
        <v>0.5</v>
      </c>
      <c r="I228" s="205"/>
      <c r="J228" s="200"/>
      <c r="K228" s="200"/>
      <c r="L228" s="206"/>
      <c r="M228" s="207"/>
      <c r="N228" s="208"/>
      <c r="O228" s="208"/>
      <c r="P228" s="208"/>
      <c r="Q228" s="208"/>
      <c r="R228" s="208"/>
      <c r="S228" s="208"/>
      <c r="T228" s="209"/>
      <c r="AT228" s="210" t="s">
        <v>148</v>
      </c>
      <c r="AU228" s="210" t="s">
        <v>87</v>
      </c>
      <c r="AV228" s="13" t="s">
        <v>87</v>
      </c>
      <c r="AW228" s="13" t="s">
        <v>34</v>
      </c>
      <c r="AX228" s="13" t="s">
        <v>77</v>
      </c>
      <c r="AY228" s="210" t="s">
        <v>123</v>
      </c>
    </row>
    <row r="229" spans="1:65" s="14" customFormat="1" ht="11.25">
      <c r="B229" s="221"/>
      <c r="C229" s="222"/>
      <c r="D229" s="201" t="s">
        <v>148</v>
      </c>
      <c r="E229" s="223" t="s">
        <v>1</v>
      </c>
      <c r="F229" s="224" t="s">
        <v>167</v>
      </c>
      <c r="G229" s="222"/>
      <c r="H229" s="225">
        <v>23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148</v>
      </c>
      <c r="AU229" s="231" t="s">
        <v>87</v>
      </c>
      <c r="AV229" s="14" t="s">
        <v>130</v>
      </c>
      <c r="AW229" s="14" t="s">
        <v>34</v>
      </c>
      <c r="AX229" s="14" t="s">
        <v>85</v>
      </c>
      <c r="AY229" s="231" t="s">
        <v>123</v>
      </c>
    </row>
    <row r="230" spans="1:65" s="2" customFormat="1" ht="16.5" customHeight="1">
      <c r="A230" s="34"/>
      <c r="B230" s="35"/>
      <c r="C230" s="211" t="s">
        <v>322</v>
      </c>
      <c r="D230" s="211" t="s">
        <v>151</v>
      </c>
      <c r="E230" s="212" t="s">
        <v>323</v>
      </c>
      <c r="F230" s="213" t="s">
        <v>324</v>
      </c>
      <c r="G230" s="214" t="s">
        <v>141</v>
      </c>
      <c r="H230" s="215">
        <v>58</v>
      </c>
      <c r="I230" s="216"/>
      <c r="J230" s="217">
        <f>ROUND(I230*H230,2)</f>
        <v>0</v>
      </c>
      <c r="K230" s="213" t="s">
        <v>129</v>
      </c>
      <c r="L230" s="218"/>
      <c r="M230" s="219" t="s">
        <v>1</v>
      </c>
      <c r="N230" s="220" t="s">
        <v>42</v>
      </c>
      <c r="O230" s="71"/>
      <c r="P230" s="195">
        <f>O230*H230</f>
        <v>0</v>
      </c>
      <c r="Q230" s="195">
        <v>5.6000000000000001E-2</v>
      </c>
      <c r="R230" s="195">
        <f>Q230*H230</f>
        <v>3.2480000000000002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155</v>
      </c>
      <c r="AT230" s="197" t="s">
        <v>151</v>
      </c>
      <c r="AU230" s="197" t="s">
        <v>87</v>
      </c>
      <c r="AY230" s="17" t="s">
        <v>123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17" t="s">
        <v>85</v>
      </c>
      <c r="BK230" s="198">
        <f>ROUND(I230*H230,2)</f>
        <v>0</v>
      </c>
      <c r="BL230" s="17" t="s">
        <v>130</v>
      </c>
      <c r="BM230" s="197" t="s">
        <v>325</v>
      </c>
    </row>
    <row r="231" spans="1:65" s="13" customFormat="1" ht="11.25">
      <c r="B231" s="199"/>
      <c r="C231" s="200"/>
      <c r="D231" s="201" t="s">
        <v>148</v>
      </c>
      <c r="E231" s="202" t="s">
        <v>1</v>
      </c>
      <c r="F231" s="203" t="s">
        <v>326</v>
      </c>
      <c r="G231" s="200"/>
      <c r="H231" s="204">
        <v>2</v>
      </c>
      <c r="I231" s="205"/>
      <c r="J231" s="200"/>
      <c r="K231" s="200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148</v>
      </c>
      <c r="AU231" s="210" t="s">
        <v>87</v>
      </c>
      <c r="AV231" s="13" t="s">
        <v>87</v>
      </c>
      <c r="AW231" s="13" t="s">
        <v>34</v>
      </c>
      <c r="AX231" s="13" t="s">
        <v>77</v>
      </c>
      <c r="AY231" s="210" t="s">
        <v>123</v>
      </c>
    </row>
    <row r="232" spans="1:65" s="13" customFormat="1" ht="11.25">
      <c r="B232" s="199"/>
      <c r="C232" s="200"/>
      <c r="D232" s="201" t="s">
        <v>148</v>
      </c>
      <c r="E232" s="202" t="s">
        <v>1</v>
      </c>
      <c r="F232" s="203" t="s">
        <v>327</v>
      </c>
      <c r="G232" s="200"/>
      <c r="H232" s="204">
        <v>2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148</v>
      </c>
      <c r="AU232" s="210" t="s">
        <v>87</v>
      </c>
      <c r="AV232" s="13" t="s">
        <v>87</v>
      </c>
      <c r="AW232" s="13" t="s">
        <v>34</v>
      </c>
      <c r="AX232" s="13" t="s">
        <v>77</v>
      </c>
      <c r="AY232" s="210" t="s">
        <v>123</v>
      </c>
    </row>
    <row r="233" spans="1:65" s="13" customFormat="1" ht="11.25">
      <c r="B233" s="199"/>
      <c r="C233" s="200"/>
      <c r="D233" s="201" t="s">
        <v>148</v>
      </c>
      <c r="E233" s="202" t="s">
        <v>1</v>
      </c>
      <c r="F233" s="203" t="s">
        <v>328</v>
      </c>
      <c r="G233" s="200"/>
      <c r="H233" s="204">
        <v>24</v>
      </c>
      <c r="I233" s="205"/>
      <c r="J233" s="200"/>
      <c r="K233" s="200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148</v>
      </c>
      <c r="AU233" s="210" t="s">
        <v>87</v>
      </c>
      <c r="AV233" s="13" t="s">
        <v>87</v>
      </c>
      <c r="AW233" s="13" t="s">
        <v>34</v>
      </c>
      <c r="AX233" s="13" t="s">
        <v>77</v>
      </c>
      <c r="AY233" s="210" t="s">
        <v>123</v>
      </c>
    </row>
    <row r="234" spans="1:65" s="13" customFormat="1" ht="11.25">
      <c r="B234" s="199"/>
      <c r="C234" s="200"/>
      <c r="D234" s="201" t="s">
        <v>148</v>
      </c>
      <c r="E234" s="202" t="s">
        <v>1</v>
      </c>
      <c r="F234" s="203" t="s">
        <v>329</v>
      </c>
      <c r="G234" s="200"/>
      <c r="H234" s="204">
        <v>2</v>
      </c>
      <c r="I234" s="205"/>
      <c r="J234" s="200"/>
      <c r="K234" s="200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148</v>
      </c>
      <c r="AU234" s="210" t="s">
        <v>87</v>
      </c>
      <c r="AV234" s="13" t="s">
        <v>87</v>
      </c>
      <c r="AW234" s="13" t="s">
        <v>34</v>
      </c>
      <c r="AX234" s="13" t="s">
        <v>77</v>
      </c>
      <c r="AY234" s="210" t="s">
        <v>123</v>
      </c>
    </row>
    <row r="235" spans="1:65" s="13" customFormat="1" ht="11.25">
      <c r="B235" s="199"/>
      <c r="C235" s="200"/>
      <c r="D235" s="201" t="s">
        <v>148</v>
      </c>
      <c r="E235" s="202" t="s">
        <v>1</v>
      </c>
      <c r="F235" s="203" t="s">
        <v>330</v>
      </c>
      <c r="G235" s="200"/>
      <c r="H235" s="204">
        <v>2</v>
      </c>
      <c r="I235" s="205"/>
      <c r="J235" s="200"/>
      <c r="K235" s="200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148</v>
      </c>
      <c r="AU235" s="210" t="s">
        <v>87</v>
      </c>
      <c r="AV235" s="13" t="s">
        <v>87</v>
      </c>
      <c r="AW235" s="13" t="s">
        <v>34</v>
      </c>
      <c r="AX235" s="13" t="s">
        <v>77</v>
      </c>
      <c r="AY235" s="210" t="s">
        <v>123</v>
      </c>
    </row>
    <row r="236" spans="1:65" s="13" customFormat="1" ht="11.25">
      <c r="B236" s="199"/>
      <c r="C236" s="200"/>
      <c r="D236" s="201" t="s">
        <v>148</v>
      </c>
      <c r="E236" s="202" t="s">
        <v>1</v>
      </c>
      <c r="F236" s="203" t="s">
        <v>331</v>
      </c>
      <c r="G236" s="200"/>
      <c r="H236" s="204">
        <v>12</v>
      </c>
      <c r="I236" s="205"/>
      <c r="J236" s="200"/>
      <c r="K236" s="200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148</v>
      </c>
      <c r="AU236" s="210" t="s">
        <v>87</v>
      </c>
      <c r="AV236" s="13" t="s">
        <v>87</v>
      </c>
      <c r="AW236" s="13" t="s">
        <v>34</v>
      </c>
      <c r="AX236" s="13" t="s">
        <v>77</v>
      </c>
      <c r="AY236" s="210" t="s">
        <v>123</v>
      </c>
    </row>
    <row r="237" spans="1:65" s="13" customFormat="1" ht="11.25">
      <c r="B237" s="199"/>
      <c r="C237" s="200"/>
      <c r="D237" s="201" t="s">
        <v>148</v>
      </c>
      <c r="E237" s="202" t="s">
        <v>1</v>
      </c>
      <c r="F237" s="203" t="s">
        <v>332</v>
      </c>
      <c r="G237" s="200"/>
      <c r="H237" s="204">
        <v>14</v>
      </c>
      <c r="I237" s="205"/>
      <c r="J237" s="200"/>
      <c r="K237" s="200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148</v>
      </c>
      <c r="AU237" s="210" t="s">
        <v>87</v>
      </c>
      <c r="AV237" s="13" t="s">
        <v>87</v>
      </c>
      <c r="AW237" s="13" t="s">
        <v>34</v>
      </c>
      <c r="AX237" s="13" t="s">
        <v>77</v>
      </c>
      <c r="AY237" s="210" t="s">
        <v>123</v>
      </c>
    </row>
    <row r="238" spans="1:65" s="14" customFormat="1" ht="11.25">
      <c r="B238" s="221"/>
      <c r="C238" s="222"/>
      <c r="D238" s="201" t="s">
        <v>148</v>
      </c>
      <c r="E238" s="223" t="s">
        <v>1</v>
      </c>
      <c r="F238" s="224" t="s">
        <v>167</v>
      </c>
      <c r="G238" s="222"/>
      <c r="H238" s="225">
        <v>58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148</v>
      </c>
      <c r="AU238" s="231" t="s">
        <v>87</v>
      </c>
      <c r="AV238" s="14" t="s">
        <v>130</v>
      </c>
      <c r="AW238" s="14" t="s">
        <v>34</v>
      </c>
      <c r="AX238" s="14" t="s">
        <v>85</v>
      </c>
      <c r="AY238" s="231" t="s">
        <v>123</v>
      </c>
    </row>
    <row r="239" spans="1:65" s="2" customFormat="1" ht="55.5" customHeight="1">
      <c r="A239" s="34"/>
      <c r="B239" s="35"/>
      <c r="C239" s="186" t="s">
        <v>333</v>
      </c>
      <c r="D239" s="186" t="s">
        <v>125</v>
      </c>
      <c r="E239" s="187" t="s">
        <v>334</v>
      </c>
      <c r="F239" s="188" t="s">
        <v>335</v>
      </c>
      <c r="G239" s="189" t="s">
        <v>141</v>
      </c>
      <c r="H239" s="190">
        <v>81.349999999999994</v>
      </c>
      <c r="I239" s="191"/>
      <c r="J239" s="192">
        <f>ROUND(I239*H239,2)</f>
        <v>0</v>
      </c>
      <c r="K239" s="188" t="s">
        <v>129</v>
      </c>
      <c r="L239" s="39"/>
      <c r="M239" s="193" t="s">
        <v>1</v>
      </c>
      <c r="N239" s="194" t="s">
        <v>42</v>
      </c>
      <c r="O239" s="71"/>
      <c r="P239" s="195">
        <f>O239*H239</f>
        <v>0</v>
      </c>
      <c r="Q239" s="195">
        <v>8.5760000000000003E-2</v>
      </c>
      <c r="R239" s="195">
        <f>Q239*H239</f>
        <v>6.9765759999999997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130</v>
      </c>
      <c r="AT239" s="197" t="s">
        <v>125</v>
      </c>
      <c r="AU239" s="197" t="s">
        <v>87</v>
      </c>
      <c r="AY239" s="17" t="s">
        <v>123</v>
      </c>
      <c r="BE239" s="198">
        <f>IF(N239="základní",J239,0)</f>
        <v>0</v>
      </c>
      <c r="BF239" s="198">
        <f>IF(N239="snížená",J239,0)</f>
        <v>0</v>
      </c>
      <c r="BG239" s="198">
        <f>IF(N239="zákl. přenesená",J239,0)</f>
        <v>0</v>
      </c>
      <c r="BH239" s="198">
        <f>IF(N239="sníž. přenesená",J239,0)</f>
        <v>0</v>
      </c>
      <c r="BI239" s="198">
        <f>IF(N239="nulová",J239,0)</f>
        <v>0</v>
      </c>
      <c r="BJ239" s="17" t="s">
        <v>85</v>
      </c>
      <c r="BK239" s="198">
        <f>ROUND(I239*H239,2)</f>
        <v>0</v>
      </c>
      <c r="BL239" s="17" t="s">
        <v>130</v>
      </c>
      <c r="BM239" s="197" t="s">
        <v>336</v>
      </c>
    </row>
    <row r="240" spans="1:65" s="13" customFormat="1" ht="11.25">
      <c r="B240" s="199"/>
      <c r="C240" s="200"/>
      <c r="D240" s="201" t="s">
        <v>148</v>
      </c>
      <c r="E240" s="202" t="s">
        <v>1</v>
      </c>
      <c r="F240" s="203" t="s">
        <v>337</v>
      </c>
      <c r="G240" s="200"/>
      <c r="H240" s="204">
        <v>81.349999999999994</v>
      </c>
      <c r="I240" s="205"/>
      <c r="J240" s="200"/>
      <c r="K240" s="200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148</v>
      </c>
      <c r="AU240" s="210" t="s">
        <v>87</v>
      </c>
      <c r="AV240" s="13" t="s">
        <v>87</v>
      </c>
      <c r="AW240" s="13" t="s">
        <v>34</v>
      </c>
      <c r="AX240" s="13" t="s">
        <v>85</v>
      </c>
      <c r="AY240" s="210" t="s">
        <v>123</v>
      </c>
    </row>
    <row r="241" spans="1:65" s="2" customFormat="1" ht="16.5" customHeight="1">
      <c r="A241" s="34"/>
      <c r="B241" s="35"/>
      <c r="C241" s="211" t="s">
        <v>338</v>
      </c>
      <c r="D241" s="211" t="s">
        <v>151</v>
      </c>
      <c r="E241" s="212" t="s">
        <v>339</v>
      </c>
      <c r="F241" s="213" t="s">
        <v>340</v>
      </c>
      <c r="G241" s="214" t="s">
        <v>141</v>
      </c>
      <c r="H241" s="215">
        <v>82.977000000000004</v>
      </c>
      <c r="I241" s="216"/>
      <c r="J241" s="217">
        <f>ROUND(I241*H241,2)</f>
        <v>0</v>
      </c>
      <c r="K241" s="213" t="s">
        <v>129</v>
      </c>
      <c r="L241" s="218"/>
      <c r="M241" s="219" t="s">
        <v>1</v>
      </c>
      <c r="N241" s="220" t="s">
        <v>42</v>
      </c>
      <c r="O241" s="71"/>
      <c r="P241" s="195">
        <f>O241*H241</f>
        <v>0</v>
      </c>
      <c r="Q241" s="195">
        <v>5.6000000000000001E-2</v>
      </c>
      <c r="R241" s="195">
        <f>Q241*H241</f>
        <v>4.646712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155</v>
      </c>
      <c r="AT241" s="197" t="s">
        <v>151</v>
      </c>
      <c r="AU241" s="197" t="s">
        <v>87</v>
      </c>
      <c r="AY241" s="17" t="s">
        <v>123</v>
      </c>
      <c r="BE241" s="198">
        <f>IF(N241="základní",J241,0)</f>
        <v>0</v>
      </c>
      <c r="BF241" s="198">
        <f>IF(N241="snížená",J241,0)</f>
        <v>0</v>
      </c>
      <c r="BG241" s="198">
        <f>IF(N241="zákl. přenesená",J241,0)</f>
        <v>0</v>
      </c>
      <c r="BH241" s="198">
        <f>IF(N241="sníž. přenesená",J241,0)</f>
        <v>0</v>
      </c>
      <c r="BI241" s="198">
        <f>IF(N241="nulová",J241,0)</f>
        <v>0</v>
      </c>
      <c r="BJ241" s="17" t="s">
        <v>85</v>
      </c>
      <c r="BK241" s="198">
        <f>ROUND(I241*H241,2)</f>
        <v>0</v>
      </c>
      <c r="BL241" s="17" t="s">
        <v>130</v>
      </c>
      <c r="BM241" s="197" t="s">
        <v>341</v>
      </c>
    </row>
    <row r="242" spans="1:65" s="13" customFormat="1" ht="11.25">
      <c r="B242" s="199"/>
      <c r="C242" s="200"/>
      <c r="D242" s="201" t="s">
        <v>148</v>
      </c>
      <c r="E242" s="200"/>
      <c r="F242" s="203" t="s">
        <v>342</v>
      </c>
      <c r="G242" s="200"/>
      <c r="H242" s="204">
        <v>82.977000000000004</v>
      </c>
      <c r="I242" s="205"/>
      <c r="J242" s="200"/>
      <c r="K242" s="200"/>
      <c r="L242" s="206"/>
      <c r="M242" s="207"/>
      <c r="N242" s="208"/>
      <c r="O242" s="208"/>
      <c r="P242" s="208"/>
      <c r="Q242" s="208"/>
      <c r="R242" s="208"/>
      <c r="S242" s="208"/>
      <c r="T242" s="209"/>
      <c r="AT242" s="210" t="s">
        <v>148</v>
      </c>
      <c r="AU242" s="210" t="s">
        <v>87</v>
      </c>
      <c r="AV242" s="13" t="s">
        <v>87</v>
      </c>
      <c r="AW242" s="13" t="s">
        <v>4</v>
      </c>
      <c r="AX242" s="13" t="s">
        <v>85</v>
      </c>
      <c r="AY242" s="210" t="s">
        <v>123</v>
      </c>
    </row>
    <row r="243" spans="1:65" s="2" customFormat="1" ht="55.5" customHeight="1">
      <c r="A243" s="34"/>
      <c r="B243" s="35"/>
      <c r="C243" s="186" t="s">
        <v>343</v>
      </c>
      <c r="D243" s="186" t="s">
        <v>125</v>
      </c>
      <c r="E243" s="187" t="s">
        <v>344</v>
      </c>
      <c r="F243" s="188" t="s">
        <v>345</v>
      </c>
      <c r="G243" s="189" t="s">
        <v>141</v>
      </c>
      <c r="H243" s="190">
        <v>1.5</v>
      </c>
      <c r="I243" s="191"/>
      <c r="J243" s="192">
        <f>ROUND(I243*H243,2)</f>
        <v>0</v>
      </c>
      <c r="K243" s="188" t="s">
        <v>129</v>
      </c>
      <c r="L243" s="39"/>
      <c r="M243" s="193" t="s">
        <v>1</v>
      </c>
      <c r="N243" s="194" t="s">
        <v>42</v>
      </c>
      <c r="O243" s="71"/>
      <c r="P243" s="195">
        <f>O243*H243</f>
        <v>0</v>
      </c>
      <c r="Q243" s="195">
        <v>0.34691</v>
      </c>
      <c r="R243" s="195">
        <f>Q243*H243</f>
        <v>0.52036499999999997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130</v>
      </c>
      <c r="AT243" s="197" t="s">
        <v>125</v>
      </c>
      <c r="AU243" s="197" t="s">
        <v>87</v>
      </c>
      <c r="AY243" s="17" t="s">
        <v>123</v>
      </c>
      <c r="BE243" s="198">
        <f>IF(N243="základní",J243,0)</f>
        <v>0</v>
      </c>
      <c r="BF243" s="198">
        <f>IF(N243="snížená",J243,0)</f>
        <v>0</v>
      </c>
      <c r="BG243" s="198">
        <f>IF(N243="zákl. přenesená",J243,0)</f>
        <v>0</v>
      </c>
      <c r="BH243" s="198">
        <f>IF(N243="sníž. přenesená",J243,0)</f>
        <v>0</v>
      </c>
      <c r="BI243" s="198">
        <f>IF(N243="nulová",J243,0)</f>
        <v>0</v>
      </c>
      <c r="BJ243" s="17" t="s">
        <v>85</v>
      </c>
      <c r="BK243" s="198">
        <f>ROUND(I243*H243,2)</f>
        <v>0</v>
      </c>
      <c r="BL243" s="17" t="s">
        <v>130</v>
      </c>
      <c r="BM243" s="197" t="s">
        <v>346</v>
      </c>
    </row>
    <row r="244" spans="1:65" s="13" customFormat="1" ht="11.25">
      <c r="B244" s="199"/>
      <c r="C244" s="200"/>
      <c r="D244" s="201" t="s">
        <v>148</v>
      </c>
      <c r="E244" s="202" t="s">
        <v>1</v>
      </c>
      <c r="F244" s="203" t="s">
        <v>347</v>
      </c>
      <c r="G244" s="200"/>
      <c r="H244" s="204">
        <v>1.5</v>
      </c>
      <c r="I244" s="205"/>
      <c r="J244" s="200"/>
      <c r="K244" s="200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148</v>
      </c>
      <c r="AU244" s="210" t="s">
        <v>87</v>
      </c>
      <c r="AV244" s="13" t="s">
        <v>87</v>
      </c>
      <c r="AW244" s="13" t="s">
        <v>34</v>
      </c>
      <c r="AX244" s="13" t="s">
        <v>85</v>
      </c>
      <c r="AY244" s="210" t="s">
        <v>123</v>
      </c>
    </row>
    <row r="245" spans="1:65" s="2" customFormat="1" ht="24.2" customHeight="1">
      <c r="A245" s="34"/>
      <c r="B245" s="35"/>
      <c r="C245" s="211" t="s">
        <v>348</v>
      </c>
      <c r="D245" s="211" t="s">
        <v>151</v>
      </c>
      <c r="E245" s="212" t="s">
        <v>349</v>
      </c>
      <c r="F245" s="213" t="s">
        <v>350</v>
      </c>
      <c r="G245" s="214" t="s">
        <v>141</v>
      </c>
      <c r="H245" s="215">
        <v>1.53</v>
      </c>
      <c r="I245" s="216"/>
      <c r="J245" s="217">
        <f>ROUND(I245*H245,2)</f>
        <v>0</v>
      </c>
      <c r="K245" s="213" t="s">
        <v>1</v>
      </c>
      <c r="L245" s="218"/>
      <c r="M245" s="219" t="s">
        <v>1</v>
      </c>
      <c r="N245" s="220" t="s">
        <v>42</v>
      </c>
      <c r="O245" s="71"/>
      <c r="P245" s="195">
        <f>O245*H245</f>
        <v>0</v>
      </c>
      <c r="Q245" s="195">
        <v>9.3509999999999996E-2</v>
      </c>
      <c r="R245" s="195">
        <f>Q245*H245</f>
        <v>0.14307029999999998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155</v>
      </c>
      <c r="AT245" s="197" t="s">
        <v>151</v>
      </c>
      <c r="AU245" s="197" t="s">
        <v>87</v>
      </c>
      <c r="AY245" s="17" t="s">
        <v>123</v>
      </c>
      <c r="BE245" s="198">
        <f>IF(N245="základní",J245,0)</f>
        <v>0</v>
      </c>
      <c r="BF245" s="198">
        <f>IF(N245="snížená",J245,0)</f>
        <v>0</v>
      </c>
      <c r="BG245" s="198">
        <f>IF(N245="zákl. přenesená",J245,0)</f>
        <v>0</v>
      </c>
      <c r="BH245" s="198">
        <f>IF(N245="sníž. přenesená",J245,0)</f>
        <v>0</v>
      </c>
      <c r="BI245" s="198">
        <f>IF(N245="nulová",J245,0)</f>
        <v>0</v>
      </c>
      <c r="BJ245" s="17" t="s">
        <v>85</v>
      </c>
      <c r="BK245" s="198">
        <f>ROUND(I245*H245,2)</f>
        <v>0</v>
      </c>
      <c r="BL245" s="17" t="s">
        <v>130</v>
      </c>
      <c r="BM245" s="197" t="s">
        <v>351</v>
      </c>
    </row>
    <row r="246" spans="1:65" s="13" customFormat="1" ht="11.25">
      <c r="B246" s="199"/>
      <c r="C246" s="200"/>
      <c r="D246" s="201" t="s">
        <v>148</v>
      </c>
      <c r="E246" s="200"/>
      <c r="F246" s="203" t="s">
        <v>352</v>
      </c>
      <c r="G246" s="200"/>
      <c r="H246" s="204">
        <v>1.53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148</v>
      </c>
      <c r="AU246" s="210" t="s">
        <v>87</v>
      </c>
      <c r="AV246" s="13" t="s">
        <v>87</v>
      </c>
      <c r="AW246" s="13" t="s">
        <v>4</v>
      </c>
      <c r="AX246" s="13" t="s">
        <v>85</v>
      </c>
      <c r="AY246" s="210" t="s">
        <v>123</v>
      </c>
    </row>
    <row r="247" spans="1:65" s="2" customFormat="1" ht="24.2" customHeight="1">
      <c r="A247" s="34"/>
      <c r="B247" s="35"/>
      <c r="C247" s="186" t="s">
        <v>353</v>
      </c>
      <c r="D247" s="186" t="s">
        <v>125</v>
      </c>
      <c r="E247" s="187" t="s">
        <v>354</v>
      </c>
      <c r="F247" s="188" t="s">
        <v>355</v>
      </c>
      <c r="G247" s="189" t="s">
        <v>141</v>
      </c>
      <c r="H247" s="190">
        <v>33.26</v>
      </c>
      <c r="I247" s="191"/>
      <c r="J247" s="192">
        <f>ROUND(I247*H247,2)</f>
        <v>0</v>
      </c>
      <c r="K247" s="188" t="s">
        <v>129</v>
      </c>
      <c r="L247" s="39"/>
      <c r="M247" s="193" t="s">
        <v>1</v>
      </c>
      <c r="N247" s="194" t="s">
        <v>42</v>
      </c>
      <c r="O247" s="71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130</v>
      </c>
      <c r="AT247" s="197" t="s">
        <v>125</v>
      </c>
      <c r="AU247" s="197" t="s">
        <v>87</v>
      </c>
      <c r="AY247" s="17" t="s">
        <v>123</v>
      </c>
      <c r="BE247" s="198">
        <f>IF(N247="základní",J247,0)</f>
        <v>0</v>
      </c>
      <c r="BF247" s="198">
        <f>IF(N247="snížená",J247,0)</f>
        <v>0</v>
      </c>
      <c r="BG247" s="198">
        <f>IF(N247="zákl. přenesená",J247,0)</f>
        <v>0</v>
      </c>
      <c r="BH247" s="198">
        <f>IF(N247="sníž. přenesená",J247,0)</f>
        <v>0</v>
      </c>
      <c r="BI247" s="198">
        <f>IF(N247="nulová",J247,0)</f>
        <v>0</v>
      </c>
      <c r="BJ247" s="17" t="s">
        <v>85</v>
      </c>
      <c r="BK247" s="198">
        <f>ROUND(I247*H247,2)</f>
        <v>0</v>
      </c>
      <c r="BL247" s="17" t="s">
        <v>130</v>
      </c>
      <c r="BM247" s="197" t="s">
        <v>356</v>
      </c>
    </row>
    <row r="248" spans="1:65" s="13" customFormat="1" ht="11.25">
      <c r="B248" s="199"/>
      <c r="C248" s="200"/>
      <c r="D248" s="201" t="s">
        <v>148</v>
      </c>
      <c r="E248" s="202" t="s">
        <v>1</v>
      </c>
      <c r="F248" s="203" t="s">
        <v>357</v>
      </c>
      <c r="G248" s="200"/>
      <c r="H248" s="204">
        <v>33.26</v>
      </c>
      <c r="I248" s="205"/>
      <c r="J248" s="200"/>
      <c r="K248" s="200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148</v>
      </c>
      <c r="AU248" s="210" t="s">
        <v>87</v>
      </c>
      <c r="AV248" s="13" t="s">
        <v>87</v>
      </c>
      <c r="AW248" s="13" t="s">
        <v>34</v>
      </c>
      <c r="AX248" s="13" t="s">
        <v>85</v>
      </c>
      <c r="AY248" s="210" t="s">
        <v>123</v>
      </c>
    </row>
    <row r="249" spans="1:65" s="2" customFormat="1" ht="24.2" customHeight="1">
      <c r="A249" s="34"/>
      <c r="B249" s="35"/>
      <c r="C249" s="186" t="s">
        <v>358</v>
      </c>
      <c r="D249" s="186" t="s">
        <v>125</v>
      </c>
      <c r="E249" s="187" t="s">
        <v>359</v>
      </c>
      <c r="F249" s="188" t="s">
        <v>360</v>
      </c>
      <c r="G249" s="189" t="s">
        <v>141</v>
      </c>
      <c r="H249" s="190">
        <v>33.26</v>
      </c>
      <c r="I249" s="191"/>
      <c r="J249" s="192">
        <f>ROUND(I249*H249,2)</f>
        <v>0</v>
      </c>
      <c r="K249" s="188" t="s">
        <v>129</v>
      </c>
      <c r="L249" s="39"/>
      <c r="M249" s="193" t="s">
        <v>1</v>
      </c>
      <c r="N249" s="194" t="s">
        <v>42</v>
      </c>
      <c r="O249" s="71"/>
      <c r="P249" s="195">
        <f>O249*H249</f>
        <v>0</v>
      </c>
      <c r="Q249" s="195">
        <v>1.1E-4</v>
      </c>
      <c r="R249" s="195">
        <f>Q249*H249</f>
        <v>3.6585999999999997E-3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130</v>
      </c>
      <c r="AT249" s="197" t="s">
        <v>125</v>
      </c>
      <c r="AU249" s="197" t="s">
        <v>87</v>
      </c>
      <c r="AY249" s="17" t="s">
        <v>123</v>
      </c>
      <c r="BE249" s="198">
        <f>IF(N249="základní",J249,0)</f>
        <v>0</v>
      </c>
      <c r="BF249" s="198">
        <f>IF(N249="snížená",J249,0)</f>
        <v>0</v>
      </c>
      <c r="BG249" s="198">
        <f>IF(N249="zákl. přenesená",J249,0)</f>
        <v>0</v>
      </c>
      <c r="BH249" s="198">
        <f>IF(N249="sníž. přenesená",J249,0)</f>
        <v>0</v>
      </c>
      <c r="BI249" s="198">
        <f>IF(N249="nulová",J249,0)</f>
        <v>0</v>
      </c>
      <c r="BJ249" s="17" t="s">
        <v>85</v>
      </c>
      <c r="BK249" s="198">
        <f>ROUND(I249*H249,2)</f>
        <v>0</v>
      </c>
      <c r="BL249" s="17" t="s">
        <v>130</v>
      </c>
      <c r="BM249" s="197" t="s">
        <v>361</v>
      </c>
    </row>
    <row r="250" spans="1:65" s="13" customFormat="1" ht="11.25">
      <c r="B250" s="199"/>
      <c r="C250" s="200"/>
      <c r="D250" s="201" t="s">
        <v>148</v>
      </c>
      <c r="E250" s="202" t="s">
        <v>1</v>
      </c>
      <c r="F250" s="203" t="s">
        <v>357</v>
      </c>
      <c r="G250" s="200"/>
      <c r="H250" s="204">
        <v>33.26</v>
      </c>
      <c r="I250" s="205"/>
      <c r="J250" s="200"/>
      <c r="K250" s="200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148</v>
      </c>
      <c r="AU250" s="210" t="s">
        <v>87</v>
      </c>
      <c r="AV250" s="13" t="s">
        <v>87</v>
      </c>
      <c r="AW250" s="13" t="s">
        <v>34</v>
      </c>
      <c r="AX250" s="13" t="s">
        <v>85</v>
      </c>
      <c r="AY250" s="210" t="s">
        <v>123</v>
      </c>
    </row>
    <row r="251" spans="1:65" s="12" customFormat="1" ht="22.9" customHeight="1">
      <c r="B251" s="170"/>
      <c r="C251" s="171"/>
      <c r="D251" s="172" t="s">
        <v>76</v>
      </c>
      <c r="E251" s="184" t="s">
        <v>362</v>
      </c>
      <c r="F251" s="184" t="s">
        <v>363</v>
      </c>
      <c r="G251" s="171"/>
      <c r="H251" s="171"/>
      <c r="I251" s="174"/>
      <c r="J251" s="185">
        <f>BK251</f>
        <v>0</v>
      </c>
      <c r="K251" s="171"/>
      <c r="L251" s="176"/>
      <c r="M251" s="177"/>
      <c r="N251" s="178"/>
      <c r="O251" s="178"/>
      <c r="P251" s="179">
        <f>SUM(P252:P253)</f>
        <v>0</v>
      </c>
      <c r="Q251" s="178"/>
      <c r="R251" s="179">
        <f>SUM(R252:R253)</f>
        <v>0</v>
      </c>
      <c r="S251" s="178"/>
      <c r="T251" s="180">
        <f>SUM(T252:T253)</f>
        <v>0</v>
      </c>
      <c r="AR251" s="181" t="s">
        <v>85</v>
      </c>
      <c r="AT251" s="182" t="s">
        <v>76</v>
      </c>
      <c r="AU251" s="182" t="s">
        <v>85</v>
      </c>
      <c r="AY251" s="181" t="s">
        <v>123</v>
      </c>
      <c r="BK251" s="183">
        <f>SUM(BK252:BK253)</f>
        <v>0</v>
      </c>
    </row>
    <row r="252" spans="1:65" s="2" customFormat="1" ht="16.5" customHeight="1">
      <c r="A252" s="34"/>
      <c r="B252" s="35"/>
      <c r="C252" s="186" t="s">
        <v>364</v>
      </c>
      <c r="D252" s="186" t="s">
        <v>125</v>
      </c>
      <c r="E252" s="187" t="s">
        <v>365</v>
      </c>
      <c r="F252" s="188" t="s">
        <v>366</v>
      </c>
      <c r="G252" s="189" t="s">
        <v>141</v>
      </c>
      <c r="H252" s="190">
        <v>33.26</v>
      </c>
      <c r="I252" s="191"/>
      <c r="J252" s="192">
        <f>ROUND(I252*H252,2)</f>
        <v>0</v>
      </c>
      <c r="K252" s="188" t="s">
        <v>1</v>
      </c>
      <c r="L252" s="39"/>
      <c r="M252" s="193" t="s">
        <v>1</v>
      </c>
      <c r="N252" s="194" t="s">
        <v>42</v>
      </c>
      <c r="O252" s="71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130</v>
      </c>
      <c r="AT252" s="197" t="s">
        <v>125</v>
      </c>
      <c r="AU252" s="197" t="s">
        <v>87</v>
      </c>
      <c r="AY252" s="17" t="s">
        <v>123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17" t="s">
        <v>85</v>
      </c>
      <c r="BK252" s="198">
        <f>ROUND(I252*H252,2)</f>
        <v>0</v>
      </c>
      <c r="BL252" s="17" t="s">
        <v>130</v>
      </c>
      <c r="BM252" s="197" t="s">
        <v>367</v>
      </c>
    </row>
    <row r="253" spans="1:65" s="13" customFormat="1" ht="11.25">
      <c r="B253" s="199"/>
      <c r="C253" s="200"/>
      <c r="D253" s="201" t="s">
        <v>148</v>
      </c>
      <c r="E253" s="202" t="s">
        <v>1</v>
      </c>
      <c r="F253" s="203" t="s">
        <v>357</v>
      </c>
      <c r="G253" s="200"/>
      <c r="H253" s="204">
        <v>33.26</v>
      </c>
      <c r="I253" s="205"/>
      <c r="J253" s="200"/>
      <c r="K253" s="200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148</v>
      </c>
      <c r="AU253" s="210" t="s">
        <v>87</v>
      </c>
      <c r="AV253" s="13" t="s">
        <v>87</v>
      </c>
      <c r="AW253" s="13" t="s">
        <v>34</v>
      </c>
      <c r="AX253" s="13" t="s">
        <v>85</v>
      </c>
      <c r="AY253" s="210" t="s">
        <v>123</v>
      </c>
    </row>
    <row r="254" spans="1:65" s="12" customFormat="1" ht="22.9" customHeight="1">
      <c r="B254" s="170"/>
      <c r="C254" s="171"/>
      <c r="D254" s="172" t="s">
        <v>76</v>
      </c>
      <c r="E254" s="184" t="s">
        <v>368</v>
      </c>
      <c r="F254" s="184" t="s">
        <v>369</v>
      </c>
      <c r="G254" s="171"/>
      <c r="H254" s="171"/>
      <c r="I254" s="174"/>
      <c r="J254" s="185">
        <f>BK254</f>
        <v>0</v>
      </c>
      <c r="K254" s="171"/>
      <c r="L254" s="176"/>
      <c r="M254" s="177"/>
      <c r="N254" s="178"/>
      <c r="O254" s="178"/>
      <c r="P254" s="179">
        <f>P255</f>
        <v>0</v>
      </c>
      <c r="Q254" s="178"/>
      <c r="R254" s="179">
        <f>R255</f>
        <v>0</v>
      </c>
      <c r="S254" s="178"/>
      <c r="T254" s="180">
        <f>T255</f>
        <v>0</v>
      </c>
      <c r="AR254" s="181" t="s">
        <v>85</v>
      </c>
      <c r="AT254" s="182" t="s">
        <v>76</v>
      </c>
      <c r="AU254" s="182" t="s">
        <v>85</v>
      </c>
      <c r="AY254" s="181" t="s">
        <v>123</v>
      </c>
      <c r="BK254" s="183">
        <f>BK255</f>
        <v>0</v>
      </c>
    </row>
    <row r="255" spans="1:65" s="2" customFormat="1" ht="44.25" customHeight="1">
      <c r="A255" s="34"/>
      <c r="B255" s="35"/>
      <c r="C255" s="186" t="s">
        <v>370</v>
      </c>
      <c r="D255" s="186" t="s">
        <v>125</v>
      </c>
      <c r="E255" s="187" t="s">
        <v>371</v>
      </c>
      <c r="F255" s="188" t="s">
        <v>372</v>
      </c>
      <c r="G255" s="189" t="s">
        <v>154</v>
      </c>
      <c r="H255" s="190">
        <v>30.841999999999999</v>
      </c>
      <c r="I255" s="191"/>
      <c r="J255" s="192">
        <f>ROUND(I255*H255,2)</f>
        <v>0</v>
      </c>
      <c r="K255" s="188" t="s">
        <v>129</v>
      </c>
      <c r="L255" s="39"/>
      <c r="M255" s="242" t="s">
        <v>1</v>
      </c>
      <c r="N255" s="243" t="s">
        <v>42</v>
      </c>
      <c r="O255" s="244"/>
      <c r="P255" s="245">
        <f>O255*H255</f>
        <v>0</v>
      </c>
      <c r="Q255" s="245">
        <v>0</v>
      </c>
      <c r="R255" s="245">
        <f>Q255*H255</f>
        <v>0</v>
      </c>
      <c r="S255" s="245">
        <v>0</v>
      </c>
      <c r="T255" s="24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130</v>
      </c>
      <c r="AT255" s="197" t="s">
        <v>125</v>
      </c>
      <c r="AU255" s="197" t="s">
        <v>87</v>
      </c>
      <c r="AY255" s="17" t="s">
        <v>123</v>
      </c>
      <c r="BE255" s="198">
        <f>IF(N255="základní",J255,0)</f>
        <v>0</v>
      </c>
      <c r="BF255" s="198">
        <f>IF(N255="snížená",J255,0)</f>
        <v>0</v>
      </c>
      <c r="BG255" s="198">
        <f>IF(N255="zákl. přenesená",J255,0)</f>
        <v>0</v>
      </c>
      <c r="BH255" s="198">
        <f>IF(N255="sníž. přenesená",J255,0)</f>
        <v>0</v>
      </c>
      <c r="BI255" s="198">
        <f>IF(N255="nulová",J255,0)</f>
        <v>0</v>
      </c>
      <c r="BJ255" s="17" t="s">
        <v>85</v>
      </c>
      <c r="BK255" s="198">
        <f>ROUND(I255*H255,2)</f>
        <v>0</v>
      </c>
      <c r="BL255" s="17" t="s">
        <v>130</v>
      </c>
      <c r="BM255" s="197" t="s">
        <v>373</v>
      </c>
    </row>
    <row r="256" spans="1:65" s="2" customFormat="1" ht="6.95" customHeight="1">
      <c r="A256" s="34"/>
      <c r="B256" s="54"/>
      <c r="C256" s="55"/>
      <c r="D256" s="55"/>
      <c r="E256" s="55"/>
      <c r="F256" s="55"/>
      <c r="G256" s="55"/>
      <c r="H256" s="55"/>
      <c r="I256" s="55"/>
      <c r="J256" s="55"/>
      <c r="K256" s="55"/>
      <c r="L256" s="39"/>
      <c r="M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</row>
  </sheetData>
  <sheetProtection algorithmName="SHA-512" hashValue="EFJ3++KIVh0h4aKyP3VZEUHEBS0ctGzh06vq1h3hB6/vQbq7jHO+RfuOigCP0M9wDb/dDtkYx/YlIr8D8vEmbg==" saltValue="7nkSBPBt6CCPC/nm2jIsYUWqsdE+wg2BHyhKiiH7hDnupVYlMBcnDt4RsaQMrmDabjpI7fbYXvJh7kiS9KkZJQ==" spinCount="100000" sheet="1" objects="1" scenarios="1" formatColumns="0" formatRows="0" autoFilter="0"/>
  <autoFilter ref="C124:K25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7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5" customHeight="1">
      <c r="B4" s="20"/>
      <c r="D4" s="110" t="s">
        <v>91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88" t="str">
        <f>'Rekapitulace stavby'!K6</f>
        <v>Oprava komunikace - propadlá křižovatka u budovy E (onkologie)</v>
      </c>
      <c r="F7" s="289"/>
      <c r="G7" s="289"/>
      <c r="H7" s="289"/>
      <c r="L7" s="20"/>
    </row>
    <row r="8" spans="1:46" s="2" customFormat="1" ht="12" customHeight="1">
      <c r="A8" s="34"/>
      <c r="B8" s="39"/>
      <c r="C8" s="34"/>
      <c r="D8" s="112" t="s">
        <v>92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0" t="s">
        <v>374</v>
      </c>
      <c r="F9" s="291"/>
      <c r="G9" s="291"/>
      <c r="H9" s="29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7. 10. 2025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2" t="str">
        <f>'Rekapitulace stavby'!E14</f>
        <v>Vyplň údaj</v>
      </c>
      <c r="F18" s="293"/>
      <c r="G18" s="293"/>
      <c r="H18" s="293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32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33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4" t="s">
        <v>1</v>
      </c>
      <c r="F27" s="294"/>
      <c r="G27" s="294"/>
      <c r="H27" s="29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41</v>
      </c>
      <c r="E33" s="112" t="s">
        <v>42</v>
      </c>
      <c r="F33" s="123">
        <f>ROUND((SUM(BE120:BE135)),  2)</f>
        <v>0</v>
      </c>
      <c r="G33" s="34"/>
      <c r="H33" s="34"/>
      <c r="I33" s="124">
        <v>0.21</v>
      </c>
      <c r="J33" s="123">
        <f>ROUND(((SUM(BE120:BE135))*I33),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43</v>
      </c>
      <c r="F34" s="123">
        <f>ROUND((SUM(BF120:BF135)),  2)</f>
        <v>0</v>
      </c>
      <c r="G34" s="34"/>
      <c r="H34" s="34"/>
      <c r="I34" s="124">
        <v>0.12</v>
      </c>
      <c r="J34" s="123">
        <f>ROUND(((SUM(BF120:BF135))*I34),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44</v>
      </c>
      <c r="F35" s="123">
        <f>ROUND((SUM(BG120:BG135)),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45</v>
      </c>
      <c r="F36" s="123">
        <f>ROUND((SUM(BH120:BH135)),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46</v>
      </c>
      <c r="F37" s="123">
        <f>ROUND((SUM(BI120:BI135)),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hidden="1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hidden="1" customHeight="1">
      <c r="A82" s="34"/>
      <c r="B82" s="35"/>
      <c r="C82" s="23" t="s">
        <v>94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hidden="1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hidden="1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hidden="1" customHeight="1">
      <c r="A85" s="34"/>
      <c r="B85" s="35"/>
      <c r="C85" s="36"/>
      <c r="D85" s="36"/>
      <c r="E85" s="295" t="str">
        <f>E7</f>
        <v>Oprava komunikace - propadlá křižovatka u budovy E (onkologie)</v>
      </c>
      <c r="F85" s="296"/>
      <c r="G85" s="296"/>
      <c r="H85" s="29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hidden="1" customHeight="1">
      <c r="A86" s="34"/>
      <c r="B86" s="35"/>
      <c r="C86" s="29" t="s">
        <v>92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hidden="1" customHeight="1">
      <c r="A87" s="34"/>
      <c r="B87" s="35"/>
      <c r="C87" s="36"/>
      <c r="D87" s="36"/>
      <c r="E87" s="266" t="str">
        <f>E9</f>
        <v>VN - Vedlejší náklady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hidden="1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hidden="1" customHeight="1">
      <c r="A89" s="34"/>
      <c r="B89" s="35"/>
      <c r="C89" s="29" t="s">
        <v>20</v>
      </c>
      <c r="D89" s="36"/>
      <c r="E89" s="36"/>
      <c r="F89" s="27" t="str">
        <f>F12</f>
        <v>Areál nemocnice Chomutov</v>
      </c>
      <c r="G89" s="36"/>
      <c r="H89" s="36"/>
      <c r="I89" s="29" t="s">
        <v>22</v>
      </c>
      <c r="J89" s="66" t="str">
        <f>IF(J12="","",J12)</f>
        <v>7. 10. 2025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hidden="1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hidden="1" customHeight="1">
      <c r="A91" s="34"/>
      <c r="B91" s="35"/>
      <c r="C91" s="29" t="s">
        <v>24</v>
      </c>
      <c r="D91" s="36"/>
      <c r="E91" s="36"/>
      <c r="F91" s="27" t="str">
        <f>E15</f>
        <v>Krajská zdravotní, a.s.</v>
      </c>
      <c r="G91" s="36"/>
      <c r="H91" s="36"/>
      <c r="I91" s="29" t="s">
        <v>31</v>
      </c>
      <c r="J91" s="32" t="str">
        <f>E21</f>
        <v>Petr Vokálek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hidden="1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Petr Vokálek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hidden="1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hidden="1" customHeight="1">
      <c r="A94" s="34"/>
      <c r="B94" s="35"/>
      <c r="C94" s="143" t="s">
        <v>95</v>
      </c>
      <c r="D94" s="144"/>
      <c r="E94" s="144"/>
      <c r="F94" s="144"/>
      <c r="G94" s="144"/>
      <c r="H94" s="144"/>
      <c r="I94" s="144"/>
      <c r="J94" s="145" t="s">
        <v>96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hidden="1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hidden="1" customHeight="1">
      <c r="A96" s="34"/>
      <c r="B96" s="35"/>
      <c r="C96" s="146" t="s">
        <v>97</v>
      </c>
      <c r="D96" s="36"/>
      <c r="E96" s="36"/>
      <c r="F96" s="36"/>
      <c r="G96" s="36"/>
      <c r="H96" s="36"/>
      <c r="I96" s="36"/>
      <c r="J96" s="84">
        <f>J120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98</v>
      </c>
    </row>
    <row r="97" spans="1:31" s="9" customFormat="1" ht="24.95" hidden="1" customHeight="1">
      <c r="B97" s="147"/>
      <c r="C97" s="148"/>
      <c r="D97" s="149" t="s">
        <v>375</v>
      </c>
      <c r="E97" s="150"/>
      <c r="F97" s="150"/>
      <c r="G97" s="150"/>
      <c r="H97" s="150"/>
      <c r="I97" s="150"/>
      <c r="J97" s="151">
        <f>J121</f>
        <v>0</v>
      </c>
      <c r="K97" s="148"/>
      <c r="L97" s="152"/>
    </row>
    <row r="98" spans="1:31" s="10" customFormat="1" ht="19.899999999999999" hidden="1" customHeight="1">
      <c r="B98" s="153"/>
      <c r="C98" s="154"/>
      <c r="D98" s="155" t="s">
        <v>376</v>
      </c>
      <c r="E98" s="156"/>
      <c r="F98" s="156"/>
      <c r="G98" s="156"/>
      <c r="H98" s="156"/>
      <c r="I98" s="156"/>
      <c r="J98" s="157">
        <f>J122</f>
        <v>0</v>
      </c>
      <c r="K98" s="154"/>
      <c r="L98" s="158"/>
    </row>
    <row r="99" spans="1:31" s="10" customFormat="1" ht="19.899999999999999" hidden="1" customHeight="1">
      <c r="B99" s="153"/>
      <c r="C99" s="154"/>
      <c r="D99" s="155" t="s">
        <v>377</v>
      </c>
      <c r="E99" s="156"/>
      <c r="F99" s="156"/>
      <c r="G99" s="156"/>
      <c r="H99" s="156"/>
      <c r="I99" s="156"/>
      <c r="J99" s="157">
        <f>J127</f>
        <v>0</v>
      </c>
      <c r="K99" s="154"/>
      <c r="L99" s="158"/>
    </row>
    <row r="100" spans="1:31" s="10" customFormat="1" ht="19.899999999999999" hidden="1" customHeight="1">
      <c r="B100" s="153"/>
      <c r="C100" s="154"/>
      <c r="D100" s="155" t="s">
        <v>378</v>
      </c>
      <c r="E100" s="156"/>
      <c r="F100" s="156"/>
      <c r="G100" s="156"/>
      <c r="H100" s="156"/>
      <c r="I100" s="156"/>
      <c r="J100" s="157">
        <f>J131</f>
        <v>0</v>
      </c>
      <c r="K100" s="154"/>
      <c r="L100" s="158"/>
    </row>
    <row r="101" spans="1:31" s="2" customFormat="1" ht="21.75" hidden="1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hidden="1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3" t="s">
        <v>108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95" t="str">
        <f>E7</f>
        <v>Oprava komunikace - propadlá křižovatka u budovy E (onkologie)</v>
      </c>
      <c r="F110" s="296"/>
      <c r="G110" s="296"/>
      <c r="H110" s="29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92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66" t="str">
        <f>E9</f>
        <v>VN - Vedlejší náklady</v>
      </c>
      <c r="F112" s="297"/>
      <c r="G112" s="297"/>
      <c r="H112" s="29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20</v>
      </c>
      <c r="D114" s="36"/>
      <c r="E114" s="36"/>
      <c r="F114" s="27" t="str">
        <f>F12</f>
        <v>Areál nemocnice Chomutov</v>
      </c>
      <c r="G114" s="36"/>
      <c r="H114" s="36"/>
      <c r="I114" s="29" t="s">
        <v>22</v>
      </c>
      <c r="J114" s="66" t="str">
        <f>IF(J12="","",J12)</f>
        <v>7. 10. 2025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9" t="s">
        <v>24</v>
      </c>
      <c r="D116" s="36"/>
      <c r="E116" s="36"/>
      <c r="F116" s="27" t="str">
        <f>E15</f>
        <v>Krajská zdravotní, a.s.</v>
      </c>
      <c r="G116" s="36"/>
      <c r="H116" s="36"/>
      <c r="I116" s="29" t="s">
        <v>31</v>
      </c>
      <c r="J116" s="32" t="str">
        <f>E21</f>
        <v>Petr Vokálek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29</v>
      </c>
      <c r="D117" s="36"/>
      <c r="E117" s="36"/>
      <c r="F117" s="27" t="str">
        <f>IF(E18="","",E18)</f>
        <v>Vyplň údaj</v>
      </c>
      <c r="G117" s="36"/>
      <c r="H117" s="36"/>
      <c r="I117" s="29" t="s">
        <v>35</v>
      </c>
      <c r="J117" s="32" t="str">
        <f>E24</f>
        <v>Petr Vokálek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59"/>
      <c r="B119" s="160"/>
      <c r="C119" s="161" t="s">
        <v>109</v>
      </c>
      <c r="D119" s="162" t="s">
        <v>62</v>
      </c>
      <c r="E119" s="162" t="s">
        <v>58</v>
      </c>
      <c r="F119" s="162" t="s">
        <v>59</v>
      </c>
      <c r="G119" s="162" t="s">
        <v>110</v>
      </c>
      <c r="H119" s="162" t="s">
        <v>111</v>
      </c>
      <c r="I119" s="162" t="s">
        <v>112</v>
      </c>
      <c r="J119" s="162" t="s">
        <v>96</v>
      </c>
      <c r="K119" s="163" t="s">
        <v>113</v>
      </c>
      <c r="L119" s="164"/>
      <c r="M119" s="75" t="s">
        <v>1</v>
      </c>
      <c r="N119" s="76" t="s">
        <v>41</v>
      </c>
      <c r="O119" s="76" t="s">
        <v>114</v>
      </c>
      <c r="P119" s="76" t="s">
        <v>115</v>
      </c>
      <c r="Q119" s="76" t="s">
        <v>116</v>
      </c>
      <c r="R119" s="76" t="s">
        <v>117</v>
      </c>
      <c r="S119" s="76" t="s">
        <v>118</v>
      </c>
      <c r="T119" s="77" t="s">
        <v>119</v>
      </c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</row>
    <row r="120" spans="1:65" s="2" customFormat="1" ht="22.9" customHeight="1">
      <c r="A120" s="34"/>
      <c r="B120" s="35"/>
      <c r="C120" s="82" t="s">
        <v>120</v>
      </c>
      <c r="D120" s="36"/>
      <c r="E120" s="36"/>
      <c r="F120" s="36"/>
      <c r="G120" s="36"/>
      <c r="H120" s="36"/>
      <c r="I120" s="36"/>
      <c r="J120" s="165">
        <f>BK120</f>
        <v>0</v>
      </c>
      <c r="K120" s="36"/>
      <c r="L120" s="39"/>
      <c r="M120" s="78"/>
      <c r="N120" s="166"/>
      <c r="O120" s="79"/>
      <c r="P120" s="167">
        <f>P121</f>
        <v>0</v>
      </c>
      <c r="Q120" s="79"/>
      <c r="R120" s="167">
        <f>R121</f>
        <v>0</v>
      </c>
      <c r="S120" s="79"/>
      <c r="T120" s="168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76</v>
      </c>
      <c r="AU120" s="17" t="s">
        <v>98</v>
      </c>
      <c r="BK120" s="169">
        <f>BK121</f>
        <v>0</v>
      </c>
    </row>
    <row r="121" spans="1:65" s="12" customFormat="1" ht="25.9" customHeight="1">
      <c r="B121" s="170"/>
      <c r="C121" s="171"/>
      <c r="D121" s="172" t="s">
        <v>76</v>
      </c>
      <c r="E121" s="173" t="s">
        <v>379</v>
      </c>
      <c r="F121" s="173" t="s">
        <v>380</v>
      </c>
      <c r="G121" s="171"/>
      <c r="H121" s="171"/>
      <c r="I121" s="174"/>
      <c r="J121" s="175">
        <f>BK121</f>
        <v>0</v>
      </c>
      <c r="K121" s="171"/>
      <c r="L121" s="176"/>
      <c r="M121" s="177"/>
      <c r="N121" s="178"/>
      <c r="O121" s="178"/>
      <c r="P121" s="179">
        <f>P122+P127+P131</f>
        <v>0</v>
      </c>
      <c r="Q121" s="178"/>
      <c r="R121" s="179">
        <f>R122+R127+R131</f>
        <v>0</v>
      </c>
      <c r="S121" s="178"/>
      <c r="T121" s="180">
        <f>T122+T127+T131</f>
        <v>0</v>
      </c>
      <c r="AR121" s="181" t="s">
        <v>143</v>
      </c>
      <c r="AT121" s="182" t="s">
        <v>76</v>
      </c>
      <c r="AU121" s="182" t="s">
        <v>77</v>
      </c>
      <c r="AY121" s="181" t="s">
        <v>123</v>
      </c>
      <c r="BK121" s="183">
        <f>BK122+BK127+BK131</f>
        <v>0</v>
      </c>
    </row>
    <row r="122" spans="1:65" s="12" customFormat="1" ht="22.9" customHeight="1">
      <c r="B122" s="170"/>
      <c r="C122" s="171"/>
      <c r="D122" s="172" t="s">
        <v>76</v>
      </c>
      <c r="E122" s="184" t="s">
        <v>381</v>
      </c>
      <c r="F122" s="184" t="s">
        <v>382</v>
      </c>
      <c r="G122" s="171"/>
      <c r="H122" s="171"/>
      <c r="I122" s="174"/>
      <c r="J122" s="185">
        <f>BK122</f>
        <v>0</v>
      </c>
      <c r="K122" s="171"/>
      <c r="L122" s="176"/>
      <c r="M122" s="177"/>
      <c r="N122" s="178"/>
      <c r="O122" s="178"/>
      <c r="P122" s="179">
        <f>SUM(P123:P126)</f>
        <v>0</v>
      </c>
      <c r="Q122" s="178"/>
      <c r="R122" s="179">
        <f>SUM(R123:R126)</f>
        <v>0</v>
      </c>
      <c r="S122" s="178"/>
      <c r="T122" s="180">
        <f>SUM(T123:T126)</f>
        <v>0</v>
      </c>
      <c r="AR122" s="181" t="s">
        <v>143</v>
      </c>
      <c r="AT122" s="182" t="s">
        <v>76</v>
      </c>
      <c r="AU122" s="182" t="s">
        <v>85</v>
      </c>
      <c r="AY122" s="181" t="s">
        <v>123</v>
      </c>
      <c r="BK122" s="183">
        <f>SUM(BK123:BK126)</f>
        <v>0</v>
      </c>
    </row>
    <row r="123" spans="1:65" s="2" customFormat="1" ht="16.5" customHeight="1">
      <c r="A123" s="34"/>
      <c r="B123" s="35"/>
      <c r="C123" s="186" t="s">
        <v>85</v>
      </c>
      <c r="D123" s="186" t="s">
        <v>125</v>
      </c>
      <c r="E123" s="187" t="s">
        <v>383</v>
      </c>
      <c r="F123" s="188" t="s">
        <v>384</v>
      </c>
      <c r="G123" s="189" t="s">
        <v>385</v>
      </c>
      <c r="H123" s="190">
        <v>1</v>
      </c>
      <c r="I123" s="191"/>
      <c r="J123" s="192">
        <f>ROUND(I123*H123,2)</f>
        <v>0</v>
      </c>
      <c r="K123" s="188" t="s">
        <v>129</v>
      </c>
      <c r="L123" s="39"/>
      <c r="M123" s="193" t="s">
        <v>1</v>
      </c>
      <c r="N123" s="194" t="s">
        <v>42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386</v>
      </c>
      <c r="AT123" s="197" t="s">
        <v>125</v>
      </c>
      <c r="AU123" s="197" t="s">
        <v>87</v>
      </c>
      <c r="AY123" s="17" t="s">
        <v>123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85</v>
      </c>
      <c r="BK123" s="198">
        <f>ROUND(I123*H123,2)</f>
        <v>0</v>
      </c>
      <c r="BL123" s="17" t="s">
        <v>386</v>
      </c>
      <c r="BM123" s="197" t="s">
        <v>387</v>
      </c>
    </row>
    <row r="124" spans="1:65" s="2" customFormat="1" ht="16.5" customHeight="1">
      <c r="A124" s="34"/>
      <c r="B124" s="35"/>
      <c r="C124" s="186" t="s">
        <v>87</v>
      </c>
      <c r="D124" s="186" t="s">
        <v>125</v>
      </c>
      <c r="E124" s="187" t="s">
        <v>388</v>
      </c>
      <c r="F124" s="188" t="s">
        <v>389</v>
      </c>
      <c r="G124" s="189" t="s">
        <v>385</v>
      </c>
      <c r="H124" s="190">
        <v>1</v>
      </c>
      <c r="I124" s="191"/>
      <c r="J124" s="192">
        <f>ROUND(I124*H124,2)</f>
        <v>0</v>
      </c>
      <c r="K124" s="188" t="s">
        <v>129</v>
      </c>
      <c r="L124" s="39"/>
      <c r="M124" s="193" t="s">
        <v>1</v>
      </c>
      <c r="N124" s="194" t="s">
        <v>42</v>
      </c>
      <c r="O124" s="71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386</v>
      </c>
      <c r="AT124" s="197" t="s">
        <v>125</v>
      </c>
      <c r="AU124" s="197" t="s">
        <v>87</v>
      </c>
      <c r="AY124" s="17" t="s">
        <v>123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7" t="s">
        <v>85</v>
      </c>
      <c r="BK124" s="198">
        <f>ROUND(I124*H124,2)</f>
        <v>0</v>
      </c>
      <c r="BL124" s="17" t="s">
        <v>386</v>
      </c>
      <c r="BM124" s="197" t="s">
        <v>390</v>
      </c>
    </row>
    <row r="125" spans="1:65" s="2" customFormat="1" ht="16.5" customHeight="1">
      <c r="A125" s="34"/>
      <c r="B125" s="35"/>
      <c r="C125" s="186" t="s">
        <v>150</v>
      </c>
      <c r="D125" s="186" t="s">
        <v>125</v>
      </c>
      <c r="E125" s="187" t="s">
        <v>391</v>
      </c>
      <c r="F125" s="188" t="s">
        <v>392</v>
      </c>
      <c r="G125" s="189" t="s">
        <v>385</v>
      </c>
      <c r="H125" s="190">
        <v>1</v>
      </c>
      <c r="I125" s="191"/>
      <c r="J125" s="192">
        <f>ROUND(I125*H125,2)</f>
        <v>0</v>
      </c>
      <c r="K125" s="188" t="s">
        <v>129</v>
      </c>
      <c r="L125" s="39"/>
      <c r="M125" s="193" t="s">
        <v>1</v>
      </c>
      <c r="N125" s="194" t="s">
        <v>42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386</v>
      </c>
      <c r="AT125" s="197" t="s">
        <v>125</v>
      </c>
      <c r="AU125" s="197" t="s">
        <v>87</v>
      </c>
      <c r="AY125" s="17" t="s">
        <v>123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85</v>
      </c>
      <c r="BK125" s="198">
        <f>ROUND(I125*H125,2)</f>
        <v>0</v>
      </c>
      <c r="BL125" s="17" t="s">
        <v>386</v>
      </c>
      <c r="BM125" s="197" t="s">
        <v>393</v>
      </c>
    </row>
    <row r="126" spans="1:65" s="2" customFormat="1" ht="16.5" customHeight="1">
      <c r="A126" s="34"/>
      <c r="B126" s="35"/>
      <c r="C126" s="186" t="s">
        <v>158</v>
      </c>
      <c r="D126" s="186" t="s">
        <v>125</v>
      </c>
      <c r="E126" s="187" t="s">
        <v>394</v>
      </c>
      <c r="F126" s="188" t="s">
        <v>395</v>
      </c>
      <c r="G126" s="189" t="s">
        <v>385</v>
      </c>
      <c r="H126" s="190">
        <v>1</v>
      </c>
      <c r="I126" s="191"/>
      <c r="J126" s="192">
        <f>ROUND(I126*H126,2)</f>
        <v>0</v>
      </c>
      <c r="K126" s="188" t="s">
        <v>129</v>
      </c>
      <c r="L126" s="39"/>
      <c r="M126" s="193" t="s">
        <v>1</v>
      </c>
      <c r="N126" s="194" t="s">
        <v>42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386</v>
      </c>
      <c r="AT126" s="197" t="s">
        <v>125</v>
      </c>
      <c r="AU126" s="197" t="s">
        <v>87</v>
      </c>
      <c r="AY126" s="17" t="s">
        <v>123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85</v>
      </c>
      <c r="BK126" s="198">
        <f>ROUND(I126*H126,2)</f>
        <v>0</v>
      </c>
      <c r="BL126" s="17" t="s">
        <v>386</v>
      </c>
      <c r="BM126" s="197" t="s">
        <v>396</v>
      </c>
    </row>
    <row r="127" spans="1:65" s="12" customFormat="1" ht="22.9" customHeight="1">
      <c r="B127" s="170"/>
      <c r="C127" s="171"/>
      <c r="D127" s="172" t="s">
        <v>76</v>
      </c>
      <c r="E127" s="184" t="s">
        <v>397</v>
      </c>
      <c r="F127" s="184" t="s">
        <v>398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SUM(P128:P130)</f>
        <v>0</v>
      </c>
      <c r="Q127" s="178"/>
      <c r="R127" s="179">
        <f>SUM(R128:R130)</f>
        <v>0</v>
      </c>
      <c r="S127" s="178"/>
      <c r="T127" s="180">
        <f>SUM(T128:T130)</f>
        <v>0</v>
      </c>
      <c r="AR127" s="181" t="s">
        <v>143</v>
      </c>
      <c r="AT127" s="182" t="s">
        <v>76</v>
      </c>
      <c r="AU127" s="182" t="s">
        <v>85</v>
      </c>
      <c r="AY127" s="181" t="s">
        <v>123</v>
      </c>
      <c r="BK127" s="183">
        <f>SUM(BK128:BK130)</f>
        <v>0</v>
      </c>
    </row>
    <row r="128" spans="1:65" s="2" customFormat="1" ht="16.5" customHeight="1">
      <c r="A128" s="34"/>
      <c r="B128" s="35"/>
      <c r="C128" s="186" t="s">
        <v>135</v>
      </c>
      <c r="D128" s="186" t="s">
        <v>125</v>
      </c>
      <c r="E128" s="187" t="s">
        <v>399</v>
      </c>
      <c r="F128" s="188" t="s">
        <v>400</v>
      </c>
      <c r="G128" s="189" t="s">
        <v>385</v>
      </c>
      <c r="H128" s="190">
        <v>1</v>
      </c>
      <c r="I128" s="191"/>
      <c r="J128" s="192">
        <f>ROUND(I128*H128,2)</f>
        <v>0</v>
      </c>
      <c r="K128" s="188" t="s">
        <v>129</v>
      </c>
      <c r="L128" s="39"/>
      <c r="M128" s="193" t="s">
        <v>1</v>
      </c>
      <c r="N128" s="194" t="s">
        <v>42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386</v>
      </c>
      <c r="AT128" s="197" t="s">
        <v>125</v>
      </c>
      <c r="AU128" s="197" t="s">
        <v>87</v>
      </c>
      <c r="AY128" s="17" t="s">
        <v>123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85</v>
      </c>
      <c r="BK128" s="198">
        <f>ROUND(I128*H128,2)</f>
        <v>0</v>
      </c>
      <c r="BL128" s="17" t="s">
        <v>386</v>
      </c>
      <c r="BM128" s="197" t="s">
        <v>401</v>
      </c>
    </row>
    <row r="129" spans="1:65" s="15" customFormat="1" ht="22.5">
      <c r="B129" s="232"/>
      <c r="C129" s="233"/>
      <c r="D129" s="201" t="s">
        <v>148</v>
      </c>
      <c r="E129" s="234" t="s">
        <v>1</v>
      </c>
      <c r="F129" s="235" t="s">
        <v>402</v>
      </c>
      <c r="G129" s="233"/>
      <c r="H129" s="234" t="s">
        <v>1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148</v>
      </c>
      <c r="AU129" s="241" t="s">
        <v>87</v>
      </c>
      <c r="AV129" s="15" t="s">
        <v>85</v>
      </c>
      <c r="AW129" s="15" t="s">
        <v>34</v>
      </c>
      <c r="AX129" s="15" t="s">
        <v>77</v>
      </c>
      <c r="AY129" s="241" t="s">
        <v>123</v>
      </c>
    </row>
    <row r="130" spans="1:65" s="13" customFormat="1" ht="11.25">
      <c r="B130" s="199"/>
      <c r="C130" s="200"/>
      <c r="D130" s="201" t="s">
        <v>148</v>
      </c>
      <c r="E130" s="202" t="s">
        <v>1</v>
      </c>
      <c r="F130" s="203" t="s">
        <v>85</v>
      </c>
      <c r="G130" s="200"/>
      <c r="H130" s="204">
        <v>1</v>
      </c>
      <c r="I130" s="205"/>
      <c r="J130" s="200"/>
      <c r="K130" s="200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148</v>
      </c>
      <c r="AU130" s="210" t="s">
        <v>87</v>
      </c>
      <c r="AV130" s="13" t="s">
        <v>87</v>
      </c>
      <c r="AW130" s="13" t="s">
        <v>34</v>
      </c>
      <c r="AX130" s="13" t="s">
        <v>85</v>
      </c>
      <c r="AY130" s="210" t="s">
        <v>123</v>
      </c>
    </row>
    <row r="131" spans="1:65" s="12" customFormat="1" ht="22.9" customHeight="1">
      <c r="B131" s="170"/>
      <c r="C131" s="171"/>
      <c r="D131" s="172" t="s">
        <v>76</v>
      </c>
      <c r="E131" s="184" t="s">
        <v>403</v>
      </c>
      <c r="F131" s="184" t="s">
        <v>404</v>
      </c>
      <c r="G131" s="171"/>
      <c r="H131" s="171"/>
      <c r="I131" s="174"/>
      <c r="J131" s="185">
        <f>BK131</f>
        <v>0</v>
      </c>
      <c r="K131" s="171"/>
      <c r="L131" s="176"/>
      <c r="M131" s="177"/>
      <c r="N131" s="178"/>
      <c r="O131" s="178"/>
      <c r="P131" s="179">
        <f>SUM(P132:P135)</f>
        <v>0</v>
      </c>
      <c r="Q131" s="178"/>
      <c r="R131" s="179">
        <f>SUM(R132:R135)</f>
        <v>0</v>
      </c>
      <c r="S131" s="178"/>
      <c r="T131" s="180">
        <f>SUM(T132:T135)</f>
        <v>0</v>
      </c>
      <c r="AR131" s="181" t="s">
        <v>143</v>
      </c>
      <c r="AT131" s="182" t="s">
        <v>76</v>
      </c>
      <c r="AU131" s="182" t="s">
        <v>85</v>
      </c>
      <c r="AY131" s="181" t="s">
        <v>123</v>
      </c>
      <c r="BK131" s="183">
        <f>SUM(BK132:BK135)</f>
        <v>0</v>
      </c>
    </row>
    <row r="132" spans="1:65" s="2" customFormat="1" ht="16.5" customHeight="1">
      <c r="A132" s="34"/>
      <c r="B132" s="35"/>
      <c r="C132" s="186" t="s">
        <v>130</v>
      </c>
      <c r="D132" s="186" t="s">
        <v>125</v>
      </c>
      <c r="E132" s="187" t="s">
        <v>405</v>
      </c>
      <c r="F132" s="188" t="s">
        <v>406</v>
      </c>
      <c r="G132" s="189" t="s">
        <v>407</v>
      </c>
      <c r="H132" s="190">
        <v>2</v>
      </c>
      <c r="I132" s="191"/>
      <c r="J132" s="192">
        <f>ROUND(I132*H132,2)</f>
        <v>0</v>
      </c>
      <c r="K132" s="188" t="s">
        <v>129</v>
      </c>
      <c r="L132" s="39"/>
      <c r="M132" s="193" t="s">
        <v>1</v>
      </c>
      <c r="N132" s="194" t="s">
        <v>42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386</v>
      </c>
      <c r="AT132" s="197" t="s">
        <v>125</v>
      </c>
      <c r="AU132" s="197" t="s">
        <v>87</v>
      </c>
      <c r="AY132" s="17" t="s">
        <v>123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386</v>
      </c>
      <c r="BM132" s="197" t="s">
        <v>408</v>
      </c>
    </row>
    <row r="133" spans="1:65" s="15" customFormat="1" ht="11.25">
      <c r="B133" s="232"/>
      <c r="C133" s="233"/>
      <c r="D133" s="201" t="s">
        <v>148</v>
      </c>
      <c r="E133" s="234" t="s">
        <v>1</v>
      </c>
      <c r="F133" s="235" t="s">
        <v>409</v>
      </c>
      <c r="G133" s="233"/>
      <c r="H133" s="234" t="s">
        <v>1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148</v>
      </c>
      <c r="AU133" s="241" t="s">
        <v>87</v>
      </c>
      <c r="AV133" s="15" t="s">
        <v>85</v>
      </c>
      <c r="AW133" s="15" t="s">
        <v>34</v>
      </c>
      <c r="AX133" s="15" t="s">
        <v>77</v>
      </c>
      <c r="AY133" s="241" t="s">
        <v>123</v>
      </c>
    </row>
    <row r="134" spans="1:65" s="13" customFormat="1" ht="11.25">
      <c r="B134" s="199"/>
      <c r="C134" s="200"/>
      <c r="D134" s="201" t="s">
        <v>148</v>
      </c>
      <c r="E134" s="202" t="s">
        <v>1</v>
      </c>
      <c r="F134" s="203" t="s">
        <v>87</v>
      </c>
      <c r="G134" s="200"/>
      <c r="H134" s="204">
        <v>2</v>
      </c>
      <c r="I134" s="205"/>
      <c r="J134" s="200"/>
      <c r="K134" s="200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148</v>
      </c>
      <c r="AU134" s="210" t="s">
        <v>87</v>
      </c>
      <c r="AV134" s="13" t="s">
        <v>87</v>
      </c>
      <c r="AW134" s="13" t="s">
        <v>34</v>
      </c>
      <c r="AX134" s="13" t="s">
        <v>85</v>
      </c>
      <c r="AY134" s="210" t="s">
        <v>123</v>
      </c>
    </row>
    <row r="135" spans="1:65" s="2" customFormat="1" ht="16.5" customHeight="1">
      <c r="A135" s="34"/>
      <c r="B135" s="35"/>
      <c r="C135" s="186" t="s">
        <v>143</v>
      </c>
      <c r="D135" s="186" t="s">
        <v>125</v>
      </c>
      <c r="E135" s="187" t="s">
        <v>410</v>
      </c>
      <c r="F135" s="188" t="s">
        <v>411</v>
      </c>
      <c r="G135" s="189" t="s">
        <v>407</v>
      </c>
      <c r="H135" s="190">
        <v>2</v>
      </c>
      <c r="I135" s="191"/>
      <c r="J135" s="192">
        <f>ROUND(I135*H135,2)</f>
        <v>0</v>
      </c>
      <c r="K135" s="188" t="s">
        <v>129</v>
      </c>
      <c r="L135" s="39"/>
      <c r="M135" s="242" t="s">
        <v>1</v>
      </c>
      <c r="N135" s="243" t="s">
        <v>42</v>
      </c>
      <c r="O135" s="244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386</v>
      </c>
      <c r="AT135" s="197" t="s">
        <v>125</v>
      </c>
      <c r="AU135" s="197" t="s">
        <v>87</v>
      </c>
      <c r="AY135" s="17" t="s">
        <v>123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386</v>
      </c>
      <c r="BM135" s="197" t="s">
        <v>412</v>
      </c>
    </row>
    <row r="136" spans="1:65" s="2" customFormat="1" ht="6.95" customHeight="1">
      <c r="A136" s="34"/>
      <c r="B136" s="54"/>
      <c r="C136" s="55"/>
      <c r="D136" s="55"/>
      <c r="E136" s="55"/>
      <c r="F136" s="55"/>
      <c r="G136" s="55"/>
      <c r="H136" s="55"/>
      <c r="I136" s="55"/>
      <c r="J136" s="55"/>
      <c r="K136" s="55"/>
      <c r="L136" s="39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sheetProtection algorithmName="SHA-512" hashValue="Vuve/52HXpBxtRiKYI9ViOIjbWyIQD4xTJ7/u+9U0taAewYOBPOHSVWH9PkLZ3MXDKcPigrv1dPQCgsHqJ83OQ==" saltValue="2bBb4ciRzhLwGT1VPQiTrE3c0gee8PgrHRsgEmxk08KnipvgFUYV0EYTn4A9B7puDyQ5GCSvAVEiBZgSiFnTUA==" spinCount="100000" sheet="1" objects="1" scenarios="1" formatColumns="0" formatRows="0" autoFilter="0"/>
  <autoFilter ref="C119:K135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01 - Oprava komunikace</vt:lpstr>
      <vt:lpstr>VN - Vedlejší náklady</vt:lpstr>
      <vt:lpstr>'Rekapitulace stavby'!Názvy_tisku</vt:lpstr>
      <vt:lpstr>'SO 01 - Oprava komunikace'!Názvy_tisku</vt:lpstr>
      <vt:lpstr>'VN - Vedlejší náklady'!Názvy_tisku</vt:lpstr>
      <vt:lpstr>'Rekapitulace stavby'!Oblast_tisku</vt:lpstr>
      <vt:lpstr>'SO 01 - Oprava komunikace'!Oblast_tisku</vt:lpstr>
      <vt:lpstr>'VN - Vedlejší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VOKALEK\p.vokalek</dc:creator>
  <cp:lastModifiedBy>Slavíková Dagmar</cp:lastModifiedBy>
  <dcterms:created xsi:type="dcterms:W3CDTF">2025-10-10T05:22:36Z</dcterms:created>
  <dcterms:modified xsi:type="dcterms:W3CDTF">2025-10-17T07:31:23Z</dcterms:modified>
</cp:coreProperties>
</file>