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akub\Desktop\NEMOCNICE\"/>
    </mc:Choice>
  </mc:AlternateContent>
  <xr:revisionPtr revIDLastSave="0" documentId="13_ncr:1_{5F0F85A6-5E53-4E89-AABD-0574B35E4A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 stavby" sheetId="1" r:id="rId1"/>
    <sheet name="2024_9 - stavební činnost..." sheetId="2" r:id="rId2"/>
  </sheets>
  <definedNames>
    <definedName name="_xlnm._FilterDatabase" localSheetId="1" hidden="1">'2024_9 - stavební činnost...'!$C$132:$K$285</definedName>
    <definedName name="_xlnm.Print_Titles" localSheetId="1">'2024_9 - stavební činnost...'!$132:$132</definedName>
    <definedName name="_xlnm.Print_Titles" localSheetId="0">'Rekapitulace stavby'!$92:$92</definedName>
    <definedName name="_xlnm.Print_Area" localSheetId="1">'2024_9 - stavební činnost...'!$C$82:$J$114,'2024_9 - stavební činnost...'!$C$120:$J$285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7" i="2" l="1"/>
  <c r="J256" i="2"/>
  <c r="J179" i="2"/>
  <c r="J178" i="2"/>
  <c r="J177" i="2"/>
  <c r="J176" i="2"/>
  <c r="H269" i="2"/>
  <c r="H274" i="2" s="1"/>
  <c r="H261" i="2"/>
  <c r="J261" i="2" s="1"/>
  <c r="J17" i="2"/>
  <c r="J18" i="2"/>
  <c r="E14" i="2"/>
  <c r="E12" i="2"/>
  <c r="E9" i="2"/>
  <c r="L89" i="1"/>
  <c r="L85" i="1"/>
  <c r="K8" i="1"/>
  <c r="K10" i="1"/>
  <c r="K6" i="1"/>
  <c r="E129" i="2"/>
  <c r="E127" i="2"/>
  <c r="E125" i="2"/>
  <c r="E123" i="2"/>
  <c r="J243" i="2"/>
  <c r="J244" i="2"/>
  <c r="J245" i="2"/>
  <c r="J246" i="2"/>
  <c r="J242" i="2"/>
  <c r="H266" i="2" l="1"/>
  <c r="J266" i="2" s="1"/>
  <c r="H264" i="2"/>
  <c r="J264" i="2" s="1"/>
  <c r="H267" i="2"/>
  <c r="J267" i="2" s="1"/>
  <c r="H270" i="2"/>
  <c r="H272" i="2"/>
  <c r="J272" i="2" s="1"/>
  <c r="H262" i="2"/>
  <c r="J262" i="2" s="1"/>
  <c r="H273" i="2"/>
  <c r="J273" i="2" s="1"/>
  <c r="H263" i="2"/>
  <c r="J263" i="2" s="1"/>
  <c r="J189" i="2"/>
  <c r="J190" i="2"/>
  <c r="J191" i="2"/>
  <c r="J192" i="2"/>
  <c r="J194" i="2"/>
  <c r="J195" i="2"/>
  <c r="J196" i="2"/>
  <c r="J197" i="2"/>
  <c r="J198" i="2"/>
  <c r="J200" i="2"/>
  <c r="J201" i="2"/>
  <c r="J202" i="2"/>
  <c r="J203" i="2"/>
  <c r="J204" i="2"/>
  <c r="J205" i="2"/>
  <c r="J206" i="2"/>
  <c r="J208" i="2"/>
  <c r="J209" i="2"/>
  <c r="J210" i="2"/>
  <c r="J212" i="2"/>
  <c r="J213" i="2"/>
  <c r="J214" i="2"/>
  <c r="J215" i="2"/>
  <c r="J216" i="2"/>
  <c r="J217" i="2"/>
  <c r="J218" i="2"/>
  <c r="J219" i="2"/>
  <c r="J221" i="2"/>
  <c r="J222" i="2"/>
  <c r="J223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9" i="2"/>
  <c r="J240" i="2"/>
  <c r="J186" i="2"/>
  <c r="J187" i="2"/>
  <c r="J185" i="2"/>
  <c r="BK163" i="2"/>
  <c r="BK162" i="2"/>
  <c r="J285" i="2"/>
  <c r="J284" i="2"/>
  <c r="J283" i="2"/>
  <c r="J282" i="2"/>
  <c r="J281" i="2"/>
  <c r="J279" i="2"/>
  <c r="J278" i="2"/>
  <c r="J277" i="2"/>
  <c r="J275" i="2"/>
  <c r="J274" i="2"/>
  <c r="J271" i="2"/>
  <c r="J270" i="2"/>
  <c r="J269" i="2"/>
  <c r="J259" i="2"/>
  <c r="J258" i="2"/>
  <c r="J255" i="2"/>
  <c r="J254" i="2"/>
  <c r="J252" i="2"/>
  <c r="J251" i="2"/>
  <c r="J250" i="2"/>
  <c r="J249" i="2"/>
  <c r="J248" i="2"/>
  <c r="J260" i="2" l="1"/>
  <c r="J110" i="2" s="1"/>
  <c r="J253" i="2"/>
  <c r="H265" i="2"/>
  <c r="J265" i="2" s="1"/>
  <c r="J276" i="2"/>
  <c r="J112" i="2" s="1"/>
  <c r="J280" i="2"/>
  <c r="J113" i="2" s="1"/>
  <c r="J182" i="2" l="1"/>
  <c r="J181" i="2" s="1"/>
  <c r="J105" i="2" s="1"/>
  <c r="J180" i="2"/>
  <c r="J175" i="2"/>
  <c r="J172" i="2"/>
  <c r="J170" i="2"/>
  <c r="J169" i="2"/>
  <c r="J168" i="2"/>
  <c r="J167" i="2"/>
  <c r="J165" i="2"/>
  <c r="J164" i="2"/>
  <c r="J163" i="2"/>
  <c r="J162" i="2"/>
  <c r="J161" i="2"/>
  <c r="J160" i="2"/>
  <c r="J159" i="2"/>
  <c r="J158" i="2"/>
  <c r="J157" i="2"/>
  <c r="J154" i="2"/>
  <c r="J153" i="2"/>
  <c r="J152" i="2"/>
  <c r="J151" i="2"/>
  <c r="J150" i="2"/>
  <c r="J149" i="2"/>
  <c r="J148" i="2"/>
  <c r="J147" i="2"/>
  <c r="J146" i="2"/>
  <c r="J145" i="2"/>
  <c r="J144" i="2"/>
  <c r="J142" i="2"/>
  <c r="J141" i="2"/>
  <c r="J139" i="2"/>
  <c r="J138" i="2"/>
  <c r="BK270" i="2"/>
  <c r="J140" i="2" l="1"/>
  <c r="J135" i="2"/>
  <c r="J143" i="2"/>
  <c r="J183" i="2"/>
  <c r="J106" i="2" s="1"/>
  <c r="J174" i="2"/>
  <c r="J104" i="2" l="1"/>
  <c r="BK249" i="2"/>
  <c r="BI249" i="2"/>
  <c r="BH249" i="2"/>
  <c r="BG249" i="2"/>
  <c r="BF249" i="2"/>
  <c r="T249" i="2"/>
  <c r="R249" i="2"/>
  <c r="P249" i="2"/>
  <c r="BE249" i="2"/>
  <c r="J37" i="2"/>
  <c r="J36" i="2"/>
  <c r="AY95" i="1" s="1"/>
  <c r="J35" i="2"/>
  <c r="AX95" i="1" s="1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T276" i="2" s="1"/>
  <c r="R279" i="2"/>
  <c r="R276" i="2" s="1"/>
  <c r="P279" i="2"/>
  <c r="P276" i="2" s="1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172" i="2"/>
  <c r="BH172" i="2"/>
  <c r="BG172" i="2"/>
  <c r="BF172" i="2"/>
  <c r="T172" i="2"/>
  <c r="T171" i="2" s="1"/>
  <c r="R172" i="2"/>
  <c r="R171" i="2" s="1"/>
  <c r="P172" i="2"/>
  <c r="P171" i="2" s="1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F127" i="2"/>
  <c r="F89" i="2"/>
  <c r="J24" i="2"/>
  <c r="E24" i="2"/>
  <c r="J130" i="2" s="1"/>
  <c r="J23" i="2"/>
  <c r="J21" i="2"/>
  <c r="E21" i="2"/>
  <c r="J91" i="2" s="1"/>
  <c r="J20" i="2"/>
  <c r="E18" i="2"/>
  <c r="J15" i="2"/>
  <c r="E15" i="2"/>
  <c r="F129" i="2" s="1"/>
  <c r="J14" i="2"/>
  <c r="E7" i="2"/>
  <c r="L90" i="1"/>
  <c r="AM90" i="1"/>
  <c r="AM89" i="1"/>
  <c r="AM87" i="1"/>
  <c r="L87" i="1"/>
  <c r="L84" i="1"/>
  <c r="BK139" i="2"/>
  <c r="BK274" i="2"/>
  <c r="BK258" i="2"/>
  <c r="BK150" i="2"/>
  <c r="BK146" i="2"/>
  <c r="BK151" i="2"/>
  <c r="BK158" i="2"/>
  <c r="BK144" i="2"/>
  <c r="BK252" i="2"/>
  <c r="BK157" i="2"/>
  <c r="BK152" i="2"/>
  <c r="BK251" i="2"/>
  <c r="BK138" i="2"/>
  <c r="BK281" i="2"/>
  <c r="BK161" i="2"/>
  <c r="BK248" i="2"/>
  <c r="BK170" i="2"/>
  <c r="BK168" i="2"/>
  <c r="BK160" i="2"/>
  <c r="BK136" i="2"/>
  <c r="BK259" i="2"/>
  <c r="BK147" i="2"/>
  <c r="BK272" i="2"/>
  <c r="BK155" i="2"/>
  <c r="BK285" i="2"/>
  <c r="BK169" i="2"/>
  <c r="BK148" i="2"/>
  <c r="BK159" i="2"/>
  <c r="AS94" i="1"/>
  <c r="BK271" i="2"/>
  <c r="BK172" i="2"/>
  <c r="BK255" i="2"/>
  <c r="BK145" i="2"/>
  <c r="BK275" i="2"/>
  <c r="BK279" i="2"/>
  <c r="BK165" i="2"/>
  <c r="BK153" i="2"/>
  <c r="BK250" i="2"/>
  <c r="BK137" i="2"/>
  <c r="BK282" i="2"/>
  <c r="BK164" i="2"/>
  <c r="J136" i="2"/>
  <c r="BK154" i="2"/>
  <c r="J137" i="2"/>
  <c r="BK254" i="2"/>
  <c r="BK273" i="2"/>
  <c r="BK269" i="2"/>
  <c r="BK167" i="2"/>
  <c r="F35" i="2" l="1"/>
  <c r="BB95" i="1" s="1"/>
  <c r="BB94" i="1" s="1"/>
  <c r="AX94" i="1" s="1"/>
  <c r="F37" i="2"/>
  <c r="BD95" i="1" s="1"/>
  <c r="BD94" i="1" s="1"/>
  <c r="W33" i="1" s="1"/>
  <c r="F36" i="2"/>
  <c r="BC95" i="1" s="1"/>
  <c r="BC94" i="1" s="1"/>
  <c r="AY94" i="1" s="1"/>
  <c r="T135" i="2"/>
  <c r="BK156" i="2"/>
  <c r="J156" i="2" s="1"/>
  <c r="P143" i="2"/>
  <c r="P166" i="2"/>
  <c r="R135" i="2"/>
  <c r="T247" i="2"/>
  <c r="T156" i="2"/>
  <c r="T253" i="2"/>
  <c r="P247" i="2"/>
  <c r="R143" i="2"/>
  <c r="T166" i="2"/>
  <c r="BK268" i="2"/>
  <c r="J268" i="2" s="1"/>
  <c r="BK143" i="2"/>
  <c r="J99" i="2" s="1"/>
  <c r="BK253" i="2"/>
  <c r="J109" i="2" s="1"/>
  <c r="P280" i="2"/>
  <c r="BK135" i="2"/>
  <c r="J98" i="2" s="1"/>
  <c r="R156" i="2"/>
  <c r="BK247" i="2"/>
  <c r="J247" i="2" s="1"/>
  <c r="J108" i="2" s="1"/>
  <c r="T280" i="2"/>
  <c r="P135" i="2"/>
  <c r="BK166" i="2"/>
  <c r="J166" i="2" s="1"/>
  <c r="J101" i="2" s="1"/>
  <c r="R253" i="2"/>
  <c r="P268" i="2"/>
  <c r="BK280" i="2"/>
  <c r="R280" i="2"/>
  <c r="T143" i="2"/>
  <c r="R247" i="2"/>
  <c r="R268" i="2"/>
  <c r="P156" i="2"/>
  <c r="R166" i="2"/>
  <c r="P253" i="2"/>
  <c r="T268" i="2"/>
  <c r="BK171" i="2"/>
  <c r="J171" i="2" s="1"/>
  <c r="J102" i="2" s="1"/>
  <c r="BK276" i="2"/>
  <c r="J129" i="2"/>
  <c r="BE154" i="2"/>
  <c r="BE157" i="2"/>
  <c r="BE165" i="2"/>
  <c r="BE146" i="2"/>
  <c r="BE158" i="2"/>
  <c r="BE168" i="2"/>
  <c r="BE255" i="2"/>
  <c r="BE269" i="2"/>
  <c r="BE271" i="2"/>
  <c r="BE272" i="2"/>
  <c r="BE273" i="2"/>
  <c r="BE275" i="2"/>
  <c r="BE136" i="2"/>
  <c r="BE144" i="2"/>
  <c r="BE169" i="2"/>
  <c r="BE170" i="2"/>
  <c r="BE248" i="2"/>
  <c r="BE254" i="2"/>
  <c r="BE279" i="2"/>
  <c r="BE139" i="2"/>
  <c r="BE147" i="2"/>
  <c r="BE150" i="2"/>
  <c r="BE152" i="2"/>
  <c r="BE153" i="2"/>
  <c r="F91" i="2"/>
  <c r="BE137" i="2"/>
  <c r="BE159" i="2"/>
  <c r="BE160" i="2"/>
  <c r="BE161" i="2"/>
  <c r="BE281" i="2"/>
  <c r="BE282" i="2"/>
  <c r="BE285" i="2"/>
  <c r="BE145" i="2"/>
  <c r="BE148" i="2"/>
  <c r="BE164" i="2"/>
  <c r="BE167" i="2"/>
  <c r="BE172" i="2"/>
  <c r="BE259" i="2"/>
  <c r="BE274" i="2"/>
  <c r="J92" i="2"/>
  <c r="BE138" i="2"/>
  <c r="BE151" i="2"/>
  <c r="BE155" i="2"/>
  <c r="BE250" i="2"/>
  <c r="BE251" i="2"/>
  <c r="BE252" i="2"/>
  <c r="J34" i="2"/>
  <c r="AW95" i="1" s="1"/>
  <c r="BE258" i="2"/>
  <c r="J100" i="2" l="1"/>
  <c r="J134" i="2"/>
  <c r="J241" i="2"/>
  <c r="J173" i="2" s="1"/>
  <c r="J111" i="2"/>
  <c r="F34" i="2"/>
  <c r="BA95" i="1" s="1"/>
  <c r="BA94" i="1" s="1"/>
  <c r="AW94" i="1" s="1"/>
  <c r="AK30" i="1" s="1"/>
  <c r="R173" i="2"/>
  <c r="P173" i="2"/>
  <c r="R134" i="2"/>
  <c r="T134" i="2"/>
  <c r="P134" i="2"/>
  <c r="BK173" i="2"/>
  <c r="T173" i="2"/>
  <c r="BK134" i="2"/>
  <c r="W31" i="1"/>
  <c r="W32" i="1"/>
  <c r="J103" i="2" l="1"/>
  <c r="J107" i="2"/>
  <c r="J97" i="2"/>
  <c r="W30" i="1"/>
  <c r="P133" i="2"/>
  <c r="AU95" i="1" s="1"/>
  <c r="AU94" i="1" s="1"/>
  <c r="R133" i="2"/>
  <c r="T133" i="2"/>
  <c r="BK133" i="2"/>
  <c r="J133" i="2" l="1"/>
  <c r="J96" i="2" s="1"/>
  <c r="J30" i="2" l="1"/>
  <c r="F33" i="2" s="1"/>
  <c r="AG95" i="1" l="1"/>
  <c r="AN95" i="1" s="1"/>
  <c r="J33" i="2"/>
  <c r="AZ95" i="1"/>
  <c r="AZ94" i="1" s="1"/>
  <c r="AV94" i="1" s="1"/>
  <c r="AT94" i="1" s="1"/>
  <c r="AG94" i="1" l="1"/>
  <c r="AN94" i="1" s="1"/>
  <c r="AV95" i="1"/>
  <c r="AT95" i="1" s="1"/>
  <c r="J39" i="2"/>
  <c r="AK26" i="1" l="1"/>
  <c r="W29" i="1" s="1"/>
  <c r="AK29" i="1" s="1"/>
  <c r="AK35" i="1" s="1"/>
</calcChain>
</file>

<file path=xl/sharedStrings.xml><?xml version="1.0" encoding="utf-8"?>
<sst xmlns="http://schemas.openxmlformats.org/spreadsheetml/2006/main" count="1153" uniqueCount="397">
  <si>
    <t>Export Komplet</t>
  </si>
  <si>
    <t/>
  </si>
  <si>
    <t>2.0</t>
  </si>
  <si>
    <t>False</t>
  </si>
  <si>
    <t>{8ac4ec4a-07d8-405e-9ac9-0ff87ea34be3}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</si>
  <si>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</si>
  <si>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</si>
  <si>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</si>
  <si>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</si>
  <si>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</si>
  <si>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</si>
  <si>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</si>
  <si>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</si>
  <si>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</si>
  <si>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</si>
  <si>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</si>
  <si>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</si>
  <si>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</si>
  <si>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</si>
  <si>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</si>
  <si>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</si>
  <si>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</si>
  <si>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</si>
  <si>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</si>
  <si>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</si>
  <si>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</si>
  <si>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</si>
  <si>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</si>
  <si>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</si>
  <si>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</si>
  <si>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</si>
  <si>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</si>
  <si>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</si>
  <si>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</si>
  <si>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</si>
  <si>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</si>
  <si>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</si>
  <si>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</si>
  <si>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</si>
  <si>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</si>
  <si>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</si>
  <si>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</si>
  <si>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</si>
  <si>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</si>
  <si>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</si>
  <si>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</si>
  <si>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</si>
  <si>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</si>
  <si>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</si>
  <si>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</si>
  <si>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</si>
  <si>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</si>
  <si>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</si>
  <si>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</si>
  <si>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</si>
  <si>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</si>
  <si>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</si>
  <si>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</si>
  <si>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</si>
  <si>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</si>
  <si>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</si>
  <si>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</si>
  <si>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</si>
  <si>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</si>
  <si>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</si>
  <si>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</si>
  <si>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</si>
  <si>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</si>
  <si>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</si>
  <si>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</si>
  <si>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</si>
  <si>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</si>
  <si>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2024_9</t>
  </si>
  <si>
    <t>stavební činnost...</t>
  </si>
  <si>
    <t>STA</t>
  </si>
  <si>
    <t>1</t>
  </si>
  <si>
    <t>{0477b0aa-f270-4e91-b220-6862fd8d60c9}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</si>
  <si>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</si>
  <si>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</si>
  <si>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</si>
  <si>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</si>
  <si>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</si>
  <si>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</si>
  <si>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</si>
  <si>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</si>
  <si>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</si>
  <si>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</si>
  <si>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</si>
  <si>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</si>
  <si>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</si>
  <si>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</si>
  <si>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</si>
  <si>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</si>
  <si>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</si>
  <si>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</si>
  <si>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</si>
  <si>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</si>
  <si>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</si>
  <si>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</si>
  <si>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</si>
  <si>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</si>
  <si>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</si>
  <si>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</si>
  <si>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</si>
  <si>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</si>
  <si>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</si>
  <si>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</si>
  <si>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</si>
  <si>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</si>
  <si>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</si>
  <si>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</si>
  <si>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</si>
  <si>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</si>
  <si>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</si>
  <si>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</si>
  <si>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</si>
  <si>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</si>
  <si>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</si>
  <si>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342272245</t>
  </si>
  <si>
    <t>Příčka z pórobetonových hladkých tvárnic na tenkovrstvou maltu tl 125 mm</t>
  </si>
  <si>
    <t>m2</t>
  </si>
  <si>
    <t>4</t>
  </si>
  <si>
    <t>317142444</t>
  </si>
  <si>
    <t>Překlad nenosný pórobetonový š 150 mm v do 250 mm na tenkovrstvou maltu dl přes 1250 do 1500 mm</t>
  </si>
  <si>
    <t>kus</t>
  </si>
  <si>
    <t>6</t>
  </si>
  <si>
    <t>8</t>
  </si>
  <si>
    <t>Úpravy povrchů, podlahy a osazování výplní</t>
  </si>
  <si>
    <t>612131121</t>
  </si>
  <si>
    <t>612142001</t>
  </si>
  <si>
    <t>14</t>
  </si>
  <si>
    <t>612311131</t>
  </si>
  <si>
    <t>16</t>
  </si>
  <si>
    <t>612325302</t>
  </si>
  <si>
    <t>18</t>
  </si>
  <si>
    <t>20</t>
  </si>
  <si>
    <t>642944121</t>
  </si>
  <si>
    <t>22</t>
  </si>
  <si>
    <t>m</t>
  </si>
  <si>
    <t>24</t>
  </si>
  <si>
    <t>M</t>
  </si>
  <si>
    <t>26</t>
  </si>
  <si>
    <t>28</t>
  </si>
  <si>
    <t>30</t>
  </si>
  <si>
    <t>32</t>
  </si>
  <si>
    <t>9</t>
  </si>
  <si>
    <t>Ostatní konstrukce a práce, bourání</t>
  </si>
  <si>
    <t>949101111</t>
  </si>
  <si>
    <t>36</t>
  </si>
  <si>
    <t>38</t>
  </si>
  <si>
    <t>58</t>
  </si>
  <si>
    <t>40</t>
  </si>
  <si>
    <t>42</t>
  </si>
  <si>
    <t>44</t>
  </si>
  <si>
    <t>46</t>
  </si>
  <si>
    <t>hod</t>
  </si>
  <si>
    <t>48</t>
  </si>
  <si>
    <t>997</t>
  </si>
  <si>
    <t>Přesun sutě</t>
  </si>
  <si>
    <t>t</t>
  </si>
  <si>
    <t>50</t>
  </si>
  <si>
    <t>997013501</t>
  </si>
  <si>
    <t>52</t>
  </si>
  <si>
    <t>997013509</t>
  </si>
  <si>
    <t>54</t>
  </si>
  <si>
    <t>56</t>
  </si>
  <si>
    <t>998</t>
  </si>
  <si>
    <t>Přesun hmot</t>
  </si>
  <si>
    <t>PSV</t>
  </si>
  <si>
    <t>Práce a dodávky PSV</t>
  </si>
  <si>
    <t>soubor</t>
  </si>
  <si>
    <t>Elektroinstalace - silnoproud</t>
  </si>
  <si>
    <t>Elektroinstalace - slaboproud</t>
  </si>
  <si>
    <t>134</t>
  </si>
  <si>
    <t>120</t>
  </si>
  <si>
    <t>763</t>
  </si>
  <si>
    <t>Konstrukce suché výstavby</t>
  </si>
  <si>
    <t>114</t>
  </si>
  <si>
    <t>116</t>
  </si>
  <si>
    <t>118</t>
  </si>
  <si>
    <t>766</t>
  </si>
  <si>
    <t>Konstrukce truhlářské</t>
  </si>
  <si>
    <t>136</t>
  </si>
  <si>
    <t>138</t>
  </si>
  <si>
    <t>140</t>
  </si>
  <si>
    <t>781</t>
  </si>
  <si>
    <t>781111011</t>
  </si>
  <si>
    <t>174</t>
  </si>
  <si>
    <t>781121011</t>
  </si>
  <si>
    <t>176</t>
  </si>
  <si>
    <t>781131112</t>
  </si>
  <si>
    <t>178</t>
  </si>
  <si>
    <t>180</t>
  </si>
  <si>
    <t>182</t>
  </si>
  <si>
    <t>184</t>
  </si>
  <si>
    <t>781495211</t>
  </si>
  <si>
    <t>783</t>
  </si>
  <si>
    <t>Dokončovací práce - nátěry</t>
  </si>
  <si>
    <t>202</t>
  </si>
  <si>
    <t>784</t>
  </si>
  <si>
    <t>204</t>
  </si>
  <si>
    <t>206</t>
  </si>
  <si>
    <t>208</t>
  </si>
  <si>
    <t>310231021</t>
  </si>
  <si>
    <t>Zazdívka otvorů ve zdivu nadzákladovém pl do 1 m2 cihlami děrovanými do P10 tl 200 mm</t>
  </si>
  <si>
    <t>310231025</t>
  </si>
  <si>
    <t>Zazdívka otvorů ve zdivu nadzákladovém pl přes 1 do 4 m2 cihlami děrovanými tl 200 mm</t>
  </si>
  <si>
    <t>Vodorovné konstrukce</t>
  </si>
  <si>
    <t>413941123</t>
  </si>
  <si>
    <t>Osazování ocelových válcovaných nosníků ve stropech I nebo IE nebo U nebo UE nebo L č. 14 až 22 nebo výšky do 220 mm</t>
  </si>
  <si>
    <t>13010982</t>
  </si>
  <si>
    <t>ocel profilová HE-B 220 jakost 11 375</t>
  </si>
  <si>
    <t>612131101</t>
  </si>
  <si>
    <t>Podkladní a spojovací vrstva vnitřních omítaných ploch cementový postřik nanášený ručně celoplošně stěn</t>
  </si>
  <si>
    <t>Podkladní a spojovací vrstva vnitřních omítaných ploch penetrace akrylát-silikonová nanášená ručně stěn</t>
  </si>
  <si>
    <t>Potažení vnitřních ploch štukem tloušťky do 3 mm svislých konstrukcí stěn</t>
  </si>
  <si>
    <t>612321121</t>
  </si>
  <si>
    <t>Omítka vápenocementová vnitřních ploch nanášená ručně jednovrstvá, tloušťky do 10 mm hladká svislých konstrukcí stěn</t>
  </si>
  <si>
    <t>Vápenocementová omítka ostění nebo nadpraží štuková</t>
  </si>
  <si>
    <t>612325413</t>
  </si>
  <si>
    <t>Oprava vnitřní vápenocementové hladké omítky tl do 20 mm stěn v rozsahu plochy přes 30 do 50 %</t>
  </si>
  <si>
    <t>Pletivo sklovláknité vnitřních stěn vtlačené do tmelu</t>
  </si>
  <si>
    <t>619991001</t>
  </si>
  <si>
    <t>Zakrytí podlahy fólií</t>
  </si>
  <si>
    <t>632451421</t>
  </si>
  <si>
    <t>Doplnění cementového potěru na mazaninách a betonových podkladech (s dodáním hmot), hlazeného dřevěným nebo ocelovým hladítkem, plochy jednotlivě do 1 m2 a tl. přes 10 do 20 mm</t>
  </si>
  <si>
    <t>Osazení ocelových dveřních zárubní lisovaných nebo z úhelníků dodatečně s vybetonováním prahu, plochy do 2,5 m2</t>
  </si>
  <si>
    <t>55331350</t>
  </si>
  <si>
    <t>zárubeň ocelová pro běžné zdění a porobeton 100 levá/pravá 800</t>
  </si>
  <si>
    <t>Lešení pomocné pracovní pro objekty pozemních staveb pro zatížení do 150 kg/m2, o výšce lešeňové podlahy do 1,9 m</t>
  </si>
  <si>
    <t>952901111</t>
  </si>
  <si>
    <t>Vyčištění budov nebo objektů před předáním do užívání budov bytové nebo občanské výstavby, světlé výšky podlaží do 4 m</t>
  </si>
  <si>
    <t>95394173</t>
  </si>
  <si>
    <t>Pozn. 1 -oprava trhlin ve zdivu</t>
  </si>
  <si>
    <t>953942121</t>
  </si>
  <si>
    <t>Osazování drobných kovových předmětů se zalitím maltou cementovou, do vysekaných kapes nebo připravených otvorů ochranných úhelníků</t>
  </si>
  <si>
    <t>13010412</t>
  </si>
  <si>
    <t>úhelník ocelový rovnostranný jakost 11 375 40x40x3mm</t>
  </si>
  <si>
    <t>962031133</t>
  </si>
  <si>
    <t>Bourání příček z cihel, tvárnic nebo příčkovek z cihel pálených, plných nebo dutých na maltu vápennou nebo vápenocementovou, tl. do 150 mm</t>
  </si>
  <si>
    <t>968062374</t>
  </si>
  <si>
    <t>Vybourání dřevěných rámů oken s křídly, dveřních zárubní, vrat, stěn, ostění nebo obkladů rámů oken s křídly zdvojených, plochy do 1 m2</t>
  </si>
  <si>
    <t>978059641</t>
  </si>
  <si>
    <t>Odsekání obkladů stěn včetně otlučení podkladní omítky až na zdivo z obkládaček vnějších, z jakýchkoliv materiálů, plochy přes 1 m2</t>
  </si>
  <si>
    <t>979033</t>
  </si>
  <si>
    <t>Přesun stávajícího vybavení, nábytku</t>
  </si>
  <si>
    <t>soub</t>
  </si>
  <si>
    <t>997013157</t>
  </si>
  <si>
    <t>Vnitrostaveništní doprava suti a vybouraných hmot pro budovy v přes 21 do 24 m s omezením mechanizace</t>
  </si>
  <si>
    <t>Odvoz suti a vybouraných hmot na skládku nebo meziskládku se složením, na vzdálenost do 1 km</t>
  </si>
  <si>
    <t>Odvoz suti a vybouraných hmot na skládku nebo meziskládku se složením, na vzdálenost Příplatek k ceně za každý další i započatý 1 km přes 1 km</t>
  </si>
  <si>
    <t>997013831</t>
  </si>
  <si>
    <t>Poplatek za uložení stavebního odpadu na skládce (skládkovné) směsného stavebního a demoličního zatříděného do Katalogu odpadů pod kódem 170 904</t>
  </si>
  <si>
    <t>998011003</t>
  </si>
  <si>
    <t>Přesun hmot pro budovy zděné v přes 12 do 24 m</t>
  </si>
  <si>
    <t>Zdravotnětechnické instalace budov</t>
  </si>
  <si>
    <t>7211500A</t>
  </si>
  <si>
    <t>Úprava vnitřních rozvodů vody</t>
  </si>
  <si>
    <t>kpl</t>
  </si>
  <si>
    <t>7211500B</t>
  </si>
  <si>
    <t>Úprava vnitřních rozvodů kanalizace</t>
  </si>
  <si>
    <t>721.1</t>
  </si>
  <si>
    <t>Rozvod medicínských plynů</t>
  </si>
  <si>
    <t>72100</t>
  </si>
  <si>
    <t>Rozváděč RII/3-7 SÍŤ</t>
  </si>
  <si>
    <t>Úprava rozváděče, osazení DIN lišty, kryty, výstroj- výzbroj</t>
  </si>
  <si>
    <t>Proudový chránič s nadproudovou ochranou, C10A, 30mA, 1+N-pól, Icn 10 kA, typ A</t>
  </si>
  <si>
    <t>Proudový chránič s nadproudovou ochranou, B16 A, 30 mA, 1+N-pól, Icn 10 kA, typ A</t>
  </si>
  <si>
    <t>Rozváděč RII/3-7 ZÁLOHA</t>
  </si>
  <si>
    <t>Jistič 10B-2, In 10 A, Ue AC 230/400 V / DC 144 V, charakteristika B, 2pól, Icn 10 kA</t>
  </si>
  <si>
    <t>Osvětlení</t>
  </si>
  <si>
    <t>LED panel McLED Office 6060 E 40W 4000K neutrální bílá ML</t>
  </si>
  <si>
    <t>Montážní rám McLED Office 6060 bílá ML</t>
  </si>
  <si>
    <t>Nouzový modul McLED 3h</t>
  </si>
  <si>
    <t>LED kruhové přisazené 18W/840</t>
  </si>
  <si>
    <t>EXIT LED M3hAt, trvalé+nouzové s piktogramem</t>
  </si>
  <si>
    <t>Instalační materiál elektro</t>
  </si>
  <si>
    <t>Zásuvka dvojnásobná, s ochranným kolíkem; clonka, 2P+PE</t>
  </si>
  <si>
    <t>Spínač; řazení 1</t>
  </si>
  <si>
    <t>Spínač; řazení 5</t>
  </si>
  <si>
    <t>Přístrojová krabice</t>
  </si>
  <si>
    <t>Svorková krabice</t>
  </si>
  <si>
    <t>Krabice KO125 se PE svorkami</t>
  </si>
  <si>
    <t>Přepěťová ochrana SPD typ 3</t>
  </si>
  <si>
    <t>Sestra - Pacient - příprava</t>
  </si>
  <si>
    <t>Krabice KU 68</t>
  </si>
  <si>
    <t>Ohebná hadice PVC dn32</t>
  </si>
  <si>
    <t>Drážky pro uložení kabelů SP</t>
  </si>
  <si>
    <t xml:space="preserve">kus </t>
  </si>
  <si>
    <t>mb</t>
  </si>
  <si>
    <t>Kabely</t>
  </si>
  <si>
    <t>1-CXKH-R-J 3x1.5 B2ca,s1,d1</t>
  </si>
  <si>
    <t>1-CXKH-R-J 3x2.5 B2ca,s1,d1</t>
  </si>
  <si>
    <t>1-CXKH-R-J 2x1,5 B2ca,s1,d1</t>
  </si>
  <si>
    <t>1-CXKH-R-O 3x1,5 B2ca,s1,d1</t>
  </si>
  <si>
    <t>1-CXKH-R-J 5x1.5 B2ca,s1,d1</t>
  </si>
  <si>
    <t>H07Z-U 16 zž</t>
  </si>
  <si>
    <t>H07Z-U 6 zž</t>
  </si>
  <si>
    <t>H07Z-U 4 zž</t>
  </si>
  <si>
    <t>Úložný materiál</t>
  </si>
  <si>
    <t>Ohebná hadice PVC dn25</t>
  </si>
  <si>
    <t>Kabelová lišta 17x17</t>
  </si>
  <si>
    <t>Kabelová lišta 40x20</t>
  </si>
  <si>
    <t>Ostatní</t>
  </si>
  <si>
    <t>Zednické přípomoci</t>
  </si>
  <si>
    <t>Měření osvětlení, protokol</t>
  </si>
  <si>
    <t>Měření zemních odporů</t>
  </si>
  <si>
    <t>Revize</t>
  </si>
  <si>
    <t>Dokumentace skuteč. provedení</t>
  </si>
  <si>
    <t>Úklid</t>
  </si>
  <si>
    <t>Zabezpečení pracoviště</t>
  </si>
  <si>
    <t>Připojení veškerých kabelů</t>
  </si>
  <si>
    <t>Drážky pro uložení kabelů nn</t>
  </si>
  <si>
    <t>Hrubá výplň kabelových rýh</t>
  </si>
  <si>
    <t>Jemná omítka kabelových rýh</t>
  </si>
  <si>
    <t>Zkoušky, oživení, měření, protokoly, silnoproudy</t>
  </si>
  <si>
    <t>Napojení na stávající zařízení</t>
  </si>
  <si>
    <t>Demontáže</t>
  </si>
  <si>
    <t>Demontáže elektroinstalace</t>
  </si>
  <si>
    <t>Ekologická likvidace</t>
  </si>
  <si>
    <t>Dvojzásuvka RJ45 datová</t>
  </si>
  <si>
    <t>Konektor datový</t>
  </si>
  <si>
    <t>Propojovací Patch kabel 2m</t>
  </si>
  <si>
    <t>Datový kabel cat 6a bezhalogenový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</si>
  <si>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</si>
  <si>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</si>
  <si>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763111717</t>
  </si>
  <si>
    <t>Příčka ze sádrokartonových desek  ostatní konstrukce a práce na příčkách ze sádrokartonových desek základní penetrační nátěr (oboustranný)</t>
  </si>
  <si>
    <t>763111741</t>
  </si>
  <si>
    <t>Příčka ze sádrokartonových desek  ostatní konstrukce a práce na příčkách ze sádrokartonových desek montáž parotěsné zábrany</t>
  </si>
  <si>
    <t>28329274</t>
  </si>
  <si>
    <t>fólie PE vyztužená pro parotěsnou vrstvu (reakce na oheň - třída E) 110g/m2</t>
  </si>
  <si>
    <t>998763201</t>
  </si>
  <si>
    <t>Přesun hmot pro dřevostavby stanovený procentní sazbou (%) z ceny vodorovná dopravní vzdálenost do 50 m v objektech výšky přes 6 do 12 m</t>
  </si>
  <si>
    <t>%</t>
  </si>
  <si>
    <t>766660001</t>
  </si>
  <si>
    <t>Montáž dveřních křídel dřevěných nebo plastových otevíravých do ocelové zárubně povrchově upravených jednokřídlových, šířky do 800 mm</t>
  </si>
  <si>
    <t>61162857</t>
  </si>
  <si>
    <t>dveře vnitřní foliované plné 1křídlé 800x1970mm</t>
  </si>
  <si>
    <t>7668114</t>
  </si>
  <si>
    <t>998766103</t>
  </si>
  <si>
    <t>Přesun hmot tonážní pro kce truhlářské v objektech v přes 12 do 24 m</t>
  </si>
  <si>
    <t>Příprava podkladu před provedením obkladu oprášení (ometení) stěny</t>
  </si>
  <si>
    <t>Příprava podkladu před provedením obkladu nátěr penetrační na stěnu</t>
  </si>
  <si>
    <t>Izolace stěny pod obklad izolace nátěrem nebo stěrkou ve dvou vrstvách</t>
  </si>
  <si>
    <t>781472319</t>
  </si>
  <si>
    <t>Montáž obkladů vnitřních keramických hladkých lepených cementovým flexibilním rychletuhnoucím lepidlem přes 22 do 25 ks/m2</t>
  </si>
  <si>
    <t>59761071</t>
  </si>
  <si>
    <t>obklad keramický hladký přes 22 do 25ks/m2</t>
  </si>
  <si>
    <t>Čištění vnitřních ploch po provedení obkladu stěn chemickými prostředky</t>
  </si>
  <si>
    <t>998781203</t>
  </si>
  <si>
    <t>Přesun hmot procentní pro obklady keramické v objektech v přes 12 do 24 m</t>
  </si>
  <si>
    <t>783301313</t>
  </si>
  <si>
    <t>Příprava podkladu zámečnických konstrukcí před provedením nátěru odmaštění odmašťovačem ředidlovým</t>
  </si>
  <si>
    <t>783314201</t>
  </si>
  <si>
    <t>Základní antikorozní nátěr zámečnických konstrukcí jednonásobný syntetický standardní</t>
  </si>
  <si>
    <t>783317101</t>
  </si>
  <si>
    <t>Krycí nátěr (email) zámečnických konstrukcí jednonásobný syntetický standardní</t>
  </si>
  <si>
    <t>Dokončovací práce - malby a tapety</t>
  </si>
  <si>
    <t>784111011</t>
  </si>
  <si>
    <t>Obroušení podkladu omítky v místnostech výšky do 3,80 m</t>
  </si>
  <si>
    <t>784171111</t>
  </si>
  <si>
    <t>Zakrytí nemalovaných ploch (materiál ve specifikaci) včetně pozdějšího odkrytí svislých ploch např. stěn, oken, dveří v místnostech výšky do 3,80</t>
  </si>
  <si>
    <t>58124844</t>
  </si>
  <si>
    <t>fólie pro malířské potřeby zakrývací tl 25µ 4x5m</t>
  </si>
  <si>
    <t>784181101</t>
  </si>
  <si>
    <t>Penetrace podkladu jednonásobná základní akrylátová v místnostech výšky do 3,80 m</t>
  </si>
  <si>
    <t>784211101</t>
  </si>
  <si>
    <t>Malby z malířských směsí otěruvzdorných za mokra dvojnásobné, bílé za mokra otěruvzdorné výborně v místnostech výšky do 3,80 m</t>
  </si>
  <si>
    <t xml:space="preserve">    721 - Zdravotechnické instalace budov</t>
  </si>
  <si>
    <t xml:space="preserve">    721.1 - Rozvody medicínských plynů</t>
  </si>
  <si>
    <t>Oprava stávajících prostor rodinného pokoje na odd. Gynekologie</t>
  </si>
  <si>
    <t>Krajská zdravotní, a.s. - Nemocnice Most, o.z.</t>
  </si>
  <si>
    <t>Nemocnice Most</t>
  </si>
  <si>
    <t>Krajská zdravotní, a.s.</t>
  </si>
  <si>
    <t>D+M kuchyňská linka, dřez nerez + baterie, šatní skříň s nádstavcem</t>
  </si>
  <si>
    <t>Dokončovací práce - obklady a dlažby</t>
  </si>
  <si>
    <t>podlahy z dlaždic</t>
  </si>
  <si>
    <t>Příprava podkladu před provedením dlažby vysátí podlah</t>
  </si>
  <si>
    <t>Příprava podkladu před provedením dlažby nátěr penetrační na podlahu</t>
  </si>
  <si>
    <t>771121011</t>
  </si>
  <si>
    <t>Montáž podlah z dlaždic keramických lepených cementovým flexibilním rychletuhnoucím lepidlem do tl. 10mm  přes 22 do 25 ks/m2</t>
  </si>
  <si>
    <t>771574419</t>
  </si>
  <si>
    <t>59761171</t>
  </si>
  <si>
    <t>dlažba keramická slinutá do interiéru R10/A přes 22 do 25ks/m2</t>
  </si>
  <si>
    <t>771591112</t>
  </si>
  <si>
    <t>izolace podlahy pod dlažbu nátěrem nebo stěrkou ve dvou vrstvách</t>
  </si>
  <si>
    <t>77159R01</t>
  </si>
  <si>
    <t>příplatek k montáži celé skladby obkladů podlah keramických za příslušenství a dopńky</t>
  </si>
  <si>
    <t xml:space="preserve">    781 - podlahy z dlaždic</t>
  </si>
  <si>
    <t>D+M sprchová vanička 0,9 x 1,5m vč. sifonu</t>
  </si>
  <si>
    <t>D+M geberit + wc mísa + wc prkénko + tlačítko</t>
  </si>
  <si>
    <t>D+M umyvadlo 700mm vč. baterie a sifonu</t>
  </si>
  <si>
    <t xml:space="preserve">Úprava a rozvod medi plynu ( 2x STL, 2x O2 ) </t>
  </si>
  <si>
    <t>odborná demontáž s následnou montáží původních zařizovacích předmětů (výlevka, umyvadlo a hranatá výlevka)</t>
  </si>
  <si>
    <t>dveře vnitřní foliované plné 1křídlé 1100x1970mm zasunovací v kolejnici</t>
  </si>
  <si>
    <t>Montáž dveřních křídel dřevěných nebo plastových zasunovacích do dřevěné zárubně povrchově upravených jednokřídlových, šířky do 1100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</si>
</sst>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12"/>
      <color rgb="FFFF0000"/>
      <name val="Arial CE"/>
      <family val="2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5" borderId="14" xfId="0" applyFont="1" applyFill="1" applyBorder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center"/>
    </xf>
    <xf numFmtId="0" fontId="32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4" fontId="36" fillId="0" borderId="0" xfId="0" applyNumberFormat="1" applyFont="1"/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0" borderId="22" xfId="0" applyNumberFormat="1" applyFont="1" applyBorder="1" applyAlignment="1">
      <alignment vertical="center"/>
    </xf>
    <xf numFmtId="4" fontId="34" fillId="0" borderId="0" xfId="0" applyNumberFormat="1" applyFont="1" applyAlignment="1" applyProtection="1">
      <alignment vertical="center"/>
      <protection locked="0"/>
    </xf>
    <xf numFmtId="167" fontId="34" fillId="0" borderId="0" xfId="0" applyNumberFormat="1" applyFont="1" applyAlignment="1">
      <alignment vertical="center"/>
    </xf>
    <xf numFmtId="4" fontId="8" fillId="0" borderId="3" xfId="0" applyNumberFormat="1" applyFont="1" applyBorder="1"/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167" fontId="34" fillId="6" borderId="22" xfId="0" applyNumberFormat="1" applyFont="1" applyFill="1" applyBorder="1" applyAlignment="1">
      <alignment vertical="center"/>
    </xf>
    <xf numFmtId="167" fontId="37" fillId="6" borderId="22" xfId="0" applyNumberFormat="1" applyFont="1" applyFill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24" workbookViewId="0">
      <selection activeCell="BE93" sqref="BE93"/>
    </sheetView>
  </sheetViews>
  <sheetFormatPr defaultColWidth="8.7109375" defaultRowHeight="10.199999999999999" x14ac:dyDescent="0.2"/>
  <cols>
    <col min="1" max="1" width="8.28515625" customWidth="1"/>
    <col min="2" max="2" width="1.7109375" customWidth="1"/>
    <col min="3" max="3" width="4.28515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4.7109375" customWidth="1"/>
    <col min="41" max="41" width="7.42578125" customWidth="1"/>
    <col min="42" max="42" width="4.28515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28515625" hidden="1" customWidth="1"/>
    <col min="54" max="54" width="25" hidden="1" customWidth="1"/>
    <col min="55" max="55" width="21.7109375" hidden="1" customWidth="1"/>
    <col min="56" max="56" width="19.28515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 x14ac:dyDescent="0.2">
      <c r="AR2" s="170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3" t="s">
        <v>6</v>
      </c>
      <c r="BT2" s="13" t="s">
        <v>7</v>
      </c>
    </row>
    <row r="3" spans="1:74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.05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98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6"/>
      <c r="BS5" s="13" t="s">
        <v>6</v>
      </c>
    </row>
    <row r="6" spans="1:74" ht="37.049999999999997" customHeight="1" x14ac:dyDescent="0.2">
      <c r="B6" s="16"/>
      <c r="D6" s="21" t="s">
        <v>13</v>
      </c>
      <c r="K6" s="199" t="str">
        <f>'2024_9 - stavební činnost...'!E84</f>
        <v>Oprava stávajících prostor rodinného pokoje na odd. Gynekologie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6"/>
      <c r="BS6" s="13" t="s">
        <v>6</v>
      </c>
    </row>
    <row r="7" spans="1:74" ht="12" customHeight="1" x14ac:dyDescent="0.2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16</v>
      </c>
      <c r="K8" s="20" t="str">
        <f>'2024_9 - stavební činnost...'!E89</f>
        <v>Nemocnice Most</v>
      </c>
      <c r="AK8" s="22" t="s">
        <v>18</v>
      </c>
      <c r="AN8" s="146"/>
      <c r="AR8" s="16"/>
      <c r="BS8" s="13" t="s">
        <v>6</v>
      </c>
    </row>
    <row r="9" spans="1:74" ht="14.5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19</v>
      </c>
      <c r="K10" t="str">
        <f>'2024_9 - stavební činnost...'!E91</f>
        <v>Krajská zdravotní, a.s.</v>
      </c>
      <c r="AK10" s="22" t="s">
        <v>20</v>
      </c>
      <c r="AN10" s="20" t="s">
        <v>1</v>
      </c>
      <c r="AR10" s="16"/>
      <c r="BS10" s="13" t="s">
        <v>6</v>
      </c>
    </row>
    <row r="11" spans="1:74" ht="18.45" customHeight="1" x14ac:dyDescent="0.2">
      <c r="B11" s="16"/>
      <c r="E11" s="20" t="s">
        <v>17</v>
      </c>
      <c r="AK11" s="22" t="s">
        <v>21</v>
      </c>
      <c r="AN11" s="20" t="s">
        <v>1</v>
      </c>
      <c r="AR11" s="16"/>
      <c r="BS11" s="13" t="s">
        <v>6</v>
      </c>
    </row>
    <row r="12" spans="1:74" ht="7.0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22</v>
      </c>
      <c r="AK13" s="22" t="s">
        <v>20</v>
      </c>
      <c r="AN13" s="20"/>
      <c r="AR13" s="16"/>
      <c r="BS13" s="13" t="s">
        <v>6</v>
      </c>
    </row>
    <row r="14" spans="1:74" ht="13.2" x14ac:dyDescent="0.2">
      <c r="B14" s="16"/>
      <c r="D14" s="20"/>
      <c r="E14" s="20"/>
      <c r="F14" s="20"/>
      <c r="G14" s="20"/>
      <c r="H14" s="20"/>
      <c r="I14" s="20"/>
      <c r="AK14" s="22" t="s">
        <v>21</v>
      </c>
      <c r="AN14" s="20"/>
      <c r="AR14" s="16"/>
      <c r="BS14" s="13" t="s">
        <v>6</v>
      </c>
    </row>
    <row r="15" spans="1:74" ht="7.05" customHeight="1" x14ac:dyDescent="0.2">
      <c r="B15" s="16"/>
      <c r="D15" s="20"/>
      <c r="E15" s="20"/>
      <c r="F15" s="20"/>
      <c r="G15" s="20"/>
      <c r="H15" s="20"/>
      <c r="I15" s="20"/>
      <c r="AR15" s="16"/>
      <c r="BS15" s="13" t="s">
        <v>3</v>
      </c>
    </row>
    <row r="16" spans="1:74" ht="12" customHeight="1" x14ac:dyDescent="0.2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3</v>
      </c>
    </row>
    <row r="17" spans="2:71" ht="18.45" customHeight="1" x14ac:dyDescent="0.2">
      <c r="B17" s="16"/>
      <c r="E17" s="20"/>
      <c r="AK17" s="22" t="s">
        <v>21</v>
      </c>
      <c r="AN17" s="20" t="s">
        <v>1</v>
      </c>
      <c r="AR17" s="16"/>
      <c r="BS17" s="13" t="s">
        <v>24</v>
      </c>
    </row>
    <row r="18" spans="2:71" ht="7.0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25</v>
      </c>
      <c r="AK19" s="22" t="s">
        <v>20</v>
      </c>
      <c r="AN19" s="20" t="s">
        <v>1</v>
      </c>
      <c r="AR19" s="16"/>
      <c r="BS19" s="13" t="s">
        <v>6</v>
      </c>
    </row>
    <row r="20" spans="2:71" ht="18.45" customHeight="1" x14ac:dyDescent="0.2">
      <c r="B20" s="16"/>
      <c r="E20" s="148"/>
      <c r="AK20" s="22" t="s">
        <v>21</v>
      </c>
      <c r="AN20" s="20" t="s">
        <v>1</v>
      </c>
      <c r="AR20" s="16"/>
      <c r="BS20" s="13" t="s">
        <v>24</v>
      </c>
    </row>
    <row r="21" spans="2:71" ht="7.05" customHeight="1" x14ac:dyDescent="0.2">
      <c r="B21" s="16"/>
      <c r="AR21" s="16"/>
    </row>
    <row r="22" spans="2:71" ht="12" customHeight="1" x14ac:dyDescent="0.2">
      <c r="B22" s="16"/>
      <c r="D22" s="22" t="s">
        <v>26</v>
      </c>
      <c r="AR22" s="16"/>
    </row>
    <row r="23" spans="2:71" ht="16.5" customHeight="1" x14ac:dyDescent="0.2">
      <c r="B23" s="16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6"/>
    </row>
    <row r="24" spans="2:71" ht="7.05" customHeight="1" x14ac:dyDescent="0.2">
      <c r="B24" s="16"/>
      <c r="AR24" s="16"/>
    </row>
    <row r="25" spans="2:71" ht="7.0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 x14ac:dyDescent="0.2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1">
        <f>ROUND(AG94,2)</f>
        <v>0</v>
      </c>
      <c r="AL26" s="202"/>
      <c r="AM26" s="202"/>
      <c r="AN26" s="202"/>
      <c r="AO26" s="202"/>
      <c r="AR26" s="25"/>
    </row>
    <row r="27" spans="2:71" s="1" customFormat="1" ht="7.05" customHeight="1" x14ac:dyDescent="0.2">
      <c r="B27" s="25"/>
      <c r="AR27" s="25"/>
    </row>
    <row r="28" spans="2:71" s="1" customFormat="1" ht="13.2" x14ac:dyDescent="0.2">
      <c r="B28" s="25"/>
      <c r="L28" s="203" t="s">
        <v>28</v>
      </c>
      <c r="M28" s="203"/>
      <c r="N28" s="203"/>
      <c r="O28" s="203"/>
      <c r="P28" s="203"/>
      <c r="W28" s="203" t="s">
        <v>29</v>
      </c>
      <c r="X28" s="203"/>
      <c r="Y28" s="203"/>
      <c r="Z28" s="203"/>
      <c r="AA28" s="203"/>
      <c r="AB28" s="203"/>
      <c r="AC28" s="203"/>
      <c r="AD28" s="203"/>
      <c r="AE28" s="203"/>
      <c r="AK28" s="203" t="s">
        <v>30</v>
      </c>
      <c r="AL28" s="203"/>
      <c r="AM28" s="203"/>
      <c r="AN28" s="203"/>
      <c r="AO28" s="203"/>
      <c r="AR28" s="25"/>
    </row>
    <row r="29" spans="2:71" s="2" customFormat="1" ht="14.55" customHeight="1" x14ac:dyDescent="0.2">
      <c r="B29" s="29"/>
      <c r="D29" s="22" t="s">
        <v>31</v>
      </c>
      <c r="F29" s="22" t="s">
        <v>32</v>
      </c>
      <c r="L29" s="188">
        <v>0.21</v>
      </c>
      <c r="M29" s="187"/>
      <c r="N29" s="187"/>
      <c r="O29" s="187"/>
      <c r="P29" s="187"/>
      <c r="W29" s="186">
        <f>AK26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W29*1.21-AK26</f>
        <v>0</v>
      </c>
      <c r="AL29" s="187"/>
      <c r="AM29" s="187"/>
      <c r="AN29" s="187"/>
      <c r="AO29" s="187"/>
      <c r="AR29" s="29"/>
    </row>
    <row r="30" spans="2:71" s="2" customFormat="1" ht="14.55" customHeight="1" x14ac:dyDescent="0.2">
      <c r="B30" s="29"/>
      <c r="F30" s="22" t="s">
        <v>33</v>
      </c>
      <c r="L30" s="188">
        <v>0.12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29"/>
    </row>
    <row r="31" spans="2:71" s="2" customFormat="1" ht="14.55" hidden="1" customHeight="1" x14ac:dyDescent="0.2">
      <c r="B31" s="29"/>
      <c r="F31" s="22" t="s">
        <v>34</v>
      </c>
      <c r="L31" s="188">
        <v>0.21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29"/>
    </row>
    <row r="32" spans="2:71" s="2" customFormat="1" ht="14.55" hidden="1" customHeight="1" x14ac:dyDescent="0.2">
      <c r="B32" s="29"/>
      <c r="F32" s="22" t="s">
        <v>35</v>
      </c>
      <c r="L32" s="188">
        <v>0.12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29"/>
    </row>
    <row r="33" spans="2:44" s="2" customFormat="1" ht="14.55" hidden="1" customHeight="1" x14ac:dyDescent="0.2">
      <c r="B33" s="29"/>
      <c r="F33" s="22" t="s">
        <v>36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29"/>
    </row>
    <row r="34" spans="2:44" s="1" customFormat="1" ht="7.05" customHeight="1" x14ac:dyDescent="0.2">
      <c r="B34" s="25"/>
      <c r="AR34" s="25"/>
    </row>
    <row r="35" spans="2:44" s="1" customFormat="1" ht="25.95" customHeight="1" x14ac:dyDescent="0.2">
      <c r="B35" s="25"/>
      <c r="C35" s="30"/>
      <c r="D35" s="31" t="s">
        <v>37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38</v>
      </c>
      <c r="U35" s="32"/>
      <c r="V35" s="32"/>
      <c r="W35" s="32"/>
      <c r="X35" s="189" t="s">
        <v>39</v>
      </c>
      <c r="Y35" s="190"/>
      <c r="Z35" s="190"/>
      <c r="AA35" s="190"/>
      <c r="AB35" s="190"/>
      <c r="AC35" s="32"/>
      <c r="AD35" s="32"/>
      <c r="AE35" s="32"/>
      <c r="AF35" s="32"/>
      <c r="AG35" s="32"/>
      <c r="AH35" s="32"/>
      <c r="AI35" s="32"/>
      <c r="AJ35" s="32"/>
      <c r="AK35" s="191">
        <f>SUM(AK26:AK33)</f>
        <v>0</v>
      </c>
      <c r="AL35" s="190"/>
      <c r="AM35" s="190"/>
      <c r="AN35" s="190"/>
      <c r="AO35" s="192"/>
      <c r="AP35" s="30"/>
      <c r="AQ35" s="30"/>
      <c r="AR35" s="25"/>
    </row>
    <row r="36" spans="2:44" s="1" customFormat="1" ht="7.05" customHeight="1" x14ac:dyDescent="0.2">
      <c r="B36" s="25"/>
      <c r="AR36" s="25"/>
    </row>
    <row r="37" spans="2:44" s="1" customFormat="1" ht="14.55" customHeight="1" x14ac:dyDescent="0.2">
      <c r="B37" s="25"/>
      <c r="AR37" s="25"/>
    </row>
    <row r="38" spans="2:44" ht="14.55" customHeight="1" x14ac:dyDescent="0.2">
      <c r="B38" s="16"/>
      <c r="AR38" s="16"/>
    </row>
    <row r="39" spans="2:44" ht="14.55" customHeight="1" x14ac:dyDescent="0.2">
      <c r="B39" s="16"/>
      <c r="AR39" s="16"/>
    </row>
    <row r="40" spans="2:44" ht="14.55" customHeight="1" x14ac:dyDescent="0.2">
      <c r="B40" s="16"/>
      <c r="AR40" s="16"/>
    </row>
    <row r="41" spans="2:44" ht="14.55" customHeight="1" x14ac:dyDescent="0.2">
      <c r="B41" s="16"/>
      <c r="AR41" s="16"/>
    </row>
    <row r="42" spans="2:44" ht="14.55" customHeight="1" x14ac:dyDescent="0.2">
      <c r="B42" s="16"/>
      <c r="AR42" s="16"/>
    </row>
    <row r="43" spans="2:44" ht="14.55" customHeight="1" x14ac:dyDescent="0.2">
      <c r="B43" s="16"/>
      <c r="AR43" s="16"/>
    </row>
    <row r="44" spans="2:44" ht="14.55" customHeight="1" x14ac:dyDescent="0.2">
      <c r="B44" s="16"/>
      <c r="AR44" s="16"/>
    </row>
    <row r="45" spans="2:44" ht="14.55" customHeight="1" x14ac:dyDescent="0.2">
      <c r="B45" s="16"/>
      <c r="AR45" s="16"/>
    </row>
    <row r="46" spans="2:44" ht="14.55" customHeight="1" x14ac:dyDescent="0.2">
      <c r="B46" s="16"/>
      <c r="AR46" s="16"/>
    </row>
    <row r="47" spans="2:44" ht="14.55" customHeight="1" x14ac:dyDescent="0.2">
      <c r="B47" s="16"/>
      <c r="AR47" s="16"/>
    </row>
    <row r="48" spans="2:44" ht="14.55" customHeight="1" x14ac:dyDescent="0.2">
      <c r="B48" s="16"/>
      <c r="AR48" s="16"/>
    </row>
    <row r="49" spans="2:44" s="1" customFormat="1" ht="14.55" customHeight="1" x14ac:dyDescent="0.2">
      <c r="B49" s="25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5"/>
      <c r="D60" s="36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42</v>
      </c>
      <c r="AI60" s="27"/>
      <c r="AJ60" s="27"/>
      <c r="AK60" s="27"/>
      <c r="AL60" s="27"/>
      <c r="AM60" s="36" t="s">
        <v>43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5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5"/>
      <c r="D75" s="36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42</v>
      </c>
      <c r="AI75" s="27"/>
      <c r="AJ75" s="27"/>
      <c r="AK75" s="27"/>
      <c r="AL75" s="27"/>
      <c r="AM75" s="36" t="s">
        <v>43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7.0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.0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.05" customHeight="1" x14ac:dyDescent="0.2">
      <c r="B82" s="25"/>
      <c r="C82" s="17" t="s">
        <v>46</v>
      </c>
      <c r="AR82" s="25"/>
    </row>
    <row r="83" spans="1:91" s="1" customFormat="1" ht="7.05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>
        <f>K5</f>
        <v>0</v>
      </c>
      <c r="AR84" s="41"/>
    </row>
    <row r="85" spans="1:91" s="4" customFormat="1" ht="37.049999999999997" customHeight="1" x14ac:dyDescent="0.2">
      <c r="B85" s="42"/>
      <c r="C85" s="43" t="s">
        <v>13</v>
      </c>
      <c r="L85" s="177" t="str">
        <f>'2024_9 - stavební činnost...'!E84</f>
        <v>Oprava stávajících prostor rodinného pokoje na odd. Gynekologie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2"/>
    </row>
    <row r="86" spans="1:91" s="1" customFormat="1" ht="7.05" customHeight="1" x14ac:dyDescent="0.2">
      <c r="B86" s="25"/>
      <c r="AR86" s="25"/>
    </row>
    <row r="87" spans="1:91" s="1" customFormat="1" ht="12" customHeight="1" x14ac:dyDescent="0.2">
      <c r="B87" s="25"/>
      <c r="C87" s="22" t="s">
        <v>16</v>
      </c>
      <c r="L87" s="44" t="str">
        <f>IF(K8="","",K8)</f>
        <v>Nemocnice Most</v>
      </c>
      <c r="AI87" s="22" t="s">
        <v>18</v>
      </c>
      <c r="AM87" s="179" t="str">
        <f>IF(AN8= "","",AN8)</f>
        <v/>
      </c>
      <c r="AN87" s="179"/>
      <c r="AR87" s="25"/>
    </row>
    <row r="88" spans="1:91" s="1" customFormat="1" ht="7.05" customHeight="1" x14ac:dyDescent="0.2">
      <c r="B88" s="25"/>
      <c r="AR88" s="25"/>
    </row>
    <row r="89" spans="1:91" s="1" customFormat="1" ht="15.3" customHeight="1" x14ac:dyDescent="0.2">
      <c r="B89" s="25"/>
      <c r="C89" s="22" t="s">
        <v>19</v>
      </c>
      <c r="L89" s="3" t="str">
        <f>'2024_9 - stavební činnost...'!E91</f>
        <v>Krajská zdravotní, a.s.</v>
      </c>
      <c r="AI89" s="22" t="s">
        <v>23</v>
      </c>
      <c r="AM89" s="180" t="str">
        <f>IF(E17="","",E17)</f>
        <v/>
      </c>
      <c r="AN89" s="181"/>
      <c r="AO89" s="181"/>
      <c r="AP89" s="181"/>
      <c r="AR89" s="25"/>
      <c r="AS89" s="182" t="s">
        <v>47</v>
      </c>
      <c r="AT89" s="183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3" customHeight="1" x14ac:dyDescent="0.2">
      <c r="B90" s="25"/>
      <c r="C90" s="22" t="s">
        <v>22</v>
      </c>
      <c r="L90" s="3" t="str">
        <f>IF(E14="","",E14)</f>
        <v/>
      </c>
      <c r="AI90" s="22" t="s">
        <v>25</v>
      </c>
      <c r="AM90" s="180" t="str">
        <f>IF(E20="","",E20)</f>
        <v/>
      </c>
      <c r="AN90" s="181"/>
      <c r="AO90" s="181"/>
      <c r="AP90" s="181"/>
      <c r="AR90" s="25"/>
      <c r="AS90" s="184"/>
      <c r="AT90" s="185"/>
      <c r="BD90" s="49"/>
    </row>
    <row r="91" spans="1:91" s="1" customFormat="1" ht="10.95" customHeight="1" x14ac:dyDescent="0.2">
      <c r="B91" s="25"/>
      <c r="AR91" s="25"/>
      <c r="AS91" s="184"/>
      <c r="AT91" s="185"/>
      <c r="BD91" s="49"/>
    </row>
    <row r="92" spans="1:91" s="1" customFormat="1" ht="29.25" customHeight="1" x14ac:dyDescent="0.2">
      <c r="B92" s="25"/>
      <c r="C92" s="172" t="s">
        <v>48</v>
      </c>
      <c r="D92" s="173"/>
      <c r="E92" s="173"/>
      <c r="F92" s="173"/>
      <c r="G92" s="173"/>
      <c r="H92" s="50"/>
      <c r="I92" s="174" t="s">
        <v>49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50</v>
      </c>
      <c r="AH92" s="173"/>
      <c r="AI92" s="173"/>
      <c r="AJ92" s="173"/>
      <c r="AK92" s="173"/>
      <c r="AL92" s="173"/>
      <c r="AM92" s="173"/>
      <c r="AN92" s="174" t="s">
        <v>51</v>
      </c>
      <c r="AO92" s="173"/>
      <c r="AP92" s="176"/>
      <c r="AQ92" s="51" t="s">
        <v>52</v>
      </c>
      <c r="AR92" s="25"/>
      <c r="AS92" s="52" t="s">
        <v>53</v>
      </c>
      <c r="AT92" s="53" t="s">
        <v>54</v>
      </c>
      <c r="AU92" s="53" t="s">
        <v>55</v>
      </c>
      <c r="AV92" s="53" t="s">
        <v>56</v>
      </c>
      <c r="AW92" s="53" t="s">
        <v>57</v>
      </c>
      <c r="AX92" s="53" t="s">
        <v>58</v>
      </c>
      <c r="AY92" s="53" t="s">
        <v>59</v>
      </c>
      <c r="AZ92" s="53" t="s">
        <v>60</v>
      </c>
      <c r="BA92" s="53" t="s">
        <v>61</v>
      </c>
      <c r="BB92" s="53" t="s">
        <v>62</v>
      </c>
      <c r="BC92" s="53" t="s">
        <v>63</v>
      </c>
      <c r="BD92" s="54" t="s">
        <v>64</v>
      </c>
    </row>
    <row r="93" spans="1:91" s="1" customFormat="1" ht="10.95" customHeight="1" x14ac:dyDescent="0.2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49999999999997" customHeight="1" x14ac:dyDescent="0.2">
      <c r="B94" s="56"/>
      <c r="C94" s="57" t="s">
        <v>65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96">
        <f>ROUND(AG95,2)</f>
        <v>0</v>
      </c>
      <c r="AH94" s="196"/>
      <c r="AI94" s="196"/>
      <c r="AJ94" s="196"/>
      <c r="AK94" s="196"/>
      <c r="AL94" s="196"/>
      <c r="AM94" s="196"/>
      <c r="AN94" s="197">
        <f>AG94*1.21</f>
        <v>0</v>
      </c>
      <c r="AO94" s="197"/>
      <c r="AP94" s="197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 t="e">
        <f>ROUND(AU95,5)</f>
        <v>#REF!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66</v>
      </c>
      <c r="BT94" s="65" t="s">
        <v>67</v>
      </c>
      <c r="BU94" s="66" t="s">
        <v>68</v>
      </c>
      <c r="BV94" s="65" t="s">
        <v>69</v>
      </c>
      <c r="BW94" s="65" t="s">
        <v>4</v>
      </c>
      <c r="BX94" s="65" t="s">
        <v>70</v>
      </c>
      <c r="CL94" s="65" t="s">
        <v>1</v>
      </c>
    </row>
    <row r="95" spans="1:91" s="6" customFormat="1" ht="16.5" customHeight="1" x14ac:dyDescent="0.2">
      <c r="A95" s="67" t="s">
        <v>71</v>
      </c>
      <c r="B95" s="68"/>
      <c r="C95" s="69"/>
      <c r="D95" s="195" t="s">
        <v>72</v>
      </c>
      <c r="E95" s="195"/>
      <c r="F95" s="195"/>
      <c r="G95" s="195"/>
      <c r="H95" s="195"/>
      <c r="I95" s="70"/>
      <c r="J95" s="195" t="s">
        <v>73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'2024_9 - stavební činnost...'!J30</f>
        <v>0</v>
      </c>
      <c r="AH95" s="194"/>
      <c r="AI95" s="194"/>
      <c r="AJ95" s="194"/>
      <c r="AK95" s="194"/>
      <c r="AL95" s="194"/>
      <c r="AM95" s="194"/>
      <c r="AN95" s="193">
        <f>AG95*1.21</f>
        <v>0</v>
      </c>
      <c r="AO95" s="194"/>
      <c r="AP95" s="194"/>
      <c r="AQ95" s="71" t="s">
        <v>74</v>
      </c>
      <c r="AR95" s="68"/>
      <c r="AS95" s="72">
        <v>0</v>
      </c>
      <c r="AT95" s="73">
        <f>ROUND(SUM(AV95:AW95),2)</f>
        <v>0</v>
      </c>
      <c r="AU95" s="74" t="e">
        <f>'2024_9 - stavební činnost...'!P133</f>
        <v>#REF!</v>
      </c>
      <c r="AV95" s="73">
        <f>'2024_9 - stavební činnost...'!J33</f>
        <v>0</v>
      </c>
      <c r="AW95" s="73">
        <f>'2024_9 - stavební činnost...'!J34</f>
        <v>0</v>
      </c>
      <c r="AX95" s="73">
        <f>'2024_9 - stavební činnost...'!J35</f>
        <v>0</v>
      </c>
      <c r="AY95" s="73">
        <f>'2024_9 - stavební činnost...'!J36</f>
        <v>0</v>
      </c>
      <c r="AZ95" s="73">
        <f>'2024_9 - stavební činnost...'!F33</f>
        <v>0</v>
      </c>
      <c r="BA95" s="73">
        <f>'2024_9 - stavební činnost...'!F34</f>
        <v>0</v>
      </c>
      <c r="BB95" s="73">
        <f>'2024_9 - stavební činnost...'!F35</f>
        <v>0</v>
      </c>
      <c r="BC95" s="73">
        <f>'2024_9 - stavební činnost...'!F36</f>
        <v>0</v>
      </c>
      <c r="BD95" s="75">
        <f>'2024_9 - stavební činnost...'!F37</f>
        <v>0</v>
      </c>
      <c r="BT95" s="76" t="s">
        <v>75</v>
      </c>
      <c r="BV95" s="76" t="s">
        <v>69</v>
      </c>
      <c r="BW95" s="76" t="s">
        <v>76</v>
      </c>
      <c r="BX95" s="76" t="s">
        <v>4</v>
      </c>
      <c r="CL95" s="76" t="s">
        <v>1</v>
      </c>
      <c r="CM95" s="76" t="s">
        <v>77</v>
      </c>
    </row>
    <row r="96" spans="1:91" s="1" customFormat="1" ht="30" customHeight="1" x14ac:dyDescent="0.2">
      <c r="B96" s="25"/>
      <c r="AR96" s="25"/>
    </row>
    <row r="97" spans="2:44" s="1" customFormat="1" ht="7.05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4_9 - stavební činnost...'!C2" display="/" xr:uid="{00000000-0004-0000-0000-000000000000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6"/>
  <sheetViews>
    <sheetView showGridLines="0" tabSelected="1" topLeftCell="A271" zoomScale="120" zoomScaleNormal="120" workbookViewId="0">
      <selection activeCell="I276" sqref="I276"/>
    </sheetView>
  </sheetViews>
  <sheetFormatPr defaultColWidth="8.7109375" defaultRowHeight="10.199999999999999" x14ac:dyDescent="0.2"/>
  <cols>
    <col min="1" max="1" width="8.28515625" customWidth="1"/>
    <col min="2" max="2" width="1.28515625" customWidth="1"/>
    <col min="3" max="3" width="6.28515625" customWidth="1"/>
    <col min="4" max="4" width="13" customWidth="1"/>
    <col min="5" max="5" width="18.8554687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76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.05" customHeight="1" x14ac:dyDescent="0.2">
      <c r="B4" s="16"/>
      <c r="D4" s="17" t="s">
        <v>78</v>
      </c>
      <c r="L4" s="16"/>
      <c r="M4" s="77" t="s">
        <v>10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205" t="str">
        <f>'Rekapitulace stavby'!K6</f>
        <v>Oprava stávajících prostor rodinného pokoje na odd. Gynekologie</v>
      </c>
      <c r="F7" s="206"/>
      <c r="G7" s="206"/>
      <c r="H7" s="206"/>
      <c r="L7" s="16"/>
    </row>
    <row r="8" spans="2:46" s="1" customFormat="1" ht="12" customHeight="1" x14ac:dyDescent="0.2">
      <c r="B8" s="25"/>
      <c r="D8" s="22" t="s">
        <v>79</v>
      </c>
      <c r="L8" s="25"/>
    </row>
    <row r="9" spans="2:46" s="1" customFormat="1" ht="16.5" customHeight="1" x14ac:dyDescent="0.2">
      <c r="B9" s="25"/>
      <c r="E9" s="177" t="str">
        <f>E87</f>
        <v>Krajská zdravotní, a.s. - Nemocnice Most, o.z.</v>
      </c>
      <c r="F9" s="204"/>
      <c r="G9" s="204"/>
      <c r="H9" s="204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E12" s="1" t="str">
        <f>E89</f>
        <v>Nemocnice Most</v>
      </c>
      <c r="F12" s="20" t="s">
        <v>17</v>
      </c>
      <c r="I12" s="22" t="s">
        <v>18</v>
      </c>
      <c r="J12" s="45"/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19</v>
      </c>
      <c r="E14" s="1" t="str">
        <f>E91</f>
        <v>Krajská zdravotní, a.s.</v>
      </c>
      <c r="I14" s="22" t="s">
        <v>20</v>
      </c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 t="s">
        <v>21</v>
      </c>
      <c r="J15" s="20" t="str">
        <f>IF('Rekapitulace stavby'!AN11="","",'Rekapitulace stavby'!AN11)</f>
        <v/>
      </c>
      <c r="L15" s="25"/>
    </row>
    <row r="16" spans="2:46" s="1" customFormat="1" ht="7.05" customHeight="1" x14ac:dyDescent="0.2">
      <c r="B16" s="25"/>
      <c r="L16" s="25"/>
    </row>
    <row r="17" spans="2:12" s="1" customFormat="1" ht="12" customHeight="1" x14ac:dyDescent="0.2">
      <c r="B17" s="25"/>
      <c r="D17" s="22" t="s">
        <v>22</v>
      </c>
      <c r="I17" s="22" t="s">
        <v>20</v>
      </c>
      <c r="J17" s="20">
        <f>'Rekapitulace stavby'!AN13</f>
        <v>0</v>
      </c>
      <c r="L17" s="25"/>
    </row>
    <row r="18" spans="2:12" s="1" customFormat="1" ht="18" customHeight="1" x14ac:dyDescent="0.2">
      <c r="B18" s="25"/>
      <c r="E18" s="198">
        <f>'Rekapitulace stavby'!E14</f>
        <v>0</v>
      </c>
      <c r="F18" s="198"/>
      <c r="G18" s="198"/>
      <c r="H18" s="198"/>
      <c r="I18" s="22" t="s">
        <v>21</v>
      </c>
      <c r="J18" s="20">
        <f>'Rekapitulace stavby'!AN14</f>
        <v>0</v>
      </c>
      <c r="L18" s="25"/>
    </row>
    <row r="19" spans="2:12" s="1" customFormat="1" ht="7.05" customHeight="1" x14ac:dyDescent="0.2">
      <c r="B19" s="25"/>
      <c r="L19" s="25"/>
    </row>
    <row r="20" spans="2:12" s="1" customFormat="1" ht="12" customHeight="1" x14ac:dyDescent="0.2">
      <c r="B20" s="25"/>
      <c r="D20" s="22" t="s">
        <v>23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/>
      </c>
      <c r="I21" s="22" t="s">
        <v>21</v>
      </c>
      <c r="J21" s="20" t="str">
        <f>IF('Rekapitulace stavby'!AN17="","",'Rekapitulace stavby'!AN17)</f>
        <v/>
      </c>
      <c r="L21" s="25"/>
    </row>
    <row r="22" spans="2:12" s="1" customFormat="1" ht="7.05" customHeight="1" x14ac:dyDescent="0.2">
      <c r="B22" s="25"/>
      <c r="L22" s="25"/>
    </row>
    <row r="23" spans="2:12" s="1" customFormat="1" ht="12" customHeight="1" x14ac:dyDescent="0.2">
      <c r="B23" s="25"/>
      <c r="D23" s="22" t="s">
        <v>25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/>
      </c>
      <c r="I24" s="22" t="s">
        <v>21</v>
      </c>
      <c r="J24" s="20" t="str">
        <f>IF('Rekapitulace stavby'!AN20="","",'Rekapitulace stavby'!AN20)</f>
        <v/>
      </c>
      <c r="L24" s="25"/>
    </row>
    <row r="25" spans="2:12" s="1" customFormat="1" ht="7.05" customHeight="1" x14ac:dyDescent="0.2">
      <c r="B25" s="25"/>
      <c r="L25" s="25"/>
    </row>
    <row r="26" spans="2:12" s="1" customFormat="1" ht="12" customHeight="1" x14ac:dyDescent="0.2">
      <c r="B26" s="25"/>
      <c r="D26" s="22" t="s">
        <v>26</v>
      </c>
      <c r="L26" s="25"/>
    </row>
    <row r="27" spans="2:12" s="7" customFormat="1" ht="16.5" customHeight="1" x14ac:dyDescent="0.2">
      <c r="B27" s="78"/>
      <c r="E27" s="200" t="s">
        <v>1</v>
      </c>
      <c r="F27" s="200"/>
      <c r="G27" s="200"/>
      <c r="H27" s="200"/>
      <c r="L27" s="78"/>
    </row>
    <row r="28" spans="2:12" s="1" customFormat="1" ht="7.05" customHeight="1" x14ac:dyDescent="0.2">
      <c r="B28" s="25"/>
      <c r="L28" s="25"/>
    </row>
    <row r="29" spans="2:12" s="1" customFormat="1" ht="7.0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2" customHeight="1" x14ac:dyDescent="0.2">
      <c r="B30" s="25"/>
      <c r="D30" s="79" t="s">
        <v>27</v>
      </c>
      <c r="J30" s="59">
        <f>ROUND(J133, 2)</f>
        <v>0</v>
      </c>
      <c r="L30" s="25"/>
    </row>
    <row r="31" spans="2:12" s="1" customFormat="1" ht="7.0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5" customHeight="1" x14ac:dyDescent="0.2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55" customHeight="1" x14ac:dyDescent="0.2">
      <c r="B33" s="25"/>
      <c r="D33" s="48" t="s">
        <v>31</v>
      </c>
      <c r="E33" s="22" t="s">
        <v>32</v>
      </c>
      <c r="F33" s="80">
        <f>J30</f>
        <v>0</v>
      </c>
      <c r="I33" s="81">
        <v>0.21</v>
      </c>
      <c r="J33" s="80">
        <f>F33*1.21-J30</f>
        <v>0</v>
      </c>
      <c r="L33" s="25"/>
    </row>
    <row r="34" spans="2:12" s="1" customFormat="1" ht="14.55" customHeight="1" x14ac:dyDescent="0.2">
      <c r="B34" s="25"/>
      <c r="E34" s="22" t="s">
        <v>33</v>
      </c>
      <c r="F34" s="80">
        <f>ROUND((SUM(BF133:BF285)),  2)</f>
        <v>0</v>
      </c>
      <c r="I34" s="81">
        <v>0.12</v>
      </c>
      <c r="J34" s="80">
        <f>ROUND(((SUM(BF133:BF285))*I34),  2)</f>
        <v>0</v>
      </c>
      <c r="L34" s="25"/>
    </row>
    <row r="35" spans="2:12" s="1" customFormat="1" ht="14.55" customHeight="1" x14ac:dyDescent="0.2">
      <c r="B35" s="25"/>
      <c r="E35" s="22" t="s">
        <v>34</v>
      </c>
      <c r="F35" s="80">
        <f>ROUND((SUM(BG133:BG285)),  2)</f>
        <v>0</v>
      </c>
      <c r="I35" s="81">
        <v>0.21</v>
      </c>
      <c r="J35" s="80">
        <f>0</f>
        <v>0</v>
      </c>
      <c r="L35" s="25"/>
    </row>
    <row r="36" spans="2:12" s="1" customFormat="1" ht="14.55" customHeight="1" x14ac:dyDescent="0.2">
      <c r="B36" s="25"/>
      <c r="E36" s="22" t="s">
        <v>35</v>
      </c>
      <c r="F36" s="80">
        <f>ROUND((SUM(BH133:BH285)),  2)</f>
        <v>0</v>
      </c>
      <c r="I36" s="81">
        <v>0.12</v>
      </c>
      <c r="J36" s="80">
        <f>0</f>
        <v>0</v>
      </c>
      <c r="L36" s="25"/>
    </row>
    <row r="37" spans="2:12" s="1" customFormat="1" ht="14.55" customHeight="1" x14ac:dyDescent="0.2">
      <c r="B37" s="25"/>
      <c r="E37" s="22" t="s">
        <v>36</v>
      </c>
      <c r="F37" s="80">
        <f>ROUND((SUM(BI133:BI285)),  2)</f>
        <v>0</v>
      </c>
      <c r="I37" s="81">
        <v>0</v>
      </c>
      <c r="J37" s="80">
        <f>0</f>
        <v>0</v>
      </c>
      <c r="L37" s="25"/>
    </row>
    <row r="38" spans="2:12" s="1" customFormat="1" ht="7.05" customHeight="1" x14ac:dyDescent="0.2">
      <c r="B38" s="25"/>
      <c r="L38" s="25"/>
    </row>
    <row r="39" spans="2:12" s="1" customFormat="1" ht="25.2" customHeight="1" x14ac:dyDescent="0.2">
      <c r="B39" s="25"/>
      <c r="C39" s="82"/>
      <c r="D39" s="83" t="s">
        <v>37</v>
      </c>
      <c r="E39" s="50"/>
      <c r="F39" s="50"/>
      <c r="G39" s="84" t="s">
        <v>38</v>
      </c>
      <c r="H39" s="85" t="s">
        <v>39</v>
      </c>
      <c r="I39" s="50"/>
      <c r="J39" s="86">
        <f>SUM(J30:J37)</f>
        <v>0</v>
      </c>
      <c r="K39" s="87"/>
      <c r="L39" s="25"/>
    </row>
    <row r="40" spans="2:12" s="1" customFormat="1" ht="14.55" customHeight="1" x14ac:dyDescent="0.2">
      <c r="B40" s="25"/>
      <c r="L40" s="25"/>
    </row>
    <row r="41" spans="2:12" ht="14.55" customHeight="1" x14ac:dyDescent="0.2">
      <c r="B41" s="16"/>
      <c r="L41" s="16"/>
    </row>
    <row r="42" spans="2:12" ht="14.55" customHeight="1" x14ac:dyDescent="0.2">
      <c r="B42" s="16"/>
      <c r="L42" s="16"/>
    </row>
    <row r="43" spans="2:12" ht="14.55" customHeight="1" x14ac:dyDescent="0.2">
      <c r="B43" s="16"/>
      <c r="L43" s="16"/>
    </row>
    <row r="44" spans="2:12" ht="14.55" customHeight="1" x14ac:dyDescent="0.2">
      <c r="B44" s="16"/>
      <c r="L44" s="16"/>
    </row>
    <row r="45" spans="2:12" ht="14.55" customHeight="1" x14ac:dyDescent="0.2">
      <c r="B45" s="16"/>
      <c r="L45" s="16"/>
    </row>
    <row r="46" spans="2:12" ht="14.55" customHeight="1" x14ac:dyDescent="0.2">
      <c r="B46" s="16"/>
      <c r="L46" s="16"/>
    </row>
    <row r="47" spans="2:12" ht="14.55" customHeight="1" x14ac:dyDescent="0.2">
      <c r="B47" s="16"/>
      <c r="L47" s="16"/>
    </row>
    <row r="48" spans="2:12" ht="14.55" customHeight="1" x14ac:dyDescent="0.2">
      <c r="B48" s="16"/>
      <c r="L48" s="16"/>
    </row>
    <row r="49" spans="2:12" ht="14.55" customHeight="1" x14ac:dyDescent="0.2">
      <c r="B49" s="16"/>
      <c r="L49" s="16"/>
    </row>
    <row r="50" spans="2:12" s="1" customFormat="1" ht="14.55" customHeight="1" x14ac:dyDescent="0.2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42</v>
      </c>
      <c r="E61" s="27"/>
      <c r="F61" s="88" t="s">
        <v>43</v>
      </c>
      <c r="G61" s="36" t="s">
        <v>42</v>
      </c>
      <c r="H61" s="27"/>
      <c r="I61" s="27"/>
      <c r="J61" s="89" t="s">
        <v>43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42</v>
      </c>
      <c r="E76" s="27"/>
      <c r="F76" s="88" t="s">
        <v>43</v>
      </c>
      <c r="G76" s="36" t="s">
        <v>42</v>
      </c>
      <c r="H76" s="27"/>
      <c r="I76" s="27"/>
      <c r="J76" s="89" t="s">
        <v>43</v>
      </c>
      <c r="K76" s="27"/>
      <c r="L76" s="25"/>
    </row>
    <row r="77" spans="2:12" s="1" customFormat="1" ht="14.5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.0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.05" customHeight="1" x14ac:dyDescent="0.2">
      <c r="B82" s="25"/>
      <c r="C82" s="17" t="s">
        <v>80</v>
      </c>
      <c r="L82" s="25"/>
    </row>
    <row r="83" spans="2:47" s="1" customFormat="1" ht="7.05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E84" s="1" t="s">
        <v>371</v>
      </c>
      <c r="L84" s="25"/>
    </row>
    <row r="85" spans="2:47" s="1" customFormat="1" ht="16.5" customHeight="1" x14ac:dyDescent="0.2">
      <c r="B85" s="25"/>
      <c r="E85" s="205"/>
      <c r="F85" s="206"/>
      <c r="G85" s="206"/>
      <c r="H85" s="206"/>
      <c r="L85" s="25"/>
    </row>
    <row r="86" spans="2:47" s="1" customFormat="1" ht="12" customHeight="1" x14ac:dyDescent="0.2">
      <c r="B86" s="25"/>
      <c r="C86" s="22" t="s">
        <v>79</v>
      </c>
      <c r="L86" s="25"/>
    </row>
    <row r="87" spans="2:47" s="1" customFormat="1" ht="16.5" customHeight="1" x14ac:dyDescent="0.2">
      <c r="B87" s="25"/>
      <c r="E87" s="177" t="s">
        <v>372</v>
      </c>
      <c r="F87" s="204"/>
      <c r="G87" s="204"/>
      <c r="H87" s="204"/>
      <c r="L87" s="25"/>
    </row>
    <row r="88" spans="2:47" s="1" customFormat="1" ht="7.05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E89" s="1" t="s">
        <v>373</v>
      </c>
      <c r="F89" s="20" t="str">
        <f>F12</f>
        <v xml:space="preserve"> </v>
      </c>
      <c r="I89" s="22" t="s">
        <v>18</v>
      </c>
      <c r="J89" s="45"/>
      <c r="L89" s="25"/>
    </row>
    <row r="90" spans="2:47" s="1" customFormat="1" ht="7.05" customHeight="1" x14ac:dyDescent="0.2">
      <c r="B90" s="25"/>
      <c r="L90" s="25"/>
    </row>
    <row r="91" spans="2:47" s="1" customFormat="1" ht="15.3" customHeight="1" x14ac:dyDescent="0.2">
      <c r="B91" s="25"/>
      <c r="C91" s="22" t="s">
        <v>19</v>
      </c>
      <c r="E91" s="1" t="s">
        <v>374</v>
      </c>
      <c r="F91" s="20" t="str">
        <f>E15</f>
        <v xml:space="preserve"> </v>
      </c>
      <c r="I91" s="22" t="s">
        <v>23</v>
      </c>
      <c r="J91" s="23" t="str">
        <f>E21</f>
        <v/>
      </c>
      <c r="L91" s="25"/>
    </row>
    <row r="92" spans="2:47" s="1" customFormat="1" ht="15.3" customHeight="1" x14ac:dyDescent="0.2">
      <c r="B92" s="25"/>
      <c r="C92" s="22" t="s">
        <v>22</v>
      </c>
      <c r="F92" s="20"/>
      <c r="I92" s="22" t="s">
        <v>25</v>
      </c>
      <c r="J92" s="23" t="str">
        <f>E24</f>
        <v/>
      </c>
      <c r="L92" s="25"/>
    </row>
    <row r="93" spans="2:47" s="1" customFormat="1" ht="10.199999999999999" customHeight="1" x14ac:dyDescent="0.2">
      <c r="B93" s="25"/>
      <c r="L93" s="25"/>
    </row>
    <row r="94" spans="2:47" s="1" customFormat="1" ht="29.25" customHeight="1" x14ac:dyDescent="0.2">
      <c r="B94" s="25"/>
      <c r="C94" s="90" t="s">
        <v>81</v>
      </c>
      <c r="D94" s="82"/>
      <c r="E94" s="82"/>
      <c r="F94" s="82"/>
      <c r="G94" s="82"/>
      <c r="H94" s="82"/>
      <c r="I94" s="82"/>
      <c r="J94" s="91" t="s">
        <v>82</v>
      </c>
      <c r="K94" s="82"/>
      <c r="L94" s="25"/>
    </row>
    <row r="95" spans="2:47" s="1" customFormat="1" ht="10.199999999999999" customHeight="1" x14ac:dyDescent="0.2">
      <c r="B95" s="25"/>
      <c r="L95" s="25"/>
    </row>
    <row r="96" spans="2:47" s="1" customFormat="1" ht="22.95" customHeight="1" x14ac:dyDescent="0.2">
      <c r="B96" s="25"/>
      <c r="C96" s="92" t="s">
        <v>83</v>
      </c>
      <c r="J96" s="59">
        <f>J133</f>
        <v>0</v>
      </c>
      <c r="L96" s="25"/>
      <c r="AU96" s="13" t="s">
        <v>84</v>
      </c>
    </row>
    <row r="97" spans="2:12" s="8" customFormat="1" ht="25.05" customHeight="1" x14ac:dyDescent="0.2">
      <c r="B97" s="93"/>
      <c r="D97" s="94" t="s">
        <v>85</v>
      </c>
      <c r="E97" s="95"/>
      <c r="F97" s="95"/>
      <c r="G97" s="95"/>
      <c r="H97" s="95"/>
      <c r="I97" s="95"/>
      <c r="J97" s="96">
        <f>J134</f>
        <v>0</v>
      </c>
      <c r="L97" s="93"/>
    </row>
    <row r="98" spans="2:12" s="9" customFormat="1" ht="19.95" customHeight="1" x14ac:dyDescent="0.2">
      <c r="B98" s="97"/>
      <c r="D98" s="98" t="s">
        <v>86</v>
      </c>
      <c r="E98" s="99"/>
      <c r="F98" s="99"/>
      <c r="G98" s="99"/>
      <c r="H98" s="99"/>
      <c r="I98" s="99"/>
      <c r="J98" s="100">
        <f>J135</f>
        <v>0</v>
      </c>
      <c r="L98" s="97"/>
    </row>
    <row r="99" spans="2:12" s="9" customFormat="1" ht="19.95" customHeight="1" x14ac:dyDescent="0.2">
      <c r="B99" s="97"/>
      <c r="D99" s="98" t="s">
        <v>87</v>
      </c>
      <c r="E99" s="99"/>
      <c r="F99" s="99"/>
      <c r="G99" s="99"/>
      <c r="H99" s="99"/>
      <c r="I99" s="99"/>
      <c r="J99" s="100">
        <f>J143</f>
        <v>0</v>
      </c>
      <c r="L99" s="97"/>
    </row>
    <row r="100" spans="2:12" s="9" customFormat="1" ht="19.95" customHeight="1" x14ac:dyDescent="0.2">
      <c r="B100" s="97"/>
      <c r="D100" s="98" t="s">
        <v>88</v>
      </c>
      <c r="E100" s="99"/>
      <c r="F100" s="99"/>
      <c r="G100" s="99"/>
      <c r="H100" s="99"/>
      <c r="I100" s="99"/>
      <c r="J100" s="100">
        <f>J156</f>
        <v>0</v>
      </c>
      <c r="L100" s="97"/>
    </row>
    <row r="101" spans="2:12" s="9" customFormat="1" ht="19.95" customHeight="1" x14ac:dyDescent="0.2">
      <c r="B101" s="97"/>
      <c r="D101" s="98" t="s">
        <v>89</v>
      </c>
      <c r="E101" s="99"/>
      <c r="F101" s="99"/>
      <c r="G101" s="99"/>
      <c r="H101" s="99"/>
      <c r="I101" s="99"/>
      <c r="J101" s="100">
        <f>J166</f>
        <v>0</v>
      </c>
      <c r="L101" s="97"/>
    </row>
    <row r="102" spans="2:12" s="9" customFormat="1" ht="19.95" customHeight="1" x14ac:dyDescent="0.2">
      <c r="B102" s="97"/>
      <c r="D102" s="98" t="s">
        <v>90</v>
      </c>
      <c r="E102" s="99"/>
      <c r="F102" s="99"/>
      <c r="G102" s="99"/>
      <c r="H102" s="99"/>
      <c r="I102" s="99"/>
      <c r="J102" s="100">
        <f>J171</f>
        <v>0</v>
      </c>
      <c r="L102" s="97"/>
    </row>
    <row r="103" spans="2:12" s="8" customFormat="1" ht="25.05" customHeight="1" x14ac:dyDescent="0.2">
      <c r="B103" s="93"/>
      <c r="D103" s="94" t="s">
        <v>91</v>
      </c>
      <c r="E103" s="95"/>
      <c r="F103" s="95"/>
      <c r="G103" s="95"/>
      <c r="H103" s="95"/>
      <c r="I103" s="95"/>
      <c r="J103" s="96">
        <f>J173</f>
        <v>0</v>
      </c>
      <c r="L103" s="93"/>
    </row>
    <row r="104" spans="2:12" s="9" customFormat="1" ht="19.95" customHeight="1" x14ac:dyDescent="0.2">
      <c r="B104" s="97"/>
      <c r="D104" s="98" t="s">
        <v>369</v>
      </c>
      <c r="E104" s="99"/>
      <c r="F104" s="99"/>
      <c r="G104" s="99"/>
      <c r="H104" s="99"/>
      <c r="I104" s="99"/>
      <c r="J104" s="100">
        <f>J174</f>
        <v>0</v>
      </c>
      <c r="L104" s="97"/>
    </row>
    <row r="105" spans="2:12" s="9" customFormat="1" ht="19.95" customHeight="1" x14ac:dyDescent="0.2">
      <c r="B105" s="97"/>
      <c r="D105" s="98" t="s">
        <v>370</v>
      </c>
      <c r="E105" s="99"/>
      <c r="F105" s="99"/>
      <c r="G105" s="99"/>
      <c r="H105" s="99"/>
      <c r="I105" s="99"/>
      <c r="J105" s="100">
        <f>J181</f>
        <v>0</v>
      </c>
      <c r="L105" s="97"/>
    </row>
    <row r="106" spans="2:12" s="9" customFormat="1" ht="19.95" customHeight="1" x14ac:dyDescent="0.2">
      <c r="B106" s="97"/>
      <c r="D106" s="98" t="s">
        <v>92</v>
      </c>
      <c r="E106" s="99"/>
      <c r="F106" s="99"/>
      <c r="G106" s="99"/>
      <c r="H106" s="99"/>
      <c r="I106" s="99"/>
      <c r="J106" s="100">
        <f>J183</f>
        <v>0</v>
      </c>
      <c r="L106" s="97"/>
    </row>
    <row r="107" spans="2:12" s="9" customFormat="1" ht="19.95" customHeight="1" x14ac:dyDescent="0.2">
      <c r="B107" s="97"/>
      <c r="D107" s="98" t="s">
        <v>93</v>
      </c>
      <c r="E107" s="99"/>
      <c r="F107" s="99"/>
      <c r="G107" s="99"/>
      <c r="H107" s="99"/>
      <c r="I107" s="99"/>
      <c r="J107" s="100">
        <f>J241</f>
        <v>0</v>
      </c>
      <c r="L107" s="97"/>
    </row>
    <row r="108" spans="2:12" s="9" customFormat="1" ht="19.95" customHeight="1" x14ac:dyDescent="0.2">
      <c r="B108" s="97"/>
      <c r="D108" s="98" t="s">
        <v>94</v>
      </c>
      <c r="E108" s="99"/>
      <c r="F108" s="99"/>
      <c r="G108" s="99"/>
      <c r="H108" s="99"/>
      <c r="I108" s="99"/>
      <c r="J108" s="100">
        <f>J247</f>
        <v>0</v>
      </c>
      <c r="L108" s="97"/>
    </row>
    <row r="109" spans="2:12" s="9" customFormat="1" ht="19.95" customHeight="1" x14ac:dyDescent="0.2">
      <c r="B109" s="97"/>
      <c r="D109" s="98" t="s">
        <v>95</v>
      </c>
      <c r="E109" s="99"/>
      <c r="F109" s="99"/>
      <c r="G109" s="99"/>
      <c r="H109" s="99"/>
      <c r="I109" s="99"/>
      <c r="J109" s="100">
        <f>J253</f>
        <v>0</v>
      </c>
      <c r="L109" s="97"/>
    </row>
    <row r="110" spans="2:12" s="9" customFormat="1" ht="19.95" customHeight="1" x14ac:dyDescent="0.2">
      <c r="B110" s="97"/>
      <c r="D110" s="98" t="s">
        <v>389</v>
      </c>
      <c r="E110" s="99"/>
      <c r="F110" s="99"/>
      <c r="G110" s="99"/>
      <c r="H110" s="99"/>
      <c r="I110" s="99"/>
      <c r="J110" s="100">
        <f>J260</f>
        <v>0</v>
      </c>
      <c r="L110" s="97"/>
    </row>
    <row r="111" spans="2:12" s="9" customFormat="1" ht="19.95" customHeight="1" x14ac:dyDescent="0.2">
      <c r="B111" s="97"/>
      <c r="D111" s="98" t="s">
        <v>96</v>
      </c>
      <c r="E111" s="99"/>
      <c r="F111" s="99"/>
      <c r="G111" s="99"/>
      <c r="H111" s="99"/>
      <c r="I111" s="99"/>
      <c r="J111" s="100">
        <f>J268</f>
        <v>0</v>
      </c>
      <c r="L111" s="97"/>
    </row>
    <row r="112" spans="2:12" s="9" customFormat="1" ht="19.95" customHeight="1" x14ac:dyDescent="0.2">
      <c r="B112" s="97"/>
      <c r="D112" s="98" t="s">
        <v>97</v>
      </c>
      <c r="E112" s="99"/>
      <c r="F112" s="99"/>
      <c r="G112" s="99"/>
      <c r="H112" s="99"/>
      <c r="I112" s="99"/>
      <c r="J112" s="100">
        <f>J276</f>
        <v>0</v>
      </c>
      <c r="L112" s="97"/>
    </row>
    <row r="113" spans="2:12" s="9" customFormat="1" ht="19.95" customHeight="1" x14ac:dyDescent="0.2">
      <c r="B113" s="97"/>
      <c r="D113" s="98" t="s">
        <v>98</v>
      </c>
      <c r="E113" s="99"/>
      <c r="F113" s="99"/>
      <c r="G113" s="99"/>
      <c r="H113" s="99"/>
      <c r="I113" s="99"/>
      <c r="J113" s="100">
        <f>J280</f>
        <v>0</v>
      </c>
      <c r="L113" s="97"/>
    </row>
    <row r="114" spans="2:12" s="1" customFormat="1" ht="21.75" customHeight="1" x14ac:dyDescent="0.2">
      <c r="B114" s="25"/>
      <c r="L114" s="25"/>
    </row>
    <row r="115" spans="2:12" s="1" customFormat="1" ht="7.05" customHeight="1" x14ac:dyDescent="0.2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25"/>
    </row>
    <row r="119" spans="2:12" s="1" customFormat="1" ht="7.05" customHeight="1" x14ac:dyDescent="0.2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25"/>
    </row>
    <row r="120" spans="2:12" s="1" customFormat="1" ht="25.05" customHeight="1" x14ac:dyDescent="0.2">
      <c r="B120" s="25"/>
      <c r="C120" s="17" t="s">
        <v>99</v>
      </c>
      <c r="L120" s="25"/>
    </row>
    <row r="121" spans="2:12" s="1" customFormat="1" ht="7.05" customHeight="1" x14ac:dyDescent="0.2">
      <c r="B121" s="25"/>
      <c r="L121" s="25"/>
    </row>
    <row r="122" spans="2:12" s="1" customFormat="1" ht="12" customHeight="1" x14ac:dyDescent="0.2">
      <c r="B122" s="25"/>
      <c r="C122" s="22" t="s">
        <v>13</v>
      </c>
      <c r="L122" s="25"/>
    </row>
    <row r="123" spans="2:12" s="1" customFormat="1" ht="16.5" customHeight="1" x14ac:dyDescent="0.2">
      <c r="B123" s="25"/>
      <c r="E123" s="205" t="str">
        <f>E84</f>
        <v>Oprava stávajících prostor rodinného pokoje na odd. Gynekologie</v>
      </c>
      <c r="F123" s="206"/>
      <c r="G123" s="206"/>
      <c r="H123" s="206"/>
      <c r="L123" s="25"/>
    </row>
    <row r="124" spans="2:12" s="1" customFormat="1" ht="12" customHeight="1" x14ac:dyDescent="0.2">
      <c r="B124" s="25"/>
      <c r="C124" s="22" t="s">
        <v>79</v>
      </c>
      <c r="L124" s="25"/>
    </row>
    <row r="125" spans="2:12" s="1" customFormat="1" ht="16.5" customHeight="1" x14ac:dyDescent="0.2">
      <c r="B125" s="25"/>
      <c r="E125" s="177" t="str">
        <f>E87</f>
        <v>Krajská zdravotní, a.s. - Nemocnice Most, o.z.</v>
      </c>
      <c r="F125" s="204"/>
      <c r="G125" s="204"/>
      <c r="H125" s="204"/>
      <c r="L125" s="25"/>
    </row>
    <row r="126" spans="2:12" s="1" customFormat="1" ht="7.05" customHeight="1" x14ac:dyDescent="0.2">
      <c r="B126" s="25"/>
      <c r="L126" s="25"/>
    </row>
    <row r="127" spans="2:12" s="1" customFormat="1" ht="12" customHeight="1" x14ac:dyDescent="0.2">
      <c r="B127" s="25"/>
      <c r="C127" s="22" t="s">
        <v>16</v>
      </c>
      <c r="E127" s="1" t="str">
        <f>E89</f>
        <v>Nemocnice Most</v>
      </c>
      <c r="F127" s="20" t="str">
        <f>F12</f>
        <v xml:space="preserve"> </v>
      </c>
      <c r="I127" s="22" t="s">
        <v>18</v>
      </c>
      <c r="J127" s="45"/>
      <c r="L127" s="25"/>
    </row>
    <row r="128" spans="2:12" s="1" customFormat="1" ht="7.05" customHeight="1" x14ac:dyDescent="0.2">
      <c r="B128" s="25"/>
      <c r="L128" s="25"/>
    </row>
    <row r="129" spans="2:65" s="1" customFormat="1" ht="15.3" customHeight="1" x14ac:dyDescent="0.2">
      <c r="B129" s="25"/>
      <c r="C129" s="22" t="s">
        <v>19</v>
      </c>
      <c r="E129" s="1" t="str">
        <f>E91</f>
        <v>Krajská zdravotní, a.s.</v>
      </c>
      <c r="F129" s="20" t="str">
        <f>E15</f>
        <v xml:space="preserve"> </v>
      </c>
      <c r="I129" s="22" t="s">
        <v>23</v>
      </c>
      <c r="J129" s="23" t="str">
        <f>E21</f>
        <v/>
      </c>
      <c r="L129" s="25"/>
    </row>
    <row r="130" spans="2:65" s="1" customFormat="1" ht="15.3" customHeight="1" x14ac:dyDescent="0.2">
      <c r="B130" s="25"/>
      <c r="C130" s="22" t="s">
        <v>22</v>
      </c>
      <c r="F130" s="20"/>
      <c r="I130" s="22" t="s">
        <v>25</v>
      </c>
      <c r="J130" s="23" t="str">
        <f>E24</f>
        <v/>
      </c>
      <c r="L130" s="25"/>
    </row>
    <row r="131" spans="2:65" s="1" customFormat="1" ht="10.199999999999999" customHeight="1" x14ac:dyDescent="0.2">
      <c r="B131" s="25"/>
      <c r="L131" s="25"/>
    </row>
    <row r="132" spans="2:65" s="10" customFormat="1" ht="29.25" customHeight="1" x14ac:dyDescent="0.2">
      <c r="B132" s="101"/>
      <c r="C132" s="102" t="s">
        <v>100</v>
      </c>
      <c r="D132" s="103" t="s">
        <v>52</v>
      </c>
      <c r="E132" s="103" t="s">
        <v>48</v>
      </c>
      <c r="F132" s="103" t="s">
        <v>49</v>
      </c>
      <c r="G132" s="103" t="s">
        <v>101</v>
      </c>
      <c r="H132" s="103" t="s">
        <v>102</v>
      </c>
      <c r="I132" s="103" t="s">
        <v>103</v>
      </c>
      <c r="J132" s="104" t="s">
        <v>82</v>
      </c>
      <c r="K132" s="105" t="s">
        <v>104</v>
      </c>
      <c r="L132" s="101"/>
      <c r="M132" s="52" t="s">
        <v>1</v>
      </c>
      <c r="N132" s="53" t="s">
        <v>31</v>
      </c>
      <c r="O132" s="53" t="s">
        <v>105</v>
      </c>
      <c r="P132" s="53" t="s">
        <v>106</v>
      </c>
      <c r="Q132" s="53" t="s">
        <v>107</v>
      </c>
      <c r="R132" s="53" t="s">
        <v>108</v>
      </c>
      <c r="S132" s="53" t="s">
        <v>109</v>
      </c>
      <c r="T132" s="54" t="s">
        <v>110</v>
      </c>
    </row>
    <row r="133" spans="2:65" s="1" customFormat="1" ht="22.95" customHeight="1" x14ac:dyDescent="0.3">
      <c r="B133" s="25"/>
      <c r="C133" s="57" t="s">
        <v>111</v>
      </c>
      <c r="J133" s="106">
        <f>J134+J173</f>
        <v>0</v>
      </c>
      <c r="L133" s="25"/>
      <c r="M133" s="55"/>
      <c r="N133" s="46"/>
      <c r="O133" s="46"/>
      <c r="P133" s="107" t="e">
        <f>P134+P173+#REF!</f>
        <v>#REF!</v>
      </c>
      <c r="Q133" s="46"/>
      <c r="R133" s="107" t="e">
        <f>R134+R173+#REF!</f>
        <v>#REF!</v>
      </c>
      <c r="S133" s="46"/>
      <c r="T133" s="108" t="e">
        <f>T134+T173+#REF!</f>
        <v>#REF!</v>
      </c>
      <c r="AT133" s="13" t="s">
        <v>66</v>
      </c>
      <c r="AU133" s="13" t="s">
        <v>84</v>
      </c>
      <c r="BK133" s="109" t="e">
        <f>BK134+BK173+#REF!</f>
        <v>#REF!</v>
      </c>
    </row>
    <row r="134" spans="2:65" s="11" customFormat="1" ht="25.95" customHeight="1" x14ac:dyDescent="0.25">
      <c r="B134" s="110"/>
      <c r="D134" s="111" t="s">
        <v>66</v>
      </c>
      <c r="E134" s="112" t="s">
        <v>112</v>
      </c>
      <c r="F134" s="112" t="s">
        <v>113</v>
      </c>
      <c r="J134" s="113">
        <f>J135+J143+J156+J166+J171</f>
        <v>0</v>
      </c>
      <c r="L134" s="169"/>
      <c r="M134" s="114"/>
      <c r="P134" s="115">
        <f>P135+P143+P156+P166+P171</f>
        <v>447.05580400000002</v>
      </c>
      <c r="R134" s="115">
        <f>R135+R143+R156+R166+R171</f>
        <v>5.3860425999999997</v>
      </c>
      <c r="T134" s="116">
        <f>T135+T143+T156+T166+T171</f>
        <v>1.6739999999999999E-3</v>
      </c>
      <c r="AR134" s="111" t="s">
        <v>75</v>
      </c>
      <c r="AT134" s="117" t="s">
        <v>66</v>
      </c>
      <c r="AU134" s="117" t="s">
        <v>67</v>
      </c>
      <c r="AY134" s="111" t="s">
        <v>114</v>
      </c>
      <c r="BK134" s="118">
        <f>BK135+BK143+BK156+BK166+BK171</f>
        <v>0</v>
      </c>
    </row>
    <row r="135" spans="2:65" s="11" customFormat="1" ht="22.95" customHeight="1" x14ac:dyDescent="0.25">
      <c r="B135" s="110"/>
      <c r="D135" s="111" t="s">
        <v>66</v>
      </c>
      <c r="E135" s="119" t="s">
        <v>115</v>
      </c>
      <c r="F135" s="119" t="s">
        <v>116</v>
      </c>
      <c r="J135" s="120">
        <f>SUM(J138:J139)</f>
        <v>0</v>
      </c>
      <c r="L135" s="110"/>
      <c r="M135" s="114"/>
      <c r="P135" s="115">
        <f>SUM(P136:P139)</f>
        <v>2.1407100000000003</v>
      </c>
      <c r="R135" s="115">
        <f>SUM(R136:R139)</f>
        <v>9.4261599999999987E-2</v>
      </c>
      <c r="T135" s="116">
        <f>SUM(T136:T139)</f>
        <v>0</v>
      </c>
      <c r="AR135" s="111" t="s">
        <v>75</v>
      </c>
      <c r="AT135" s="117" t="s">
        <v>66</v>
      </c>
      <c r="AU135" s="117" t="s">
        <v>75</v>
      </c>
      <c r="AY135" s="111" t="s">
        <v>114</v>
      </c>
      <c r="BK135" s="118">
        <f>SUM(BK136:BK139)</f>
        <v>0</v>
      </c>
    </row>
    <row r="136" spans="2:65" s="1" customFormat="1" ht="24.3" hidden="1" customHeight="1" x14ac:dyDescent="0.2">
      <c r="B136" s="121"/>
      <c r="C136" s="122" t="s">
        <v>75</v>
      </c>
      <c r="D136" s="122" t="s">
        <v>117</v>
      </c>
      <c r="E136" s="123" t="s">
        <v>118</v>
      </c>
      <c r="F136" s="124" t="s">
        <v>119</v>
      </c>
      <c r="G136" s="125" t="s">
        <v>120</v>
      </c>
      <c r="H136" s="126"/>
      <c r="I136" s="127">
        <v>914</v>
      </c>
      <c r="J136" s="127">
        <f>ROUND(I136*H136,2)</f>
        <v>0</v>
      </c>
      <c r="K136" s="128"/>
      <c r="L136" s="25"/>
      <c r="M136" s="129" t="s">
        <v>1</v>
      </c>
      <c r="N136" s="130" t="s">
        <v>32</v>
      </c>
      <c r="O136" s="131">
        <v>0.53500000000000003</v>
      </c>
      <c r="P136" s="131">
        <f>O136*H136</f>
        <v>0</v>
      </c>
      <c r="Q136" s="131">
        <v>6.9980000000000001E-2</v>
      </c>
      <c r="R136" s="131">
        <f>Q136*H136</f>
        <v>0</v>
      </c>
      <c r="S136" s="131">
        <v>0</v>
      </c>
      <c r="T136" s="132">
        <f>S136*H136</f>
        <v>0</v>
      </c>
      <c r="AR136" s="133" t="s">
        <v>121</v>
      </c>
      <c r="AT136" s="133" t="s">
        <v>117</v>
      </c>
      <c r="AU136" s="133" t="s">
        <v>77</v>
      </c>
      <c r="AY136" s="13" t="s">
        <v>114</v>
      </c>
      <c r="BE136" s="134">
        <f>IF(N136="základní",J136,0)</f>
        <v>0</v>
      </c>
      <c r="BF136" s="134">
        <f>IF(N136="snížená",J136,0)</f>
        <v>0</v>
      </c>
      <c r="BG136" s="134">
        <f>IF(N136="zákl. přenesená",J136,0)</f>
        <v>0</v>
      </c>
      <c r="BH136" s="134">
        <f>IF(N136="sníž. přenesená",J136,0)</f>
        <v>0</v>
      </c>
      <c r="BI136" s="134">
        <f>IF(N136="nulová",J136,0)</f>
        <v>0</v>
      </c>
      <c r="BJ136" s="13" t="s">
        <v>75</v>
      </c>
      <c r="BK136" s="134">
        <f>ROUND(I136*H136,2)</f>
        <v>0</v>
      </c>
      <c r="BL136" s="13" t="s">
        <v>121</v>
      </c>
      <c r="BM136" s="133" t="s">
        <v>77</v>
      </c>
    </row>
    <row r="137" spans="2:65" s="1" customFormat="1" ht="33" hidden="1" customHeight="1" x14ac:dyDescent="0.2">
      <c r="B137" s="121"/>
      <c r="C137" s="122" t="s">
        <v>67</v>
      </c>
      <c r="D137" s="122" t="s">
        <v>117</v>
      </c>
      <c r="E137" s="123" t="s">
        <v>122</v>
      </c>
      <c r="F137" s="124" t="s">
        <v>123</v>
      </c>
      <c r="G137" s="125" t="s">
        <v>124</v>
      </c>
      <c r="H137" s="126"/>
      <c r="I137" s="127">
        <v>1055.3</v>
      </c>
      <c r="J137" s="127">
        <f>ROUND(I137*H137,2)</f>
        <v>0</v>
      </c>
      <c r="K137" s="128"/>
      <c r="L137" s="25"/>
      <c r="M137" s="129" t="s">
        <v>1</v>
      </c>
      <c r="N137" s="130" t="s">
        <v>32</v>
      </c>
      <c r="O137" s="131">
        <v>0.254</v>
      </c>
      <c r="P137" s="131">
        <f>O137*H137</f>
        <v>0</v>
      </c>
      <c r="Q137" s="131">
        <v>3.8030000000000001E-2</v>
      </c>
      <c r="R137" s="131">
        <f>Q137*H137</f>
        <v>0</v>
      </c>
      <c r="S137" s="131">
        <v>0</v>
      </c>
      <c r="T137" s="132">
        <f>S137*H137</f>
        <v>0</v>
      </c>
      <c r="AR137" s="133" t="s">
        <v>121</v>
      </c>
      <c r="AT137" s="133" t="s">
        <v>117</v>
      </c>
      <c r="AU137" s="133" t="s">
        <v>77</v>
      </c>
      <c r="AY137" s="13" t="s">
        <v>114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3" t="s">
        <v>75</v>
      </c>
      <c r="BK137" s="134">
        <f>ROUND(I137*H137,2)</f>
        <v>0</v>
      </c>
      <c r="BL137" s="13" t="s">
        <v>121</v>
      </c>
      <c r="BM137" s="133" t="s">
        <v>121</v>
      </c>
    </row>
    <row r="138" spans="2:65" s="1" customFormat="1" ht="24.3" customHeight="1" x14ac:dyDescent="0.2">
      <c r="B138" s="121"/>
      <c r="C138" s="149">
        <v>1</v>
      </c>
      <c r="D138" s="149" t="s">
        <v>117</v>
      </c>
      <c r="E138" s="150" t="s">
        <v>203</v>
      </c>
      <c r="F138" s="151" t="s">
        <v>204</v>
      </c>
      <c r="G138" s="152" t="s">
        <v>120</v>
      </c>
      <c r="H138" s="153">
        <v>0.86</v>
      </c>
      <c r="I138" s="154">
        <v>0</v>
      </c>
      <c r="J138" s="155">
        <f t="shared" ref="J138:J139" si="0">ROUND(I138*H138,2)</f>
        <v>0</v>
      </c>
      <c r="K138" s="128"/>
      <c r="L138" s="25"/>
      <c r="M138" s="129" t="s">
        <v>1</v>
      </c>
      <c r="N138" s="130" t="s">
        <v>32</v>
      </c>
      <c r="O138" s="131">
        <v>0.251</v>
      </c>
      <c r="P138" s="131">
        <f>O138*H138</f>
        <v>0.21586</v>
      </c>
      <c r="Q138" s="131">
        <v>6.0600000000000003E-3</v>
      </c>
      <c r="R138" s="131">
        <f>Q138*H138</f>
        <v>5.2116000000000003E-3</v>
      </c>
      <c r="S138" s="131">
        <v>0</v>
      </c>
      <c r="T138" s="132">
        <f>S138*H138</f>
        <v>0</v>
      </c>
      <c r="AR138" s="133" t="s">
        <v>121</v>
      </c>
      <c r="AT138" s="133" t="s">
        <v>117</v>
      </c>
      <c r="AU138" s="133" t="s">
        <v>77</v>
      </c>
      <c r="AY138" s="13" t="s">
        <v>114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3" t="s">
        <v>75</v>
      </c>
      <c r="BK138" s="134">
        <f>ROUND(I138*H138,2)</f>
        <v>0</v>
      </c>
      <c r="BL138" s="13" t="s">
        <v>121</v>
      </c>
      <c r="BM138" s="133" t="s">
        <v>125</v>
      </c>
    </row>
    <row r="139" spans="2:65" s="1" customFormat="1" ht="24.3" customHeight="1" x14ac:dyDescent="0.2">
      <c r="B139" s="121"/>
      <c r="C139" s="149">
        <v>2</v>
      </c>
      <c r="D139" s="149" t="s">
        <v>117</v>
      </c>
      <c r="E139" s="150" t="s">
        <v>205</v>
      </c>
      <c r="F139" s="151" t="s">
        <v>206</v>
      </c>
      <c r="G139" s="152" t="s">
        <v>120</v>
      </c>
      <c r="H139" s="153">
        <v>6.85</v>
      </c>
      <c r="I139" s="154">
        <v>0</v>
      </c>
      <c r="J139" s="155">
        <f t="shared" si="0"/>
        <v>0</v>
      </c>
      <c r="K139" s="128"/>
      <c r="L139" s="25"/>
      <c r="M139" s="129" t="s">
        <v>1</v>
      </c>
      <c r="N139" s="130" t="s">
        <v>32</v>
      </c>
      <c r="O139" s="131">
        <v>0.28100000000000003</v>
      </c>
      <c r="P139" s="131">
        <f>O139*H139</f>
        <v>1.9248500000000002</v>
      </c>
      <c r="Q139" s="131">
        <v>1.2999999999999999E-2</v>
      </c>
      <c r="R139" s="131">
        <f>Q139*H139</f>
        <v>8.904999999999999E-2</v>
      </c>
      <c r="S139" s="131">
        <v>0</v>
      </c>
      <c r="T139" s="132">
        <f>S139*H139</f>
        <v>0</v>
      </c>
      <c r="AR139" s="133" t="s">
        <v>121</v>
      </c>
      <c r="AT139" s="133" t="s">
        <v>117</v>
      </c>
      <c r="AU139" s="133" t="s">
        <v>77</v>
      </c>
      <c r="AY139" s="13" t="s">
        <v>114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3" t="s">
        <v>75</v>
      </c>
      <c r="BK139" s="134">
        <f>ROUND(I139*H139,2)</f>
        <v>0</v>
      </c>
      <c r="BL139" s="13" t="s">
        <v>121</v>
      </c>
      <c r="BM139" s="133" t="s">
        <v>126</v>
      </c>
    </row>
    <row r="140" spans="2:65" s="1" customFormat="1" ht="13.2" x14ac:dyDescent="0.25">
      <c r="B140" s="121"/>
      <c r="C140" s="157"/>
      <c r="D140" s="158" t="s">
        <v>66</v>
      </c>
      <c r="E140" s="159" t="s">
        <v>121</v>
      </c>
      <c r="F140" s="159" t="s">
        <v>207</v>
      </c>
      <c r="G140" s="157"/>
      <c r="H140" s="157"/>
      <c r="I140" s="154"/>
      <c r="J140" s="160">
        <f>SUM(J141:J142)</f>
        <v>0</v>
      </c>
      <c r="K140" s="156"/>
      <c r="L140" s="25"/>
      <c r="M140" s="129"/>
      <c r="N140" s="130"/>
      <c r="O140" s="131"/>
      <c r="P140" s="131"/>
      <c r="Q140" s="131"/>
      <c r="R140" s="131"/>
      <c r="S140" s="131"/>
      <c r="T140" s="132"/>
      <c r="AR140" s="133"/>
      <c r="AT140" s="133"/>
      <c r="AU140" s="133"/>
      <c r="AY140" s="13"/>
      <c r="BE140" s="134"/>
      <c r="BF140" s="134"/>
      <c r="BG140" s="134"/>
      <c r="BH140" s="134"/>
      <c r="BI140" s="134"/>
      <c r="BJ140" s="13"/>
      <c r="BK140" s="134"/>
      <c r="BL140" s="13"/>
      <c r="BM140" s="133"/>
    </row>
    <row r="141" spans="2:65" s="1" customFormat="1" ht="34.200000000000003" x14ac:dyDescent="0.2">
      <c r="B141" s="121"/>
      <c r="C141" s="149">
        <v>3</v>
      </c>
      <c r="D141" s="149" t="s">
        <v>117</v>
      </c>
      <c r="E141" s="150" t="s">
        <v>208</v>
      </c>
      <c r="F141" s="151" t="s">
        <v>209</v>
      </c>
      <c r="G141" s="152" t="s">
        <v>159</v>
      </c>
      <c r="H141" s="153">
        <v>0.38500000000000001</v>
      </c>
      <c r="I141" s="154">
        <v>0</v>
      </c>
      <c r="J141" s="155">
        <f t="shared" ref="J141:J142" si="1">ROUND(I141*H141,2)</f>
        <v>0</v>
      </c>
      <c r="K141" s="156"/>
      <c r="L141" s="25"/>
      <c r="M141" s="129"/>
      <c r="N141" s="130"/>
      <c r="O141" s="131"/>
      <c r="P141" s="131"/>
      <c r="Q141" s="131"/>
      <c r="R141" s="131"/>
      <c r="S141" s="131"/>
      <c r="T141" s="132"/>
      <c r="AR141" s="133"/>
      <c r="AT141" s="133"/>
      <c r="AU141" s="133"/>
      <c r="AY141" s="13"/>
      <c r="BE141" s="134"/>
      <c r="BF141" s="134"/>
      <c r="BG141" s="134"/>
      <c r="BH141" s="134"/>
      <c r="BI141" s="134"/>
      <c r="BJ141" s="13"/>
      <c r="BK141" s="134"/>
      <c r="BL141" s="13"/>
      <c r="BM141" s="133"/>
    </row>
    <row r="142" spans="2:65" s="1" customFormat="1" ht="11.4" x14ac:dyDescent="0.2">
      <c r="B142" s="121"/>
      <c r="C142" s="161">
        <v>4</v>
      </c>
      <c r="D142" s="161" t="s">
        <v>140</v>
      </c>
      <c r="E142" s="162" t="s">
        <v>210</v>
      </c>
      <c r="F142" s="163" t="s">
        <v>211</v>
      </c>
      <c r="G142" s="164" t="s">
        <v>159</v>
      </c>
      <c r="H142" s="165">
        <v>0.38500000000000001</v>
      </c>
      <c r="I142" s="154">
        <v>0</v>
      </c>
      <c r="J142" s="166">
        <f t="shared" si="1"/>
        <v>0</v>
      </c>
      <c r="K142" s="156"/>
      <c r="L142" s="25"/>
      <c r="M142" s="129"/>
      <c r="N142" s="130"/>
      <c r="O142" s="131"/>
      <c r="P142" s="131"/>
      <c r="Q142" s="131"/>
      <c r="R142" s="131"/>
      <c r="S142" s="131"/>
      <c r="T142" s="132"/>
      <c r="AR142" s="133"/>
      <c r="AT142" s="133"/>
      <c r="AU142" s="133"/>
      <c r="AY142" s="13"/>
      <c r="BE142" s="134"/>
      <c r="BF142" s="134"/>
      <c r="BG142" s="134"/>
      <c r="BH142" s="134"/>
      <c r="BI142" s="134"/>
      <c r="BJ142" s="13"/>
      <c r="BK142" s="134"/>
      <c r="BL142" s="13"/>
      <c r="BM142" s="133"/>
    </row>
    <row r="143" spans="2:65" s="11" customFormat="1" ht="22.95" customHeight="1" x14ac:dyDescent="0.25">
      <c r="B143" s="110"/>
      <c r="D143" s="111" t="s">
        <v>66</v>
      </c>
      <c r="E143" s="119" t="s">
        <v>125</v>
      </c>
      <c r="F143" s="119" t="s">
        <v>127</v>
      </c>
      <c r="J143" s="120">
        <f>SUM(J144:J154)</f>
        <v>0</v>
      </c>
      <c r="L143" s="110"/>
      <c r="M143" s="114"/>
      <c r="P143" s="115">
        <f>SUM(P144:P155)</f>
        <v>278.57830000000001</v>
      </c>
      <c r="R143" s="115">
        <f>SUM(R144:R155)</f>
        <v>5.2859309999999997</v>
      </c>
      <c r="T143" s="116">
        <f>SUM(T144:T155)</f>
        <v>0</v>
      </c>
      <c r="AR143" s="111" t="s">
        <v>75</v>
      </c>
      <c r="AT143" s="117" t="s">
        <v>66</v>
      </c>
      <c r="AU143" s="117" t="s">
        <v>75</v>
      </c>
      <c r="AY143" s="111" t="s">
        <v>114</v>
      </c>
      <c r="BK143" s="118">
        <f>SUM(BK144:BK155)</f>
        <v>0</v>
      </c>
    </row>
    <row r="144" spans="2:65" s="1" customFormat="1" ht="34.200000000000003" x14ac:dyDescent="0.2">
      <c r="B144" s="121"/>
      <c r="C144" s="149">
        <v>5</v>
      </c>
      <c r="D144" s="149" t="s">
        <v>117</v>
      </c>
      <c r="E144" s="150" t="s">
        <v>212</v>
      </c>
      <c r="F144" s="151" t="s">
        <v>213</v>
      </c>
      <c r="G144" s="152" t="s">
        <v>120</v>
      </c>
      <c r="H144" s="153">
        <v>87</v>
      </c>
      <c r="I144" s="154">
        <v>0</v>
      </c>
      <c r="J144" s="155">
        <f t="shared" ref="J144:J154" si="2">ROUND(I144*H144,2)</f>
        <v>0</v>
      </c>
      <c r="K144" s="128"/>
      <c r="L144" s="25"/>
      <c r="M144" s="129" t="s">
        <v>1</v>
      </c>
      <c r="N144" s="130" t="s">
        <v>32</v>
      </c>
      <c r="O144" s="131">
        <v>0.104</v>
      </c>
      <c r="P144" s="131">
        <f t="shared" ref="P144:P155" si="3">O144*H144</f>
        <v>9.048</v>
      </c>
      <c r="Q144" s="131">
        <v>2.63E-4</v>
      </c>
      <c r="R144" s="131">
        <f t="shared" ref="R144:R155" si="4">Q144*H144</f>
        <v>2.2880999999999999E-2</v>
      </c>
      <c r="S144" s="131">
        <v>0</v>
      </c>
      <c r="T144" s="132">
        <f t="shared" ref="T144:T155" si="5">S144*H144</f>
        <v>0</v>
      </c>
      <c r="AR144" s="133" t="s">
        <v>121</v>
      </c>
      <c r="AT144" s="133" t="s">
        <v>117</v>
      </c>
      <c r="AU144" s="133" t="s">
        <v>77</v>
      </c>
      <c r="AY144" s="13" t="s">
        <v>114</v>
      </c>
      <c r="BE144" s="134">
        <f t="shared" ref="BE144:BE155" si="6">IF(N144="základní",J144,0)</f>
        <v>0</v>
      </c>
      <c r="BF144" s="134">
        <f t="shared" ref="BF144:BF155" si="7">IF(N144="snížená",J144,0)</f>
        <v>0</v>
      </c>
      <c r="BG144" s="134">
        <f t="shared" ref="BG144:BG155" si="8">IF(N144="zákl. přenesená",J144,0)</f>
        <v>0</v>
      </c>
      <c r="BH144" s="134">
        <f t="shared" ref="BH144:BH155" si="9">IF(N144="sníž. přenesená",J144,0)</f>
        <v>0</v>
      </c>
      <c r="BI144" s="134">
        <f t="shared" ref="BI144:BI155" si="10">IF(N144="nulová",J144,0)</f>
        <v>0</v>
      </c>
      <c r="BJ144" s="13" t="s">
        <v>75</v>
      </c>
      <c r="BK144" s="134">
        <f t="shared" ref="BK144:BK155" si="11">ROUND(I144*H144,2)</f>
        <v>0</v>
      </c>
      <c r="BL144" s="13" t="s">
        <v>121</v>
      </c>
      <c r="BM144" s="133" t="s">
        <v>8</v>
      </c>
    </row>
    <row r="145" spans="2:65" s="1" customFormat="1" ht="34.200000000000003" x14ac:dyDescent="0.2">
      <c r="B145" s="121"/>
      <c r="C145" s="149">
        <v>6</v>
      </c>
      <c r="D145" s="149" t="s">
        <v>117</v>
      </c>
      <c r="E145" s="150" t="s">
        <v>128</v>
      </c>
      <c r="F145" s="151" t="s">
        <v>214</v>
      </c>
      <c r="G145" s="152" t="s">
        <v>120</v>
      </c>
      <c r="H145" s="153">
        <v>87</v>
      </c>
      <c r="I145" s="154">
        <v>0</v>
      </c>
      <c r="J145" s="155">
        <f t="shared" si="2"/>
        <v>0</v>
      </c>
      <c r="K145" s="128"/>
      <c r="L145" s="25"/>
      <c r="M145" s="129" t="s">
        <v>1</v>
      </c>
      <c r="N145" s="130" t="s">
        <v>32</v>
      </c>
      <c r="O145" s="131">
        <v>0.36</v>
      </c>
      <c r="P145" s="131">
        <f t="shared" si="3"/>
        <v>31.32</v>
      </c>
      <c r="Q145" s="131">
        <v>4.3800000000000002E-3</v>
      </c>
      <c r="R145" s="131">
        <f t="shared" si="4"/>
        <v>0.38106000000000001</v>
      </c>
      <c r="S145" s="131">
        <v>0</v>
      </c>
      <c r="T145" s="132">
        <f t="shared" si="5"/>
        <v>0</v>
      </c>
      <c r="AR145" s="133" t="s">
        <v>121</v>
      </c>
      <c r="AT145" s="133" t="s">
        <v>117</v>
      </c>
      <c r="AU145" s="133" t="s">
        <v>77</v>
      </c>
      <c r="AY145" s="13" t="s">
        <v>114</v>
      </c>
      <c r="BE145" s="134">
        <f t="shared" si="6"/>
        <v>0</v>
      </c>
      <c r="BF145" s="134">
        <f t="shared" si="7"/>
        <v>0</v>
      </c>
      <c r="BG145" s="134">
        <f t="shared" si="8"/>
        <v>0</v>
      </c>
      <c r="BH145" s="134">
        <f t="shared" si="9"/>
        <v>0</v>
      </c>
      <c r="BI145" s="134">
        <f t="shared" si="10"/>
        <v>0</v>
      </c>
      <c r="BJ145" s="13" t="s">
        <v>75</v>
      </c>
      <c r="BK145" s="134">
        <f t="shared" si="11"/>
        <v>0</v>
      </c>
      <c r="BL145" s="13" t="s">
        <v>121</v>
      </c>
      <c r="BM145" s="133" t="s">
        <v>130</v>
      </c>
    </row>
    <row r="146" spans="2:65" s="1" customFormat="1" ht="24.3" customHeight="1" x14ac:dyDescent="0.2">
      <c r="B146" s="121"/>
      <c r="C146" s="149">
        <v>7</v>
      </c>
      <c r="D146" s="149" t="s">
        <v>117</v>
      </c>
      <c r="E146" s="150" t="s">
        <v>131</v>
      </c>
      <c r="F146" s="151" t="s">
        <v>215</v>
      </c>
      <c r="G146" s="152" t="s">
        <v>120</v>
      </c>
      <c r="H146" s="153">
        <v>87</v>
      </c>
      <c r="I146" s="154">
        <v>0</v>
      </c>
      <c r="J146" s="155">
        <f t="shared" si="2"/>
        <v>0</v>
      </c>
      <c r="K146" s="128"/>
      <c r="L146" s="25"/>
      <c r="M146" s="129" t="s">
        <v>1</v>
      </c>
      <c r="N146" s="130" t="s">
        <v>32</v>
      </c>
      <c r="O146" s="131">
        <v>0.27200000000000002</v>
      </c>
      <c r="P146" s="131">
        <f t="shared" si="3"/>
        <v>23.664000000000001</v>
      </c>
      <c r="Q146" s="131">
        <v>4.0000000000000001E-3</v>
      </c>
      <c r="R146" s="131">
        <f t="shared" si="4"/>
        <v>0.34800000000000003</v>
      </c>
      <c r="S146" s="131">
        <v>0</v>
      </c>
      <c r="T146" s="132">
        <f t="shared" si="5"/>
        <v>0</v>
      </c>
      <c r="AR146" s="133" t="s">
        <v>121</v>
      </c>
      <c r="AT146" s="133" t="s">
        <v>117</v>
      </c>
      <c r="AU146" s="133" t="s">
        <v>77</v>
      </c>
      <c r="AY146" s="13" t="s">
        <v>114</v>
      </c>
      <c r="BE146" s="134">
        <f t="shared" si="6"/>
        <v>0</v>
      </c>
      <c r="BF146" s="134">
        <f t="shared" si="7"/>
        <v>0</v>
      </c>
      <c r="BG146" s="134">
        <f t="shared" si="8"/>
        <v>0</v>
      </c>
      <c r="BH146" s="134">
        <f t="shared" si="9"/>
        <v>0</v>
      </c>
      <c r="BI146" s="134">
        <f t="shared" si="10"/>
        <v>0</v>
      </c>
      <c r="BJ146" s="13" t="s">
        <v>75</v>
      </c>
      <c r="BK146" s="134">
        <f t="shared" si="11"/>
        <v>0</v>
      </c>
      <c r="BL146" s="13" t="s">
        <v>121</v>
      </c>
      <c r="BM146" s="133" t="s">
        <v>132</v>
      </c>
    </row>
    <row r="147" spans="2:65" s="1" customFormat="1" ht="34.200000000000003" x14ac:dyDescent="0.2">
      <c r="B147" s="121"/>
      <c r="C147" s="149">
        <v>8</v>
      </c>
      <c r="D147" s="149" t="s">
        <v>117</v>
      </c>
      <c r="E147" s="150" t="s">
        <v>216</v>
      </c>
      <c r="F147" s="151" t="s">
        <v>217</v>
      </c>
      <c r="G147" s="152" t="s">
        <v>120</v>
      </c>
      <c r="H147" s="153">
        <v>12.5</v>
      </c>
      <c r="I147" s="154">
        <v>0</v>
      </c>
      <c r="J147" s="155">
        <f t="shared" si="2"/>
        <v>0</v>
      </c>
      <c r="K147" s="128"/>
      <c r="L147" s="25"/>
      <c r="M147" s="129" t="s">
        <v>1</v>
      </c>
      <c r="N147" s="130" t="s">
        <v>32</v>
      </c>
      <c r="O147" s="131">
        <v>1.355</v>
      </c>
      <c r="P147" s="131">
        <f t="shared" si="3"/>
        <v>16.9375</v>
      </c>
      <c r="Q147" s="131">
        <v>3.4680000000000002E-2</v>
      </c>
      <c r="R147" s="131">
        <f t="shared" si="4"/>
        <v>0.43350000000000005</v>
      </c>
      <c r="S147" s="131">
        <v>0</v>
      </c>
      <c r="T147" s="132">
        <f t="shared" si="5"/>
        <v>0</v>
      </c>
      <c r="AR147" s="133" t="s">
        <v>121</v>
      </c>
      <c r="AT147" s="133" t="s">
        <v>117</v>
      </c>
      <c r="AU147" s="133" t="s">
        <v>77</v>
      </c>
      <c r="AY147" s="13" t="s">
        <v>114</v>
      </c>
      <c r="BE147" s="134">
        <f t="shared" si="6"/>
        <v>0</v>
      </c>
      <c r="BF147" s="134">
        <f t="shared" si="7"/>
        <v>0</v>
      </c>
      <c r="BG147" s="134">
        <f t="shared" si="8"/>
        <v>0</v>
      </c>
      <c r="BH147" s="134">
        <f t="shared" si="9"/>
        <v>0</v>
      </c>
      <c r="BI147" s="134">
        <f t="shared" si="10"/>
        <v>0</v>
      </c>
      <c r="BJ147" s="13" t="s">
        <v>75</v>
      </c>
      <c r="BK147" s="134">
        <f t="shared" si="11"/>
        <v>0</v>
      </c>
      <c r="BL147" s="13" t="s">
        <v>121</v>
      </c>
      <c r="BM147" s="133" t="s">
        <v>134</v>
      </c>
    </row>
    <row r="148" spans="2:65" s="1" customFormat="1" ht="22.8" x14ac:dyDescent="0.2">
      <c r="B148" s="121"/>
      <c r="C148" s="149">
        <v>9</v>
      </c>
      <c r="D148" s="149" t="s">
        <v>117</v>
      </c>
      <c r="E148" s="150" t="s">
        <v>133</v>
      </c>
      <c r="F148" s="151" t="s">
        <v>218</v>
      </c>
      <c r="G148" s="152" t="s">
        <v>120</v>
      </c>
      <c r="H148" s="153">
        <v>4.8</v>
      </c>
      <c r="I148" s="154">
        <v>0</v>
      </c>
      <c r="J148" s="155">
        <f t="shared" si="2"/>
        <v>0</v>
      </c>
      <c r="K148" s="128"/>
      <c r="L148" s="25"/>
      <c r="M148" s="129" t="s">
        <v>1</v>
      </c>
      <c r="N148" s="130" t="s">
        <v>32</v>
      </c>
      <c r="O148" s="131">
        <v>0.111</v>
      </c>
      <c r="P148" s="131">
        <f t="shared" si="3"/>
        <v>0.53279999999999994</v>
      </c>
      <c r="Q148" s="131">
        <v>1.4E-3</v>
      </c>
      <c r="R148" s="131">
        <f t="shared" si="4"/>
        <v>6.7199999999999994E-3</v>
      </c>
      <c r="S148" s="131">
        <v>0</v>
      </c>
      <c r="T148" s="132">
        <f t="shared" si="5"/>
        <v>0</v>
      </c>
      <c r="AR148" s="133" t="s">
        <v>121</v>
      </c>
      <c r="AT148" s="133" t="s">
        <v>117</v>
      </c>
      <c r="AU148" s="133" t="s">
        <v>77</v>
      </c>
      <c r="AY148" s="13" t="s">
        <v>114</v>
      </c>
      <c r="BE148" s="134">
        <f t="shared" si="6"/>
        <v>0</v>
      </c>
      <c r="BF148" s="134">
        <f t="shared" si="7"/>
        <v>0</v>
      </c>
      <c r="BG148" s="134">
        <f t="shared" si="8"/>
        <v>0</v>
      </c>
      <c r="BH148" s="134">
        <f t="shared" si="9"/>
        <v>0</v>
      </c>
      <c r="BI148" s="134">
        <f t="shared" si="10"/>
        <v>0</v>
      </c>
      <c r="BJ148" s="13" t="s">
        <v>75</v>
      </c>
      <c r="BK148" s="134">
        <f t="shared" si="11"/>
        <v>0</v>
      </c>
      <c r="BL148" s="13" t="s">
        <v>121</v>
      </c>
      <c r="BM148" s="133" t="s">
        <v>135</v>
      </c>
    </row>
    <row r="149" spans="2:65" s="1" customFormat="1" ht="24.3" customHeight="1" x14ac:dyDescent="0.2">
      <c r="B149" s="121"/>
      <c r="C149" s="149">
        <v>10</v>
      </c>
      <c r="D149" s="149" t="s">
        <v>117</v>
      </c>
      <c r="E149" s="150" t="s">
        <v>219</v>
      </c>
      <c r="F149" s="151" t="s">
        <v>220</v>
      </c>
      <c r="G149" s="152" t="s">
        <v>120</v>
      </c>
      <c r="H149" s="153">
        <v>72</v>
      </c>
      <c r="I149" s="154">
        <v>0</v>
      </c>
      <c r="J149" s="155">
        <f t="shared" si="2"/>
        <v>0</v>
      </c>
      <c r="K149" s="128"/>
      <c r="L149" s="147"/>
      <c r="M149" s="145"/>
      <c r="N149" s="130"/>
      <c r="P149" s="131"/>
      <c r="Q149" s="131"/>
      <c r="R149" s="131"/>
      <c r="S149" s="131"/>
      <c r="T149" s="132"/>
      <c r="AR149" s="133"/>
      <c r="AT149" s="133"/>
      <c r="AU149" s="133"/>
      <c r="AY149" s="13"/>
      <c r="BE149" s="134"/>
      <c r="BF149" s="134"/>
      <c r="BG149" s="134"/>
      <c r="BH149" s="134"/>
      <c r="BI149" s="134"/>
      <c r="BJ149" s="13"/>
      <c r="BK149" s="134"/>
      <c r="BL149" s="13"/>
      <c r="BM149" s="133"/>
    </row>
    <row r="150" spans="2:65" s="1" customFormat="1" ht="21.75" customHeight="1" x14ac:dyDescent="0.2">
      <c r="B150" s="121"/>
      <c r="C150" s="149">
        <v>11</v>
      </c>
      <c r="D150" s="149" t="s">
        <v>117</v>
      </c>
      <c r="E150" s="150" t="s">
        <v>129</v>
      </c>
      <c r="F150" s="151" t="s">
        <v>221</v>
      </c>
      <c r="G150" s="152" t="s">
        <v>120</v>
      </c>
      <c r="H150" s="153">
        <v>72</v>
      </c>
      <c r="I150" s="154">
        <v>0</v>
      </c>
      <c r="J150" s="155">
        <f t="shared" si="2"/>
        <v>0</v>
      </c>
      <c r="K150" s="128"/>
      <c r="L150" s="25"/>
      <c r="M150" s="129" t="s">
        <v>1</v>
      </c>
      <c r="N150" s="130" t="s">
        <v>32</v>
      </c>
      <c r="O150" s="131">
        <v>2.673</v>
      </c>
      <c r="P150" s="131">
        <f t="shared" si="3"/>
        <v>192.45600000000002</v>
      </c>
      <c r="Q150" s="131">
        <v>5.6439999999999997E-2</v>
      </c>
      <c r="R150" s="131">
        <f t="shared" si="4"/>
        <v>4.0636799999999997</v>
      </c>
      <c r="S150" s="131">
        <v>0</v>
      </c>
      <c r="T150" s="132">
        <f t="shared" si="5"/>
        <v>0</v>
      </c>
      <c r="AR150" s="133" t="s">
        <v>121</v>
      </c>
      <c r="AT150" s="133" t="s">
        <v>117</v>
      </c>
      <c r="AU150" s="133" t="s">
        <v>77</v>
      </c>
      <c r="AY150" s="13" t="s">
        <v>114</v>
      </c>
      <c r="BE150" s="134">
        <f t="shared" si="6"/>
        <v>0</v>
      </c>
      <c r="BF150" s="134">
        <f t="shared" si="7"/>
        <v>0</v>
      </c>
      <c r="BG150" s="134">
        <f t="shared" si="8"/>
        <v>0</v>
      </c>
      <c r="BH150" s="134">
        <f t="shared" si="9"/>
        <v>0</v>
      </c>
      <c r="BI150" s="134">
        <f t="shared" si="10"/>
        <v>0</v>
      </c>
      <c r="BJ150" s="13" t="s">
        <v>75</v>
      </c>
      <c r="BK150" s="134">
        <f t="shared" si="11"/>
        <v>0</v>
      </c>
      <c r="BL150" s="13" t="s">
        <v>121</v>
      </c>
      <c r="BM150" s="133" t="s">
        <v>137</v>
      </c>
    </row>
    <row r="151" spans="2:65" s="1" customFormat="1" ht="24.3" customHeight="1" x14ac:dyDescent="0.2">
      <c r="B151" s="121"/>
      <c r="C151" s="149">
        <v>12</v>
      </c>
      <c r="D151" s="149" t="s">
        <v>117</v>
      </c>
      <c r="E151" s="150" t="s">
        <v>222</v>
      </c>
      <c r="F151" s="151" t="s">
        <v>223</v>
      </c>
      <c r="G151" s="152" t="s">
        <v>120</v>
      </c>
      <c r="H151" s="153">
        <v>42</v>
      </c>
      <c r="I151" s="154">
        <v>0</v>
      </c>
      <c r="J151" s="155">
        <f t="shared" si="2"/>
        <v>0</v>
      </c>
      <c r="K151" s="128"/>
      <c r="L151" s="25"/>
      <c r="M151" s="129" t="s">
        <v>1</v>
      </c>
      <c r="N151" s="130" t="s">
        <v>32</v>
      </c>
      <c r="O151" s="131">
        <v>0.11</v>
      </c>
      <c r="P151" s="131">
        <f t="shared" si="3"/>
        <v>4.62</v>
      </c>
      <c r="Q151" s="131">
        <v>0</v>
      </c>
      <c r="R151" s="131">
        <f t="shared" si="4"/>
        <v>0</v>
      </c>
      <c r="S151" s="131">
        <v>0</v>
      </c>
      <c r="T151" s="132">
        <f t="shared" si="5"/>
        <v>0</v>
      </c>
      <c r="AR151" s="133" t="s">
        <v>121</v>
      </c>
      <c r="AT151" s="133" t="s">
        <v>117</v>
      </c>
      <c r="AU151" s="133" t="s">
        <v>77</v>
      </c>
      <c r="AY151" s="13" t="s">
        <v>114</v>
      </c>
      <c r="BE151" s="134">
        <f t="shared" si="6"/>
        <v>0</v>
      </c>
      <c r="BF151" s="134">
        <f t="shared" si="7"/>
        <v>0</v>
      </c>
      <c r="BG151" s="134">
        <f t="shared" si="8"/>
        <v>0</v>
      </c>
      <c r="BH151" s="134">
        <f t="shared" si="9"/>
        <v>0</v>
      </c>
      <c r="BI151" s="134">
        <f t="shared" si="10"/>
        <v>0</v>
      </c>
      <c r="BJ151" s="13" t="s">
        <v>75</v>
      </c>
      <c r="BK151" s="134">
        <f t="shared" si="11"/>
        <v>0</v>
      </c>
      <c r="BL151" s="13" t="s">
        <v>121</v>
      </c>
      <c r="BM151" s="133" t="s">
        <v>139</v>
      </c>
    </row>
    <row r="152" spans="2:65" s="1" customFormat="1" ht="21.75" customHeight="1" x14ac:dyDescent="0.2">
      <c r="B152" s="121"/>
      <c r="C152" s="149">
        <v>13</v>
      </c>
      <c r="D152" s="149" t="s">
        <v>117</v>
      </c>
      <c r="E152" s="150" t="s">
        <v>224</v>
      </c>
      <c r="F152" s="151" t="s">
        <v>225</v>
      </c>
      <c r="G152" s="152" t="s">
        <v>120</v>
      </c>
      <c r="H152" s="153">
        <v>2.5</v>
      </c>
      <c r="I152" s="154">
        <v>0</v>
      </c>
      <c r="J152" s="155">
        <f t="shared" si="2"/>
        <v>0</v>
      </c>
      <c r="K152" s="141"/>
      <c r="L152" s="142"/>
      <c r="M152" s="143" t="s">
        <v>1</v>
      </c>
      <c r="N152" s="144" t="s">
        <v>32</v>
      </c>
      <c r="O152" s="131">
        <v>0</v>
      </c>
      <c r="P152" s="131">
        <f t="shared" si="3"/>
        <v>0</v>
      </c>
      <c r="Q152" s="131">
        <v>1.2E-4</v>
      </c>
      <c r="R152" s="131">
        <f t="shared" si="4"/>
        <v>3.0000000000000003E-4</v>
      </c>
      <c r="S152" s="131">
        <v>0</v>
      </c>
      <c r="T152" s="132">
        <f t="shared" si="5"/>
        <v>0</v>
      </c>
      <c r="AR152" s="133" t="s">
        <v>126</v>
      </c>
      <c r="AT152" s="133" t="s">
        <v>140</v>
      </c>
      <c r="AU152" s="133" t="s">
        <v>77</v>
      </c>
      <c r="AY152" s="13" t="s">
        <v>114</v>
      </c>
      <c r="BE152" s="134">
        <f t="shared" si="6"/>
        <v>0</v>
      </c>
      <c r="BF152" s="134">
        <f t="shared" si="7"/>
        <v>0</v>
      </c>
      <c r="BG152" s="134">
        <f t="shared" si="8"/>
        <v>0</v>
      </c>
      <c r="BH152" s="134">
        <f t="shared" si="9"/>
        <v>0</v>
      </c>
      <c r="BI152" s="134">
        <f t="shared" si="10"/>
        <v>0</v>
      </c>
      <c r="BJ152" s="13" t="s">
        <v>75</v>
      </c>
      <c r="BK152" s="134">
        <f t="shared" si="11"/>
        <v>0</v>
      </c>
      <c r="BL152" s="13" t="s">
        <v>121</v>
      </c>
      <c r="BM152" s="133" t="s">
        <v>141</v>
      </c>
    </row>
    <row r="153" spans="2:65" s="1" customFormat="1" ht="34.200000000000003" x14ac:dyDescent="0.2">
      <c r="B153" s="121"/>
      <c r="C153" s="149">
        <v>14</v>
      </c>
      <c r="D153" s="149" t="s">
        <v>117</v>
      </c>
      <c r="E153" s="150" t="s">
        <v>136</v>
      </c>
      <c r="F153" s="151" t="s">
        <v>226</v>
      </c>
      <c r="G153" s="152" t="s">
        <v>124</v>
      </c>
      <c r="H153" s="153">
        <v>1</v>
      </c>
      <c r="I153" s="154">
        <v>0</v>
      </c>
      <c r="J153" s="155">
        <f t="shared" si="2"/>
        <v>0</v>
      </c>
      <c r="K153" s="141"/>
      <c r="L153" s="142"/>
      <c r="M153" s="143" t="s">
        <v>1</v>
      </c>
      <c r="N153" s="144" t="s">
        <v>32</v>
      </c>
      <c r="O153" s="131">
        <v>0</v>
      </c>
      <c r="P153" s="131">
        <f t="shared" si="3"/>
        <v>0</v>
      </c>
      <c r="Q153" s="131">
        <v>1.4579999999999999E-2</v>
      </c>
      <c r="R153" s="131">
        <f t="shared" si="4"/>
        <v>1.4579999999999999E-2</v>
      </c>
      <c r="S153" s="131">
        <v>0</v>
      </c>
      <c r="T153" s="132">
        <f t="shared" si="5"/>
        <v>0</v>
      </c>
      <c r="AR153" s="133" t="s">
        <v>126</v>
      </c>
      <c r="AT153" s="133" t="s">
        <v>140</v>
      </c>
      <c r="AU153" s="133" t="s">
        <v>77</v>
      </c>
      <c r="AY153" s="13" t="s">
        <v>114</v>
      </c>
      <c r="BE153" s="134">
        <f t="shared" si="6"/>
        <v>0</v>
      </c>
      <c r="BF153" s="134">
        <f t="shared" si="7"/>
        <v>0</v>
      </c>
      <c r="BG153" s="134">
        <f t="shared" si="8"/>
        <v>0</v>
      </c>
      <c r="BH153" s="134">
        <f t="shared" si="9"/>
        <v>0</v>
      </c>
      <c r="BI153" s="134">
        <f t="shared" si="10"/>
        <v>0</v>
      </c>
      <c r="BJ153" s="13" t="s">
        <v>75</v>
      </c>
      <c r="BK153" s="134">
        <f t="shared" si="11"/>
        <v>0</v>
      </c>
      <c r="BL153" s="13" t="s">
        <v>121</v>
      </c>
      <c r="BM153" s="133" t="s">
        <v>142</v>
      </c>
    </row>
    <row r="154" spans="2:65" s="1" customFormat="1" ht="24.3" customHeight="1" x14ac:dyDescent="0.2">
      <c r="B154" s="121"/>
      <c r="C154" s="161">
        <v>15</v>
      </c>
      <c r="D154" s="161" t="s">
        <v>140</v>
      </c>
      <c r="E154" s="162" t="s">
        <v>227</v>
      </c>
      <c r="F154" s="163" t="s">
        <v>228</v>
      </c>
      <c r="G154" s="164" t="s">
        <v>124</v>
      </c>
      <c r="H154" s="165">
        <v>1</v>
      </c>
      <c r="I154" s="154">
        <v>0</v>
      </c>
      <c r="J154" s="166">
        <f t="shared" si="2"/>
        <v>0</v>
      </c>
      <c r="K154" s="141"/>
      <c r="L154" s="142"/>
      <c r="M154" s="143" t="s">
        <v>1</v>
      </c>
      <c r="N154" s="144" t="s">
        <v>32</v>
      </c>
      <c r="O154" s="131">
        <v>0</v>
      </c>
      <c r="P154" s="131">
        <f t="shared" si="3"/>
        <v>0</v>
      </c>
      <c r="Q154" s="131">
        <v>1.521E-2</v>
      </c>
      <c r="R154" s="131">
        <f t="shared" si="4"/>
        <v>1.521E-2</v>
      </c>
      <c r="S154" s="131">
        <v>0</v>
      </c>
      <c r="T154" s="132">
        <f t="shared" si="5"/>
        <v>0</v>
      </c>
      <c r="AR154" s="133" t="s">
        <v>126</v>
      </c>
      <c r="AT154" s="133" t="s">
        <v>140</v>
      </c>
      <c r="AU154" s="133" t="s">
        <v>77</v>
      </c>
      <c r="AY154" s="13" t="s">
        <v>114</v>
      </c>
      <c r="BE154" s="134">
        <f t="shared" si="6"/>
        <v>0</v>
      </c>
      <c r="BF154" s="134">
        <f t="shared" si="7"/>
        <v>0</v>
      </c>
      <c r="BG154" s="134">
        <f t="shared" si="8"/>
        <v>0</v>
      </c>
      <c r="BH154" s="134">
        <f t="shared" si="9"/>
        <v>0</v>
      </c>
      <c r="BI154" s="134">
        <f t="shared" si="10"/>
        <v>0</v>
      </c>
      <c r="BJ154" s="13" t="s">
        <v>75</v>
      </c>
      <c r="BK154" s="134">
        <f t="shared" si="11"/>
        <v>0</v>
      </c>
      <c r="BL154" s="13" t="s">
        <v>121</v>
      </c>
      <c r="BM154" s="133" t="s">
        <v>143</v>
      </c>
    </row>
    <row r="155" spans="2:65" s="1" customFormat="1" ht="24.3" hidden="1" customHeight="1" x14ac:dyDescent="0.2">
      <c r="B155" s="121"/>
      <c r="C155" s="135"/>
      <c r="D155" s="135"/>
      <c r="E155" s="136"/>
      <c r="F155" s="137"/>
      <c r="G155" s="138"/>
      <c r="H155" s="139"/>
      <c r="I155" s="140"/>
      <c r="J155" s="140"/>
      <c r="K155" s="141"/>
      <c r="L155" s="142"/>
      <c r="M155" s="143" t="s">
        <v>1</v>
      </c>
      <c r="N155" s="144" t="s">
        <v>32</v>
      </c>
      <c r="O155" s="131">
        <v>0</v>
      </c>
      <c r="P155" s="131">
        <f t="shared" si="3"/>
        <v>0</v>
      </c>
      <c r="Q155" s="131">
        <v>1.553E-2</v>
      </c>
      <c r="R155" s="131">
        <f t="shared" si="4"/>
        <v>0</v>
      </c>
      <c r="S155" s="131">
        <v>0</v>
      </c>
      <c r="T155" s="132">
        <f t="shared" si="5"/>
        <v>0</v>
      </c>
      <c r="AR155" s="133" t="s">
        <v>126</v>
      </c>
      <c r="AT155" s="133" t="s">
        <v>140</v>
      </c>
      <c r="AU155" s="133" t="s">
        <v>77</v>
      </c>
      <c r="AY155" s="13" t="s">
        <v>114</v>
      </c>
      <c r="BE155" s="134">
        <f t="shared" si="6"/>
        <v>0</v>
      </c>
      <c r="BF155" s="134">
        <f t="shared" si="7"/>
        <v>0</v>
      </c>
      <c r="BG155" s="134">
        <f t="shared" si="8"/>
        <v>0</v>
      </c>
      <c r="BH155" s="134">
        <f t="shared" si="9"/>
        <v>0</v>
      </c>
      <c r="BI155" s="134">
        <f t="shared" si="10"/>
        <v>0</v>
      </c>
      <c r="BJ155" s="13" t="s">
        <v>75</v>
      </c>
      <c r="BK155" s="134">
        <f t="shared" si="11"/>
        <v>0</v>
      </c>
      <c r="BL155" s="13" t="s">
        <v>121</v>
      </c>
      <c r="BM155" s="133" t="s">
        <v>144</v>
      </c>
    </row>
    <row r="156" spans="2:65" s="11" customFormat="1" ht="22.95" customHeight="1" x14ac:dyDescent="0.25">
      <c r="B156" s="110"/>
      <c r="D156" s="111" t="s">
        <v>66</v>
      </c>
      <c r="E156" s="119" t="s">
        <v>145</v>
      </c>
      <c r="F156" s="119" t="s">
        <v>146</v>
      </c>
      <c r="J156" s="120">
        <f>BK156</f>
        <v>0</v>
      </c>
      <c r="L156" s="110"/>
      <c r="M156" s="114"/>
      <c r="P156" s="115">
        <f>SUM(P157:P165)</f>
        <v>57.771973999999993</v>
      </c>
      <c r="R156" s="115">
        <f>SUM(R157:R165)</f>
        <v>5.8499999999999993E-3</v>
      </c>
      <c r="T156" s="116">
        <f>SUM(T157:T165)</f>
        <v>1.6739999999999999E-3</v>
      </c>
      <c r="AR156" s="111" t="s">
        <v>75</v>
      </c>
      <c r="AT156" s="117" t="s">
        <v>66</v>
      </c>
      <c r="AU156" s="117" t="s">
        <v>75</v>
      </c>
      <c r="AY156" s="111" t="s">
        <v>114</v>
      </c>
      <c r="BK156" s="118">
        <f>SUM(BK157:BK165)</f>
        <v>0</v>
      </c>
    </row>
    <row r="157" spans="2:65" s="1" customFormat="1" ht="33" customHeight="1" x14ac:dyDescent="0.2">
      <c r="B157" s="121"/>
      <c r="C157" s="149">
        <v>16</v>
      </c>
      <c r="D157" s="149" t="s">
        <v>117</v>
      </c>
      <c r="E157" s="150" t="s">
        <v>147</v>
      </c>
      <c r="F157" s="151" t="s">
        <v>229</v>
      </c>
      <c r="G157" s="152" t="s">
        <v>120</v>
      </c>
      <c r="H157" s="153">
        <v>45</v>
      </c>
      <c r="I157" s="154">
        <v>0</v>
      </c>
      <c r="J157" s="155">
        <f t="shared" ref="J157:J165" si="12">ROUND(I157*H157,2)</f>
        <v>0</v>
      </c>
      <c r="K157" s="128"/>
      <c r="L157" s="25"/>
      <c r="M157" s="129" t="s">
        <v>1</v>
      </c>
      <c r="N157" s="130" t="s">
        <v>32</v>
      </c>
      <c r="O157" s="131">
        <v>0.105</v>
      </c>
      <c r="P157" s="131">
        <f t="shared" ref="P157:P165" si="13">O157*H157</f>
        <v>4.7249999999999996</v>
      </c>
      <c r="Q157" s="131">
        <v>1.2999999999999999E-4</v>
      </c>
      <c r="R157" s="131">
        <f t="shared" ref="R157:R165" si="14">Q157*H157</f>
        <v>5.8499999999999993E-3</v>
      </c>
      <c r="S157" s="131">
        <v>0</v>
      </c>
      <c r="T157" s="132">
        <f t="shared" ref="T157:T165" si="15">S157*H157</f>
        <v>0</v>
      </c>
      <c r="AR157" s="133" t="s">
        <v>121</v>
      </c>
      <c r="AT157" s="133" t="s">
        <v>117</v>
      </c>
      <c r="AU157" s="133" t="s">
        <v>77</v>
      </c>
      <c r="AY157" s="13" t="s">
        <v>114</v>
      </c>
      <c r="BE157" s="134">
        <f t="shared" ref="BE157:BE165" si="16">IF(N157="základní",J157,0)</f>
        <v>0</v>
      </c>
      <c r="BF157" s="134">
        <f t="shared" ref="BF157:BF165" si="17">IF(N157="snížená",J157,0)</f>
        <v>0</v>
      </c>
      <c r="BG157" s="134">
        <f t="shared" ref="BG157:BG165" si="18">IF(N157="zákl. přenesená",J157,0)</f>
        <v>0</v>
      </c>
      <c r="BH157" s="134">
        <f t="shared" ref="BH157:BH165" si="19">IF(N157="sníž. přenesená",J157,0)</f>
        <v>0</v>
      </c>
      <c r="BI157" s="134">
        <f t="shared" ref="BI157:BI165" si="20">IF(N157="nulová",J157,0)</f>
        <v>0</v>
      </c>
      <c r="BJ157" s="13" t="s">
        <v>75</v>
      </c>
      <c r="BK157" s="134">
        <f t="shared" ref="BK157:BK165" si="21">ROUND(I157*H157,2)</f>
        <v>0</v>
      </c>
      <c r="BL157" s="13" t="s">
        <v>121</v>
      </c>
      <c r="BM157" s="133" t="s">
        <v>148</v>
      </c>
    </row>
    <row r="158" spans="2:65" s="1" customFormat="1" ht="34.200000000000003" x14ac:dyDescent="0.2">
      <c r="B158" s="121"/>
      <c r="C158" s="149">
        <v>17</v>
      </c>
      <c r="D158" s="149" t="s">
        <v>117</v>
      </c>
      <c r="E158" s="150" t="s">
        <v>230</v>
      </c>
      <c r="F158" s="151" t="s">
        <v>231</v>
      </c>
      <c r="G158" s="152" t="s">
        <v>120</v>
      </c>
      <c r="H158" s="153">
        <v>42</v>
      </c>
      <c r="I158" s="154">
        <v>0</v>
      </c>
      <c r="J158" s="155">
        <f t="shared" si="12"/>
        <v>0</v>
      </c>
      <c r="K158" s="128"/>
      <c r="L158" s="25"/>
      <c r="M158" s="129" t="s">
        <v>1</v>
      </c>
      <c r="N158" s="130" t="s">
        <v>32</v>
      </c>
      <c r="O158" s="131">
        <v>1.105</v>
      </c>
      <c r="P158" s="131">
        <f t="shared" si="13"/>
        <v>46.41</v>
      </c>
      <c r="Q158" s="131">
        <v>0</v>
      </c>
      <c r="R158" s="131">
        <f t="shared" si="14"/>
        <v>0</v>
      </c>
      <c r="S158" s="131">
        <v>0</v>
      </c>
      <c r="T158" s="132">
        <f t="shared" si="15"/>
        <v>0</v>
      </c>
      <c r="AR158" s="133" t="s">
        <v>121</v>
      </c>
      <c r="AT158" s="133" t="s">
        <v>117</v>
      </c>
      <c r="AU158" s="133" t="s">
        <v>77</v>
      </c>
      <c r="AY158" s="13" t="s">
        <v>114</v>
      </c>
      <c r="BE158" s="134">
        <f t="shared" si="16"/>
        <v>0</v>
      </c>
      <c r="BF158" s="134">
        <f t="shared" si="17"/>
        <v>0</v>
      </c>
      <c r="BG158" s="134">
        <f t="shared" si="18"/>
        <v>0</v>
      </c>
      <c r="BH158" s="134">
        <f t="shared" si="19"/>
        <v>0</v>
      </c>
      <c r="BI158" s="134">
        <f t="shared" si="20"/>
        <v>0</v>
      </c>
      <c r="BJ158" s="13" t="s">
        <v>75</v>
      </c>
      <c r="BK158" s="134">
        <f t="shared" si="21"/>
        <v>0</v>
      </c>
      <c r="BL158" s="13" t="s">
        <v>121</v>
      </c>
      <c r="BM158" s="133" t="s">
        <v>149</v>
      </c>
    </row>
    <row r="159" spans="2:65" s="1" customFormat="1" ht="21.75" customHeight="1" x14ac:dyDescent="0.2">
      <c r="B159" s="121"/>
      <c r="C159" s="149">
        <v>18</v>
      </c>
      <c r="D159" s="149" t="s">
        <v>117</v>
      </c>
      <c r="E159" s="150" t="s">
        <v>232</v>
      </c>
      <c r="F159" s="151" t="s">
        <v>233</v>
      </c>
      <c r="G159" s="152" t="s">
        <v>170</v>
      </c>
      <c r="H159" s="153">
        <v>1</v>
      </c>
      <c r="I159" s="154">
        <v>0</v>
      </c>
      <c r="J159" s="155">
        <f t="shared" si="12"/>
        <v>0</v>
      </c>
      <c r="K159" s="128"/>
      <c r="L159" s="25"/>
      <c r="M159" s="129" t="s">
        <v>1</v>
      </c>
      <c r="N159" s="130" t="s">
        <v>32</v>
      </c>
      <c r="O159" s="131">
        <v>0.93899999999999995</v>
      </c>
      <c r="P159" s="131">
        <f t="shared" si="13"/>
        <v>0.93899999999999995</v>
      </c>
      <c r="Q159" s="131">
        <v>0</v>
      </c>
      <c r="R159" s="131">
        <f t="shared" si="14"/>
        <v>0</v>
      </c>
      <c r="S159" s="131">
        <v>0</v>
      </c>
      <c r="T159" s="132">
        <f t="shared" si="15"/>
        <v>0</v>
      </c>
      <c r="AR159" s="133" t="s">
        <v>121</v>
      </c>
      <c r="AT159" s="133" t="s">
        <v>117</v>
      </c>
      <c r="AU159" s="133" t="s">
        <v>77</v>
      </c>
      <c r="AY159" s="13" t="s">
        <v>114</v>
      </c>
      <c r="BE159" s="134">
        <f t="shared" si="16"/>
        <v>0</v>
      </c>
      <c r="BF159" s="134">
        <f t="shared" si="17"/>
        <v>0</v>
      </c>
      <c r="BG159" s="134">
        <f t="shared" si="18"/>
        <v>0</v>
      </c>
      <c r="BH159" s="134">
        <f t="shared" si="19"/>
        <v>0</v>
      </c>
      <c r="BI159" s="134">
        <f t="shared" si="20"/>
        <v>0</v>
      </c>
      <c r="BJ159" s="13" t="s">
        <v>75</v>
      </c>
      <c r="BK159" s="134">
        <f t="shared" si="21"/>
        <v>0</v>
      </c>
      <c r="BL159" s="13" t="s">
        <v>121</v>
      </c>
      <c r="BM159" s="133" t="s">
        <v>151</v>
      </c>
    </row>
    <row r="160" spans="2:65" s="1" customFormat="1" ht="21.75" customHeight="1" x14ac:dyDescent="0.2">
      <c r="B160" s="121"/>
      <c r="C160" s="149">
        <v>19</v>
      </c>
      <c r="D160" s="149" t="s">
        <v>117</v>
      </c>
      <c r="E160" s="150" t="s">
        <v>234</v>
      </c>
      <c r="F160" s="151" t="s">
        <v>235</v>
      </c>
      <c r="G160" s="152" t="s">
        <v>124</v>
      </c>
      <c r="H160" s="153">
        <v>4</v>
      </c>
      <c r="I160" s="154">
        <v>0</v>
      </c>
      <c r="J160" s="155">
        <f t="shared" si="12"/>
        <v>0</v>
      </c>
      <c r="K160" s="128"/>
      <c r="L160" s="25"/>
      <c r="M160" s="129" t="s">
        <v>1</v>
      </c>
      <c r="N160" s="130" t="s">
        <v>32</v>
      </c>
      <c r="O160" s="131">
        <v>0.71799999999999997</v>
      </c>
      <c r="P160" s="131">
        <f t="shared" si="13"/>
        <v>2.8719999999999999</v>
      </c>
      <c r="Q160" s="131">
        <v>0</v>
      </c>
      <c r="R160" s="131">
        <f t="shared" si="14"/>
        <v>0</v>
      </c>
      <c r="S160" s="131">
        <v>0</v>
      </c>
      <c r="T160" s="132">
        <f t="shared" si="15"/>
        <v>0</v>
      </c>
      <c r="AR160" s="133" t="s">
        <v>121</v>
      </c>
      <c r="AT160" s="133" t="s">
        <v>117</v>
      </c>
      <c r="AU160" s="133" t="s">
        <v>77</v>
      </c>
      <c r="AY160" s="13" t="s">
        <v>114</v>
      </c>
      <c r="BE160" s="134">
        <f t="shared" si="16"/>
        <v>0</v>
      </c>
      <c r="BF160" s="134">
        <f t="shared" si="17"/>
        <v>0</v>
      </c>
      <c r="BG160" s="134">
        <f t="shared" si="18"/>
        <v>0</v>
      </c>
      <c r="BH160" s="134">
        <f t="shared" si="19"/>
        <v>0</v>
      </c>
      <c r="BI160" s="134">
        <f t="shared" si="20"/>
        <v>0</v>
      </c>
      <c r="BJ160" s="13" t="s">
        <v>75</v>
      </c>
      <c r="BK160" s="134">
        <f t="shared" si="21"/>
        <v>0</v>
      </c>
      <c r="BL160" s="13" t="s">
        <v>121</v>
      </c>
      <c r="BM160" s="133" t="s">
        <v>152</v>
      </c>
    </row>
    <row r="161" spans="2:65" s="1" customFormat="1" ht="24.3" customHeight="1" x14ac:dyDescent="0.2">
      <c r="B161" s="121"/>
      <c r="C161" s="161">
        <v>20</v>
      </c>
      <c r="D161" s="161" t="s">
        <v>140</v>
      </c>
      <c r="E161" s="162" t="s">
        <v>236</v>
      </c>
      <c r="F161" s="163" t="s">
        <v>237</v>
      </c>
      <c r="G161" s="164" t="s">
        <v>159</v>
      </c>
      <c r="H161" s="165">
        <v>5.3999999999999999E-2</v>
      </c>
      <c r="I161" s="154">
        <v>0</v>
      </c>
      <c r="J161" s="166">
        <f t="shared" si="12"/>
        <v>0</v>
      </c>
      <c r="K161" s="128"/>
      <c r="L161" s="25"/>
      <c r="M161" s="129" t="s">
        <v>1</v>
      </c>
      <c r="N161" s="130" t="s">
        <v>32</v>
      </c>
      <c r="O161" s="131">
        <v>0.48099999999999998</v>
      </c>
      <c r="P161" s="131">
        <f t="shared" si="13"/>
        <v>2.5973999999999997E-2</v>
      </c>
      <c r="Q161" s="131">
        <v>0</v>
      </c>
      <c r="R161" s="131">
        <f t="shared" si="14"/>
        <v>0</v>
      </c>
      <c r="S161" s="131">
        <v>3.1E-2</v>
      </c>
      <c r="T161" s="132">
        <f t="shared" si="15"/>
        <v>1.6739999999999999E-3</v>
      </c>
      <c r="AR161" s="133" t="s">
        <v>121</v>
      </c>
      <c r="AT161" s="133" t="s">
        <v>117</v>
      </c>
      <c r="AU161" s="133" t="s">
        <v>77</v>
      </c>
      <c r="AY161" s="13" t="s">
        <v>114</v>
      </c>
      <c r="BE161" s="134">
        <f t="shared" si="16"/>
        <v>0</v>
      </c>
      <c r="BF161" s="134">
        <f t="shared" si="17"/>
        <v>0</v>
      </c>
      <c r="BG161" s="134">
        <f t="shared" si="18"/>
        <v>0</v>
      </c>
      <c r="BH161" s="134">
        <f t="shared" si="19"/>
        <v>0</v>
      </c>
      <c r="BI161" s="134">
        <f t="shared" si="20"/>
        <v>0</v>
      </c>
      <c r="BJ161" s="13" t="s">
        <v>75</v>
      </c>
      <c r="BK161" s="134">
        <f t="shared" si="21"/>
        <v>0</v>
      </c>
      <c r="BL161" s="13" t="s">
        <v>121</v>
      </c>
      <c r="BM161" s="133" t="s">
        <v>153</v>
      </c>
    </row>
    <row r="162" spans="2:65" s="1" customFormat="1" ht="34.200000000000003" x14ac:dyDescent="0.2">
      <c r="B162" s="121"/>
      <c r="C162" s="149">
        <v>21</v>
      </c>
      <c r="D162" s="149" t="s">
        <v>117</v>
      </c>
      <c r="E162" s="150" t="s">
        <v>238</v>
      </c>
      <c r="F162" s="151" t="s">
        <v>239</v>
      </c>
      <c r="G162" s="152" t="s">
        <v>120</v>
      </c>
      <c r="H162" s="153">
        <v>19.5</v>
      </c>
      <c r="I162" s="154">
        <v>0</v>
      </c>
      <c r="J162" s="155">
        <f t="shared" si="12"/>
        <v>0</v>
      </c>
      <c r="K162" s="128"/>
      <c r="L162" s="25"/>
      <c r="M162" s="129"/>
      <c r="N162" s="130"/>
      <c r="O162" s="131"/>
      <c r="P162" s="131"/>
      <c r="Q162" s="131"/>
      <c r="R162" s="131"/>
      <c r="S162" s="131"/>
      <c r="T162" s="132"/>
      <c r="AR162" s="133"/>
      <c r="AT162" s="133"/>
      <c r="AU162" s="133"/>
      <c r="AY162" s="13"/>
      <c r="BE162" s="134"/>
      <c r="BF162" s="134"/>
      <c r="BG162" s="134"/>
      <c r="BH162" s="134"/>
      <c r="BI162" s="134"/>
      <c r="BJ162" s="13"/>
      <c r="BK162" s="134">
        <f t="shared" si="21"/>
        <v>0</v>
      </c>
      <c r="BL162" s="13"/>
      <c r="BM162" s="133"/>
    </row>
    <row r="163" spans="2:65" s="1" customFormat="1" ht="34.200000000000003" x14ac:dyDescent="0.2">
      <c r="B163" s="121"/>
      <c r="C163" s="149">
        <v>22</v>
      </c>
      <c r="D163" s="149" t="s">
        <v>117</v>
      </c>
      <c r="E163" s="150" t="s">
        <v>240</v>
      </c>
      <c r="F163" s="151" t="s">
        <v>241</v>
      </c>
      <c r="G163" s="152" t="s">
        <v>120</v>
      </c>
      <c r="H163" s="153">
        <v>3</v>
      </c>
      <c r="I163" s="154">
        <v>0</v>
      </c>
      <c r="J163" s="155">
        <f t="shared" si="12"/>
        <v>0</v>
      </c>
      <c r="K163" s="128"/>
      <c r="L163" s="25"/>
      <c r="M163" s="129"/>
      <c r="N163" s="130"/>
      <c r="O163" s="131"/>
      <c r="P163" s="131"/>
      <c r="Q163" s="131"/>
      <c r="R163" s="131"/>
      <c r="S163" s="131"/>
      <c r="T163" s="132"/>
      <c r="AR163" s="133"/>
      <c r="AT163" s="133"/>
      <c r="AU163" s="133"/>
      <c r="AY163" s="13"/>
      <c r="BE163" s="134"/>
      <c r="BF163" s="134"/>
      <c r="BG163" s="134"/>
      <c r="BH163" s="134"/>
      <c r="BI163" s="134"/>
      <c r="BJ163" s="13"/>
      <c r="BK163" s="134">
        <f t="shared" si="21"/>
        <v>0</v>
      </c>
      <c r="BL163" s="13"/>
      <c r="BM163" s="133"/>
    </row>
    <row r="164" spans="2:65" s="1" customFormat="1" ht="34.200000000000003" x14ac:dyDescent="0.2">
      <c r="B164" s="121"/>
      <c r="C164" s="149">
        <v>23</v>
      </c>
      <c r="D164" s="149" t="s">
        <v>117</v>
      </c>
      <c r="E164" s="150" t="s">
        <v>242</v>
      </c>
      <c r="F164" s="151" t="s">
        <v>243</v>
      </c>
      <c r="G164" s="152" t="s">
        <v>120</v>
      </c>
      <c r="H164" s="153">
        <v>6</v>
      </c>
      <c r="I164" s="154">
        <v>0</v>
      </c>
      <c r="J164" s="155">
        <f t="shared" si="12"/>
        <v>0</v>
      </c>
      <c r="K164" s="128"/>
      <c r="L164" s="25"/>
      <c r="M164" s="129" t="s">
        <v>1</v>
      </c>
      <c r="N164" s="130" t="s">
        <v>32</v>
      </c>
      <c r="O164" s="131">
        <v>0.3</v>
      </c>
      <c r="P164" s="131">
        <f t="shared" si="13"/>
        <v>1.7999999999999998</v>
      </c>
      <c r="Q164" s="131">
        <v>0</v>
      </c>
      <c r="R164" s="131">
        <f t="shared" si="14"/>
        <v>0</v>
      </c>
      <c r="S164" s="131">
        <v>0</v>
      </c>
      <c r="T164" s="132">
        <f t="shared" si="15"/>
        <v>0</v>
      </c>
      <c r="AR164" s="133" t="s">
        <v>121</v>
      </c>
      <c r="AT164" s="133" t="s">
        <v>117</v>
      </c>
      <c r="AU164" s="133" t="s">
        <v>77</v>
      </c>
      <c r="AY164" s="13" t="s">
        <v>114</v>
      </c>
      <c r="BE164" s="134">
        <f t="shared" si="16"/>
        <v>0</v>
      </c>
      <c r="BF164" s="134">
        <f t="shared" si="17"/>
        <v>0</v>
      </c>
      <c r="BG164" s="134">
        <f t="shared" si="18"/>
        <v>0</v>
      </c>
      <c r="BH164" s="134">
        <f t="shared" si="19"/>
        <v>0</v>
      </c>
      <c r="BI164" s="134">
        <f t="shared" si="20"/>
        <v>0</v>
      </c>
      <c r="BJ164" s="13" t="s">
        <v>75</v>
      </c>
      <c r="BK164" s="134">
        <f t="shared" si="21"/>
        <v>0</v>
      </c>
      <c r="BL164" s="13" t="s">
        <v>121</v>
      </c>
      <c r="BM164" s="133" t="s">
        <v>154</v>
      </c>
    </row>
    <row r="165" spans="2:65" s="1" customFormat="1" ht="21.75" customHeight="1" x14ac:dyDescent="0.2">
      <c r="B165" s="121"/>
      <c r="C165" s="149">
        <v>24</v>
      </c>
      <c r="D165" s="149" t="s">
        <v>117</v>
      </c>
      <c r="E165" s="150" t="s">
        <v>244</v>
      </c>
      <c r="F165" s="151" t="s">
        <v>245</v>
      </c>
      <c r="G165" s="152" t="s">
        <v>246</v>
      </c>
      <c r="H165" s="153">
        <v>1</v>
      </c>
      <c r="I165" s="154">
        <v>0</v>
      </c>
      <c r="J165" s="155">
        <f t="shared" si="12"/>
        <v>0</v>
      </c>
      <c r="K165" s="128"/>
      <c r="L165" s="25"/>
      <c r="M165" s="129" t="s">
        <v>1</v>
      </c>
      <c r="N165" s="130" t="s">
        <v>32</v>
      </c>
      <c r="O165" s="131">
        <v>1</v>
      </c>
      <c r="P165" s="131">
        <f t="shared" si="13"/>
        <v>1</v>
      </c>
      <c r="Q165" s="131">
        <v>0</v>
      </c>
      <c r="R165" s="131">
        <f t="shared" si="14"/>
        <v>0</v>
      </c>
      <c r="S165" s="131">
        <v>0</v>
      </c>
      <c r="T165" s="132">
        <f t="shared" si="15"/>
        <v>0</v>
      </c>
      <c r="AR165" s="133" t="s">
        <v>121</v>
      </c>
      <c r="AT165" s="133" t="s">
        <v>117</v>
      </c>
      <c r="AU165" s="133" t="s">
        <v>77</v>
      </c>
      <c r="AY165" s="13" t="s">
        <v>114</v>
      </c>
      <c r="BE165" s="134">
        <f t="shared" si="16"/>
        <v>0</v>
      </c>
      <c r="BF165" s="134">
        <f t="shared" si="17"/>
        <v>0</v>
      </c>
      <c r="BG165" s="134">
        <f t="shared" si="18"/>
        <v>0</v>
      </c>
      <c r="BH165" s="134">
        <f t="shared" si="19"/>
        <v>0</v>
      </c>
      <c r="BI165" s="134">
        <f t="shared" si="20"/>
        <v>0</v>
      </c>
      <c r="BJ165" s="13" t="s">
        <v>75</v>
      </c>
      <c r="BK165" s="134">
        <f t="shared" si="21"/>
        <v>0</v>
      </c>
      <c r="BL165" s="13" t="s">
        <v>121</v>
      </c>
      <c r="BM165" s="133" t="s">
        <v>156</v>
      </c>
    </row>
    <row r="166" spans="2:65" s="11" customFormat="1" ht="22.95" customHeight="1" x14ac:dyDescent="0.25">
      <c r="B166" s="110"/>
      <c r="D166" s="111" t="s">
        <v>66</v>
      </c>
      <c r="E166" s="119" t="s">
        <v>157</v>
      </c>
      <c r="F166" s="119" t="s">
        <v>158</v>
      </c>
      <c r="J166" s="120">
        <f>BK166</f>
        <v>0</v>
      </c>
      <c r="L166" s="110"/>
      <c r="M166" s="114"/>
      <c r="P166" s="115">
        <f>SUM(P167:P170)</f>
        <v>53.418820000000004</v>
      </c>
      <c r="R166" s="115">
        <f>SUM(R167:R170)</f>
        <v>0</v>
      </c>
      <c r="T166" s="116">
        <f>SUM(T167:T170)</f>
        <v>0</v>
      </c>
      <c r="AR166" s="111" t="s">
        <v>75</v>
      </c>
      <c r="AT166" s="117" t="s">
        <v>66</v>
      </c>
      <c r="AU166" s="117" t="s">
        <v>75</v>
      </c>
      <c r="AY166" s="111" t="s">
        <v>114</v>
      </c>
      <c r="BK166" s="118">
        <f>SUM(BK167:BK170)</f>
        <v>0</v>
      </c>
    </row>
    <row r="167" spans="2:65" s="1" customFormat="1" ht="33" customHeight="1" x14ac:dyDescent="0.2">
      <c r="B167" s="121"/>
      <c r="C167" s="149">
        <v>25</v>
      </c>
      <c r="D167" s="149" t="s">
        <v>117</v>
      </c>
      <c r="E167" s="150" t="s">
        <v>247</v>
      </c>
      <c r="F167" s="151" t="s">
        <v>248</v>
      </c>
      <c r="G167" s="152" t="s">
        <v>159</v>
      </c>
      <c r="H167" s="153">
        <v>6.86</v>
      </c>
      <c r="I167" s="154">
        <v>0</v>
      </c>
      <c r="J167" s="155">
        <f>ROUND(I167*H167,2)</f>
        <v>0</v>
      </c>
      <c r="K167" s="128"/>
      <c r="L167" s="25"/>
      <c r="M167" s="129" t="s">
        <v>1</v>
      </c>
      <c r="N167" s="130" t="s">
        <v>32</v>
      </c>
      <c r="O167" s="131">
        <v>7.59</v>
      </c>
      <c r="P167" s="131">
        <f>O167*H167</f>
        <v>52.067399999999999</v>
      </c>
      <c r="Q167" s="131">
        <v>0</v>
      </c>
      <c r="R167" s="131">
        <f>Q167*H167</f>
        <v>0</v>
      </c>
      <c r="S167" s="131">
        <v>0</v>
      </c>
      <c r="T167" s="132">
        <f>S167*H167</f>
        <v>0</v>
      </c>
      <c r="AR167" s="133" t="s">
        <v>121</v>
      </c>
      <c r="AT167" s="133" t="s">
        <v>117</v>
      </c>
      <c r="AU167" s="133" t="s">
        <v>77</v>
      </c>
      <c r="AY167" s="13" t="s">
        <v>114</v>
      </c>
      <c r="BE167" s="134">
        <f>IF(N167="základní",J167,0)</f>
        <v>0</v>
      </c>
      <c r="BF167" s="134">
        <f>IF(N167="snížená",J167,0)</f>
        <v>0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3" t="s">
        <v>75</v>
      </c>
      <c r="BK167" s="134">
        <f>ROUND(I167*H167,2)</f>
        <v>0</v>
      </c>
      <c r="BL167" s="13" t="s">
        <v>121</v>
      </c>
      <c r="BM167" s="133" t="s">
        <v>160</v>
      </c>
    </row>
    <row r="168" spans="2:65" s="1" customFormat="1" ht="24.3" customHeight="1" x14ac:dyDescent="0.2">
      <c r="B168" s="121"/>
      <c r="C168" s="149">
        <v>26</v>
      </c>
      <c r="D168" s="149" t="s">
        <v>117</v>
      </c>
      <c r="E168" s="150" t="s">
        <v>161</v>
      </c>
      <c r="F168" s="151" t="s">
        <v>249</v>
      </c>
      <c r="G168" s="152" t="s">
        <v>159</v>
      </c>
      <c r="H168" s="153">
        <v>6.86</v>
      </c>
      <c r="I168" s="154">
        <v>0</v>
      </c>
      <c r="J168" s="155">
        <f>ROUND(I168*H168,2)</f>
        <v>0</v>
      </c>
      <c r="K168" s="128"/>
      <c r="L168" s="25"/>
      <c r="M168" s="129" t="s">
        <v>1</v>
      </c>
      <c r="N168" s="130" t="s">
        <v>32</v>
      </c>
      <c r="O168" s="131">
        <v>0.125</v>
      </c>
      <c r="P168" s="131">
        <f>O168*H168</f>
        <v>0.85750000000000004</v>
      </c>
      <c r="Q168" s="131">
        <v>0</v>
      </c>
      <c r="R168" s="131">
        <f>Q168*H168</f>
        <v>0</v>
      </c>
      <c r="S168" s="131">
        <v>0</v>
      </c>
      <c r="T168" s="132">
        <f>S168*H168</f>
        <v>0</v>
      </c>
      <c r="AR168" s="133" t="s">
        <v>121</v>
      </c>
      <c r="AT168" s="133" t="s">
        <v>117</v>
      </c>
      <c r="AU168" s="133" t="s">
        <v>77</v>
      </c>
      <c r="AY168" s="13" t="s">
        <v>114</v>
      </c>
      <c r="BE168" s="134">
        <f>IF(N168="základní",J168,0)</f>
        <v>0</v>
      </c>
      <c r="BF168" s="134">
        <f>IF(N168="snížená",J168,0)</f>
        <v>0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3" t="s">
        <v>75</v>
      </c>
      <c r="BK168" s="134">
        <f>ROUND(I168*H168,2)</f>
        <v>0</v>
      </c>
      <c r="BL168" s="13" t="s">
        <v>121</v>
      </c>
      <c r="BM168" s="133" t="s">
        <v>162</v>
      </c>
    </row>
    <row r="169" spans="2:65" s="1" customFormat="1" ht="24.3" customHeight="1" x14ac:dyDescent="0.2">
      <c r="B169" s="121"/>
      <c r="C169" s="149">
        <v>27</v>
      </c>
      <c r="D169" s="149" t="s">
        <v>117</v>
      </c>
      <c r="E169" s="150" t="s">
        <v>163</v>
      </c>
      <c r="F169" s="151" t="s">
        <v>250</v>
      </c>
      <c r="G169" s="152" t="s">
        <v>159</v>
      </c>
      <c r="H169" s="153">
        <v>82.32</v>
      </c>
      <c r="I169" s="154">
        <v>0</v>
      </c>
      <c r="J169" s="155">
        <f>ROUND(I169*H169,2)</f>
        <v>0</v>
      </c>
      <c r="K169" s="128"/>
      <c r="L169" s="25"/>
      <c r="M169" s="129" t="s">
        <v>1</v>
      </c>
      <c r="N169" s="130" t="s">
        <v>32</v>
      </c>
      <c r="O169" s="131">
        <v>6.0000000000000001E-3</v>
      </c>
      <c r="P169" s="131">
        <f>O169*H169</f>
        <v>0.49391999999999997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121</v>
      </c>
      <c r="AT169" s="133" t="s">
        <v>117</v>
      </c>
      <c r="AU169" s="133" t="s">
        <v>77</v>
      </c>
      <c r="AY169" s="13" t="s">
        <v>114</v>
      </c>
      <c r="BE169" s="134">
        <f>IF(N169="základní",J169,0)</f>
        <v>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3" t="s">
        <v>75</v>
      </c>
      <c r="BK169" s="134">
        <f>ROUND(I169*H169,2)</f>
        <v>0</v>
      </c>
      <c r="BL169" s="13" t="s">
        <v>121</v>
      </c>
      <c r="BM169" s="133" t="s">
        <v>164</v>
      </c>
    </row>
    <row r="170" spans="2:65" s="1" customFormat="1" ht="33" customHeight="1" x14ac:dyDescent="0.2">
      <c r="B170" s="121"/>
      <c r="C170" s="149">
        <v>28</v>
      </c>
      <c r="D170" s="149" t="s">
        <v>117</v>
      </c>
      <c r="E170" s="150" t="s">
        <v>251</v>
      </c>
      <c r="F170" s="151" t="s">
        <v>252</v>
      </c>
      <c r="G170" s="152" t="s">
        <v>159</v>
      </c>
      <c r="H170" s="153">
        <v>6.86</v>
      </c>
      <c r="I170" s="154">
        <v>0</v>
      </c>
      <c r="J170" s="155">
        <f>ROUND(I170*H170,2)</f>
        <v>0</v>
      </c>
      <c r="K170" s="128"/>
      <c r="L170" s="25"/>
      <c r="M170" s="129" t="s">
        <v>1</v>
      </c>
      <c r="N170" s="130" t="s">
        <v>32</v>
      </c>
      <c r="O170" s="131">
        <v>0</v>
      </c>
      <c r="P170" s="131">
        <f>O170*H170</f>
        <v>0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121</v>
      </c>
      <c r="AT170" s="133" t="s">
        <v>117</v>
      </c>
      <c r="AU170" s="133" t="s">
        <v>77</v>
      </c>
      <c r="AY170" s="13" t="s">
        <v>114</v>
      </c>
      <c r="BE170" s="134">
        <f>IF(N170="základní",J170,0)</f>
        <v>0</v>
      </c>
      <c r="BF170" s="134">
        <f>IF(N170="snížená",J170,0)</f>
        <v>0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3" t="s">
        <v>75</v>
      </c>
      <c r="BK170" s="134">
        <f>ROUND(I170*H170,2)</f>
        <v>0</v>
      </c>
      <c r="BL170" s="13" t="s">
        <v>121</v>
      </c>
      <c r="BM170" s="133" t="s">
        <v>165</v>
      </c>
    </row>
    <row r="171" spans="2:65" s="11" customFormat="1" ht="22.95" customHeight="1" x14ac:dyDescent="0.25">
      <c r="B171" s="110"/>
      <c r="D171" s="111" t="s">
        <v>66</v>
      </c>
      <c r="E171" s="119" t="s">
        <v>166</v>
      </c>
      <c r="F171" s="119" t="s">
        <v>167</v>
      </c>
      <c r="J171" s="120">
        <f>BK171</f>
        <v>0</v>
      </c>
      <c r="L171" s="110"/>
      <c r="M171" s="114"/>
      <c r="P171" s="115">
        <f>P172</f>
        <v>55.146000000000001</v>
      </c>
      <c r="R171" s="115">
        <f>R172</f>
        <v>0</v>
      </c>
      <c r="T171" s="116">
        <f>T172</f>
        <v>0</v>
      </c>
      <c r="AR171" s="111" t="s">
        <v>75</v>
      </c>
      <c r="AT171" s="117" t="s">
        <v>66</v>
      </c>
      <c r="AU171" s="117" t="s">
        <v>75</v>
      </c>
      <c r="AY171" s="111" t="s">
        <v>114</v>
      </c>
      <c r="BK171" s="118">
        <f>BK172</f>
        <v>0</v>
      </c>
    </row>
    <row r="172" spans="2:65" s="1" customFormat="1" ht="24.3" customHeight="1" x14ac:dyDescent="0.2">
      <c r="B172" s="121"/>
      <c r="C172" s="149">
        <v>29</v>
      </c>
      <c r="D172" s="149" t="s">
        <v>117</v>
      </c>
      <c r="E172" s="150" t="s">
        <v>253</v>
      </c>
      <c r="F172" s="151" t="s">
        <v>254</v>
      </c>
      <c r="G172" s="152" t="s">
        <v>159</v>
      </c>
      <c r="H172" s="153">
        <v>15.6</v>
      </c>
      <c r="I172" s="154">
        <v>0</v>
      </c>
      <c r="J172" s="155">
        <f>ROUND(I172*H172,2)</f>
        <v>0</v>
      </c>
      <c r="K172" s="128"/>
      <c r="L172" s="25"/>
      <c r="M172" s="129" t="s">
        <v>1</v>
      </c>
      <c r="N172" s="130" t="s">
        <v>32</v>
      </c>
      <c r="O172" s="131">
        <v>3.5350000000000001</v>
      </c>
      <c r="P172" s="131">
        <f>O172*H172</f>
        <v>55.146000000000001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121</v>
      </c>
      <c r="AT172" s="133" t="s">
        <v>117</v>
      </c>
      <c r="AU172" s="133" t="s">
        <v>77</v>
      </c>
      <c r="AY172" s="13" t="s">
        <v>114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3" t="s">
        <v>75</v>
      </c>
      <c r="BK172" s="134">
        <f>ROUND(I172*H172,2)</f>
        <v>0</v>
      </c>
      <c r="BL172" s="13" t="s">
        <v>121</v>
      </c>
      <c r="BM172" s="133" t="s">
        <v>150</v>
      </c>
    </row>
    <row r="173" spans="2:65" s="11" customFormat="1" ht="25.95" customHeight="1" x14ac:dyDescent="0.25">
      <c r="B173" s="110"/>
      <c r="D173" s="111" t="s">
        <v>66</v>
      </c>
      <c r="E173" s="112" t="s">
        <v>168</v>
      </c>
      <c r="F173" s="112" t="s">
        <v>169</v>
      </c>
      <c r="J173" s="113">
        <f>J174+J181+J183+J241+J247+J253+J268+J260+J276+J280</f>
        <v>0</v>
      </c>
      <c r="L173" s="110"/>
      <c r="M173" s="114"/>
      <c r="P173" s="115" t="e">
        <f>#REF!+#REF!+#REF!+#REF!+P247+P253+#REF!+#REF!+P268+P276+P280</f>
        <v>#REF!</v>
      </c>
      <c r="R173" s="115" t="e">
        <f>#REF!+#REF!+#REF!+#REF!+R247+R253+#REF!+#REF!+R268+R276+R280</f>
        <v>#REF!</v>
      </c>
      <c r="T173" s="116" t="e">
        <f>#REF!+#REF!+#REF!+#REF!+T247+T253+#REF!+#REF!+T268+T276+T280</f>
        <v>#REF!</v>
      </c>
      <c r="AR173" s="111" t="s">
        <v>77</v>
      </c>
      <c r="AT173" s="117" t="s">
        <v>66</v>
      </c>
      <c r="AU173" s="117" t="s">
        <v>67</v>
      </c>
      <c r="AY173" s="111" t="s">
        <v>114</v>
      </c>
      <c r="BK173" s="118" t="e">
        <f>#REF!+#REF!+#REF!+#REF!+BK247+BK253+#REF!+#REF!+BK268+BK276+BK280</f>
        <v>#REF!</v>
      </c>
    </row>
    <row r="174" spans="2:65" s="11" customFormat="1" ht="25.95" customHeight="1" x14ac:dyDescent="0.25">
      <c r="B174" s="110"/>
      <c r="C174" s="157"/>
      <c r="D174" s="158" t="s">
        <v>66</v>
      </c>
      <c r="E174" s="159">
        <v>721</v>
      </c>
      <c r="F174" s="159" t="s">
        <v>255</v>
      </c>
      <c r="G174" s="157"/>
      <c r="H174" s="157"/>
      <c r="I174" s="167"/>
      <c r="J174" s="160">
        <f>SUM(J175:J180)</f>
        <v>0</v>
      </c>
      <c r="L174" s="110"/>
      <c r="M174" s="114"/>
      <c r="P174" s="115"/>
      <c r="R174" s="115"/>
      <c r="T174" s="116"/>
      <c r="AR174" s="111"/>
      <c r="AT174" s="117"/>
      <c r="AU174" s="117"/>
      <c r="AY174" s="111"/>
      <c r="BK174" s="118"/>
    </row>
    <row r="175" spans="2:65" s="11" customFormat="1" ht="25.95" customHeight="1" x14ac:dyDescent="0.2">
      <c r="B175" s="110"/>
      <c r="C175" s="149">
        <v>30</v>
      </c>
      <c r="D175" s="149" t="s">
        <v>117</v>
      </c>
      <c r="E175" s="150" t="s">
        <v>256</v>
      </c>
      <c r="F175" s="151" t="s">
        <v>257</v>
      </c>
      <c r="G175" s="152" t="s">
        <v>258</v>
      </c>
      <c r="H175" s="153">
        <v>2</v>
      </c>
      <c r="I175" s="153">
        <v>0</v>
      </c>
      <c r="J175" s="155">
        <f t="shared" ref="J175:J180" si="22">ROUND(I175*H175,2)</f>
        <v>0</v>
      </c>
      <c r="L175" s="110"/>
      <c r="M175" s="114"/>
      <c r="P175" s="115"/>
      <c r="R175" s="115"/>
      <c r="T175" s="116"/>
      <c r="AR175" s="111"/>
      <c r="AT175" s="117"/>
      <c r="AU175" s="117"/>
      <c r="AY175" s="111"/>
      <c r="BK175" s="118"/>
    </row>
    <row r="176" spans="2:65" s="11" customFormat="1" ht="25.95" customHeight="1" x14ac:dyDescent="0.2">
      <c r="B176" s="110"/>
      <c r="C176" s="149">
        <v>31</v>
      </c>
      <c r="D176" s="149" t="s">
        <v>117</v>
      </c>
      <c r="E176" s="150" t="s">
        <v>259</v>
      </c>
      <c r="F176" s="151" t="s">
        <v>260</v>
      </c>
      <c r="G176" s="152" t="s">
        <v>258</v>
      </c>
      <c r="H176" s="153">
        <v>2</v>
      </c>
      <c r="I176" s="153">
        <v>0</v>
      </c>
      <c r="J176" s="155">
        <f t="shared" ref="J176" si="23">ROUND(I176*H176,2)</f>
        <v>0</v>
      </c>
      <c r="L176" s="110"/>
      <c r="M176" s="114"/>
      <c r="P176" s="115"/>
      <c r="R176" s="115"/>
      <c r="T176" s="116"/>
      <c r="AR176" s="111"/>
      <c r="AT176" s="117"/>
      <c r="AU176" s="117"/>
      <c r="AY176" s="111"/>
      <c r="BK176" s="118"/>
    </row>
    <row r="177" spans="2:63" s="11" customFormat="1" ht="25.95" customHeight="1" x14ac:dyDescent="0.2">
      <c r="B177" s="110"/>
      <c r="C177" s="149"/>
      <c r="D177" s="149"/>
      <c r="E177" s="150"/>
      <c r="F177" s="151" t="s">
        <v>390</v>
      </c>
      <c r="G177" s="152" t="s">
        <v>258</v>
      </c>
      <c r="H177" s="153">
        <v>1</v>
      </c>
      <c r="I177" s="153">
        <v>0</v>
      </c>
      <c r="J177" s="155">
        <f t="shared" ref="J177:J179" si="24">ROUND(I177*H177,2)</f>
        <v>0</v>
      </c>
      <c r="L177" s="110"/>
      <c r="M177" s="114"/>
      <c r="P177" s="115"/>
      <c r="R177" s="115"/>
      <c r="T177" s="116"/>
      <c r="AR177" s="111"/>
      <c r="AT177" s="117"/>
      <c r="AU177" s="117"/>
      <c r="AY177" s="111"/>
      <c r="BK177" s="118"/>
    </row>
    <row r="178" spans="2:63" s="11" customFormat="1" ht="25.95" customHeight="1" x14ac:dyDescent="0.2">
      <c r="B178" s="110"/>
      <c r="C178" s="149"/>
      <c r="D178" s="149"/>
      <c r="E178" s="150"/>
      <c r="F178" s="151" t="s">
        <v>392</v>
      </c>
      <c r="G178" s="152" t="s">
        <v>258</v>
      </c>
      <c r="H178" s="153">
        <v>2</v>
      </c>
      <c r="I178" s="153">
        <v>0</v>
      </c>
      <c r="J178" s="155">
        <f t="shared" si="24"/>
        <v>0</v>
      </c>
      <c r="L178" s="110"/>
      <c r="M178" s="114"/>
      <c r="P178" s="115"/>
      <c r="R178" s="115"/>
      <c r="T178" s="116"/>
      <c r="AR178" s="111"/>
      <c r="AT178" s="117"/>
      <c r="AU178" s="117"/>
      <c r="AY178" s="111"/>
      <c r="BK178" s="118"/>
    </row>
    <row r="179" spans="2:63" s="11" customFormat="1" ht="25.95" customHeight="1" x14ac:dyDescent="0.2">
      <c r="B179" s="110"/>
      <c r="C179" s="149"/>
      <c r="D179" s="149"/>
      <c r="E179" s="150"/>
      <c r="F179" s="151" t="s">
        <v>391</v>
      </c>
      <c r="G179" s="152" t="s">
        <v>258</v>
      </c>
      <c r="H179" s="153">
        <v>1</v>
      </c>
      <c r="I179" s="153">
        <v>0</v>
      </c>
      <c r="J179" s="155">
        <f t="shared" si="24"/>
        <v>0</v>
      </c>
      <c r="L179" s="110"/>
      <c r="M179" s="114"/>
      <c r="P179" s="115"/>
      <c r="R179" s="115"/>
      <c r="T179" s="116"/>
      <c r="AR179" s="111"/>
      <c r="AT179" s="117"/>
      <c r="AU179" s="117"/>
      <c r="AY179" s="111"/>
      <c r="BK179" s="118"/>
    </row>
    <row r="180" spans="2:63" s="11" customFormat="1" ht="34.200000000000003" x14ac:dyDescent="0.2">
      <c r="B180" s="110"/>
      <c r="C180" s="149"/>
      <c r="D180" s="149"/>
      <c r="E180" s="150"/>
      <c r="F180" s="151" t="s">
        <v>394</v>
      </c>
      <c r="G180" s="152" t="s">
        <v>258</v>
      </c>
      <c r="H180" s="153">
        <v>1</v>
      </c>
      <c r="I180" s="153">
        <v>0</v>
      </c>
      <c r="J180" s="155">
        <f t="shared" si="22"/>
        <v>0</v>
      </c>
      <c r="L180" s="110"/>
      <c r="M180" s="114"/>
      <c r="P180" s="115"/>
      <c r="R180" s="115"/>
      <c r="T180" s="116"/>
      <c r="AR180" s="111"/>
      <c r="AT180" s="117"/>
      <c r="AU180" s="117"/>
      <c r="AY180" s="111"/>
      <c r="BK180" s="118"/>
    </row>
    <row r="181" spans="2:63" s="11" customFormat="1" ht="25.95" customHeight="1" x14ac:dyDescent="0.25">
      <c r="B181" s="110"/>
      <c r="C181" s="157"/>
      <c r="D181" s="158" t="s">
        <v>66</v>
      </c>
      <c r="E181" s="159" t="s">
        <v>261</v>
      </c>
      <c r="F181" s="159" t="s">
        <v>262</v>
      </c>
      <c r="G181" s="157"/>
      <c r="H181" s="157"/>
      <c r="I181" s="167"/>
      <c r="J181" s="160">
        <f>SUM(J182:J182)</f>
        <v>0</v>
      </c>
      <c r="L181" s="110"/>
      <c r="M181" s="114"/>
      <c r="P181" s="115"/>
      <c r="R181" s="115"/>
      <c r="T181" s="116"/>
      <c r="AR181" s="111"/>
      <c r="AT181" s="117"/>
      <c r="AU181" s="117"/>
      <c r="AY181" s="111"/>
      <c r="BK181" s="118"/>
    </row>
    <row r="182" spans="2:63" s="11" customFormat="1" ht="25.95" customHeight="1" x14ac:dyDescent="0.2">
      <c r="B182" s="110"/>
      <c r="C182" s="149">
        <v>32</v>
      </c>
      <c r="D182" s="149" t="s">
        <v>117</v>
      </c>
      <c r="E182" s="150" t="s">
        <v>263</v>
      </c>
      <c r="F182" s="151" t="s">
        <v>393</v>
      </c>
      <c r="G182" s="152" t="s">
        <v>258</v>
      </c>
      <c r="H182" s="153">
        <v>2</v>
      </c>
      <c r="I182" s="153">
        <v>0</v>
      </c>
      <c r="J182" s="155">
        <f t="shared" ref="J182" si="25">ROUND(I182*H182,2)</f>
        <v>0</v>
      </c>
      <c r="L182" s="110"/>
      <c r="M182" s="114"/>
      <c r="P182" s="115"/>
      <c r="R182" s="115"/>
      <c r="T182" s="116"/>
      <c r="AR182" s="111"/>
      <c r="AT182" s="117"/>
      <c r="AU182" s="117"/>
      <c r="AY182" s="111"/>
      <c r="BK182" s="118"/>
    </row>
    <row r="183" spans="2:63" s="11" customFormat="1" ht="25.95" customHeight="1" x14ac:dyDescent="0.25">
      <c r="B183" s="110"/>
      <c r="C183" s="157"/>
      <c r="D183" s="158" t="s">
        <v>66</v>
      </c>
      <c r="E183" s="159">
        <v>741</v>
      </c>
      <c r="F183" s="159" t="s">
        <v>171</v>
      </c>
      <c r="G183" s="157"/>
      <c r="H183" s="157"/>
      <c r="I183" s="167"/>
      <c r="J183" s="160">
        <f>SUM(J184:J240)</f>
        <v>0</v>
      </c>
      <c r="L183" s="110"/>
      <c r="M183" s="114"/>
      <c r="P183" s="115"/>
      <c r="R183" s="115"/>
      <c r="T183" s="116"/>
      <c r="AR183" s="111"/>
      <c r="AT183" s="117"/>
      <c r="AU183" s="117"/>
      <c r="AY183" s="111"/>
      <c r="BK183" s="118"/>
    </row>
    <row r="184" spans="2:63" s="11" customFormat="1" ht="25.95" customHeight="1" x14ac:dyDescent="0.2">
      <c r="B184" s="110"/>
      <c r="C184" s="149">
        <v>33</v>
      </c>
      <c r="D184" s="149"/>
      <c r="E184" s="150"/>
      <c r="F184" s="151" t="s">
        <v>264</v>
      </c>
      <c r="G184" s="152"/>
      <c r="H184" s="153"/>
      <c r="I184" s="153"/>
      <c r="J184" s="155"/>
      <c r="L184" s="110"/>
      <c r="M184" s="114"/>
      <c r="P184" s="115"/>
      <c r="R184" s="115"/>
      <c r="T184" s="116"/>
      <c r="AR184" s="111"/>
      <c r="AT184" s="117"/>
      <c r="AU184" s="117"/>
      <c r="AY184" s="111"/>
      <c r="BK184" s="118"/>
    </row>
    <row r="185" spans="2:63" s="11" customFormat="1" ht="25.95" customHeight="1" x14ac:dyDescent="0.2">
      <c r="B185" s="110"/>
      <c r="C185" s="149">
        <v>34</v>
      </c>
      <c r="D185" s="149"/>
      <c r="E185" s="150"/>
      <c r="F185" s="151" t="s">
        <v>265</v>
      </c>
      <c r="G185" s="152" t="s">
        <v>124</v>
      </c>
      <c r="H185" s="153">
        <v>1</v>
      </c>
      <c r="I185" s="153">
        <v>0</v>
      </c>
      <c r="J185" s="155">
        <f>H185*I185</f>
        <v>0</v>
      </c>
      <c r="L185" s="110"/>
      <c r="M185" s="114"/>
      <c r="P185" s="115"/>
      <c r="R185" s="115"/>
      <c r="T185" s="116"/>
      <c r="AR185" s="111"/>
      <c r="AT185" s="117"/>
      <c r="AU185" s="117"/>
      <c r="AY185" s="111"/>
      <c r="BK185" s="118"/>
    </row>
    <row r="186" spans="2:63" s="11" customFormat="1" ht="25.95" customHeight="1" x14ac:dyDescent="0.2">
      <c r="B186" s="110"/>
      <c r="C186" s="149">
        <v>35</v>
      </c>
      <c r="D186" s="149"/>
      <c r="E186" s="150"/>
      <c r="F186" s="151" t="s">
        <v>266</v>
      </c>
      <c r="G186" s="152" t="s">
        <v>124</v>
      </c>
      <c r="H186" s="153">
        <v>1</v>
      </c>
      <c r="I186" s="153">
        <v>0</v>
      </c>
      <c r="J186" s="155">
        <f t="shared" ref="J186:J240" si="26">H186*I186</f>
        <v>0</v>
      </c>
      <c r="L186" s="110"/>
      <c r="M186" s="114"/>
      <c r="P186" s="115"/>
      <c r="R186" s="115"/>
      <c r="T186" s="116"/>
      <c r="AR186" s="111"/>
      <c r="AT186" s="117"/>
      <c r="AU186" s="117"/>
      <c r="AY186" s="111"/>
      <c r="BK186" s="118"/>
    </row>
    <row r="187" spans="2:63" s="11" customFormat="1" ht="25.95" customHeight="1" x14ac:dyDescent="0.2">
      <c r="B187" s="110"/>
      <c r="C187" s="149">
        <v>36</v>
      </c>
      <c r="D187" s="149"/>
      <c r="E187" s="150"/>
      <c r="F187" s="151" t="s">
        <v>267</v>
      </c>
      <c r="G187" s="152" t="s">
        <v>124</v>
      </c>
      <c r="H187" s="153">
        <v>9</v>
      </c>
      <c r="I187" s="153">
        <v>0</v>
      </c>
      <c r="J187" s="155">
        <f t="shared" si="26"/>
        <v>0</v>
      </c>
      <c r="L187" s="110"/>
      <c r="M187" s="114"/>
      <c r="P187" s="115"/>
      <c r="R187" s="115"/>
      <c r="T187" s="116"/>
      <c r="AR187" s="111"/>
      <c r="AT187" s="117"/>
      <c r="AU187" s="117"/>
      <c r="AY187" s="111"/>
      <c r="BK187" s="118"/>
    </row>
    <row r="188" spans="2:63" s="11" customFormat="1" ht="25.95" customHeight="1" x14ac:dyDescent="0.25">
      <c r="B188" s="110"/>
      <c r="C188" s="149"/>
      <c r="D188" s="149"/>
      <c r="E188" s="150"/>
      <c r="F188" s="159" t="s">
        <v>268</v>
      </c>
      <c r="G188" s="152"/>
      <c r="H188" s="153"/>
      <c r="I188" s="153"/>
      <c r="J188" s="155"/>
      <c r="L188" s="110"/>
      <c r="M188" s="114"/>
      <c r="P188" s="115"/>
      <c r="R188" s="115"/>
      <c r="T188" s="116"/>
      <c r="AR188" s="111"/>
      <c r="AT188" s="117"/>
      <c r="AU188" s="117"/>
      <c r="AY188" s="111"/>
      <c r="BK188" s="118"/>
    </row>
    <row r="189" spans="2:63" s="11" customFormat="1" ht="25.95" customHeight="1" x14ac:dyDescent="0.2">
      <c r="B189" s="110"/>
      <c r="C189" s="149">
        <v>37</v>
      </c>
      <c r="D189" s="149"/>
      <c r="E189" s="150"/>
      <c r="F189" s="151" t="s">
        <v>265</v>
      </c>
      <c r="G189" s="152" t="s">
        <v>124</v>
      </c>
      <c r="H189" s="153">
        <v>1</v>
      </c>
      <c r="I189" s="153">
        <v>0</v>
      </c>
      <c r="J189" s="155">
        <f t="shared" si="26"/>
        <v>0</v>
      </c>
      <c r="L189" s="110"/>
      <c r="M189" s="114"/>
      <c r="P189" s="115"/>
      <c r="R189" s="115"/>
      <c r="T189" s="116"/>
      <c r="AR189" s="111"/>
      <c r="AT189" s="117"/>
      <c r="AU189" s="117"/>
      <c r="AY189" s="111"/>
      <c r="BK189" s="118"/>
    </row>
    <row r="190" spans="2:63" s="11" customFormat="1" ht="25.95" customHeight="1" x14ac:dyDescent="0.2">
      <c r="B190" s="110"/>
      <c r="C190" s="149">
        <v>38</v>
      </c>
      <c r="D190" s="149"/>
      <c r="E190" s="150"/>
      <c r="F190" s="151" t="s">
        <v>266</v>
      </c>
      <c r="G190" s="152" t="s">
        <v>124</v>
      </c>
      <c r="H190" s="153">
        <v>1</v>
      </c>
      <c r="I190" s="153">
        <v>0</v>
      </c>
      <c r="J190" s="155">
        <f t="shared" si="26"/>
        <v>0</v>
      </c>
      <c r="L190" s="110"/>
      <c r="M190" s="114"/>
      <c r="P190" s="115"/>
      <c r="R190" s="115"/>
      <c r="T190" s="116"/>
      <c r="AR190" s="111"/>
      <c r="AT190" s="117"/>
      <c r="AU190" s="117"/>
      <c r="AY190" s="111"/>
      <c r="BK190" s="118"/>
    </row>
    <row r="191" spans="2:63" s="11" customFormat="1" ht="25.95" customHeight="1" x14ac:dyDescent="0.2">
      <c r="B191" s="110"/>
      <c r="C191" s="149">
        <v>39</v>
      </c>
      <c r="D191" s="149"/>
      <c r="E191" s="150"/>
      <c r="F191" s="151" t="s">
        <v>267</v>
      </c>
      <c r="G191" s="152" t="s">
        <v>124</v>
      </c>
      <c r="H191" s="153">
        <v>4</v>
      </c>
      <c r="I191" s="153">
        <v>0</v>
      </c>
      <c r="J191" s="155">
        <f t="shared" si="26"/>
        <v>0</v>
      </c>
      <c r="L191" s="110"/>
      <c r="M191" s="114"/>
      <c r="P191" s="115"/>
      <c r="R191" s="115"/>
      <c r="T191" s="116"/>
      <c r="AR191" s="111"/>
      <c r="AT191" s="117"/>
      <c r="AU191" s="117"/>
      <c r="AY191" s="111"/>
      <c r="BK191" s="118"/>
    </row>
    <row r="192" spans="2:63" s="11" customFormat="1" ht="25.95" customHeight="1" x14ac:dyDescent="0.2">
      <c r="B192" s="110"/>
      <c r="C192" s="149">
        <v>40</v>
      </c>
      <c r="D192" s="149"/>
      <c r="E192" s="150"/>
      <c r="F192" s="151" t="s">
        <v>269</v>
      </c>
      <c r="G192" s="152" t="s">
        <v>124</v>
      </c>
      <c r="H192" s="153">
        <v>12</v>
      </c>
      <c r="I192" s="153">
        <v>0</v>
      </c>
      <c r="J192" s="155">
        <f t="shared" si="26"/>
        <v>0</v>
      </c>
      <c r="L192" s="110"/>
      <c r="M192" s="114"/>
      <c r="P192" s="115"/>
      <c r="R192" s="115"/>
      <c r="T192" s="116"/>
      <c r="AR192" s="111"/>
      <c r="AT192" s="117"/>
      <c r="AU192" s="117"/>
      <c r="AY192" s="111"/>
      <c r="BK192" s="118"/>
    </row>
    <row r="193" spans="2:63" s="11" customFormat="1" ht="25.95" customHeight="1" x14ac:dyDescent="0.25">
      <c r="B193" s="110"/>
      <c r="C193" s="149"/>
      <c r="D193" s="149"/>
      <c r="E193" s="150"/>
      <c r="F193" s="159" t="s">
        <v>270</v>
      </c>
      <c r="G193" s="152"/>
      <c r="H193" s="153"/>
      <c r="I193" s="153"/>
      <c r="J193" s="155"/>
      <c r="L193" s="110"/>
      <c r="M193" s="114"/>
      <c r="P193" s="115"/>
      <c r="R193" s="115"/>
      <c r="T193" s="116"/>
      <c r="AR193" s="111"/>
      <c r="AT193" s="117"/>
      <c r="AU193" s="117"/>
      <c r="AY193" s="111"/>
      <c r="BK193" s="118"/>
    </row>
    <row r="194" spans="2:63" s="11" customFormat="1" ht="25.95" customHeight="1" x14ac:dyDescent="0.2">
      <c r="B194" s="110"/>
      <c r="C194" s="149">
        <v>41</v>
      </c>
      <c r="D194" s="149"/>
      <c r="E194" s="150"/>
      <c r="F194" s="151" t="s">
        <v>271</v>
      </c>
      <c r="G194" s="152" t="s">
        <v>124</v>
      </c>
      <c r="H194" s="153">
        <v>10</v>
      </c>
      <c r="I194" s="153">
        <v>0</v>
      </c>
      <c r="J194" s="155">
        <f t="shared" si="26"/>
        <v>0</v>
      </c>
      <c r="L194" s="110"/>
      <c r="M194" s="114"/>
      <c r="P194" s="115"/>
      <c r="R194" s="115"/>
      <c r="T194" s="116"/>
      <c r="AR194" s="111"/>
      <c r="AT194" s="117"/>
      <c r="AU194" s="117"/>
      <c r="AY194" s="111"/>
      <c r="BK194" s="118"/>
    </row>
    <row r="195" spans="2:63" s="11" customFormat="1" ht="25.95" customHeight="1" x14ac:dyDescent="0.2">
      <c r="B195" s="110"/>
      <c r="C195" s="149">
        <v>42</v>
      </c>
      <c r="D195" s="149"/>
      <c r="E195" s="150"/>
      <c r="F195" s="151" t="s">
        <v>272</v>
      </c>
      <c r="G195" s="152" t="s">
        <v>124</v>
      </c>
      <c r="H195" s="153">
        <v>10</v>
      </c>
      <c r="I195" s="153">
        <v>0</v>
      </c>
      <c r="J195" s="155">
        <f t="shared" si="26"/>
        <v>0</v>
      </c>
      <c r="L195" s="110"/>
      <c r="M195" s="114"/>
      <c r="P195" s="115"/>
      <c r="R195" s="115"/>
      <c r="T195" s="116"/>
      <c r="AR195" s="111"/>
      <c r="AT195" s="117"/>
      <c r="AU195" s="117"/>
      <c r="AY195" s="111"/>
      <c r="BK195" s="118"/>
    </row>
    <row r="196" spans="2:63" s="11" customFormat="1" ht="25.95" customHeight="1" x14ac:dyDescent="0.2">
      <c r="B196" s="110"/>
      <c r="C196" s="149">
        <v>43</v>
      </c>
      <c r="D196" s="149"/>
      <c r="E196" s="150"/>
      <c r="F196" s="151" t="s">
        <v>273</v>
      </c>
      <c r="G196" s="152" t="s">
        <v>124</v>
      </c>
      <c r="H196" s="153">
        <v>1</v>
      </c>
      <c r="I196" s="153">
        <v>0</v>
      </c>
      <c r="J196" s="155">
        <f t="shared" si="26"/>
        <v>0</v>
      </c>
      <c r="L196" s="110"/>
      <c r="M196" s="114"/>
      <c r="P196" s="115"/>
      <c r="R196" s="115"/>
      <c r="T196" s="116"/>
      <c r="AR196" s="111"/>
      <c r="AT196" s="117"/>
      <c r="AU196" s="117"/>
      <c r="AY196" s="111"/>
      <c r="BK196" s="118"/>
    </row>
    <row r="197" spans="2:63" s="11" customFormat="1" ht="25.95" customHeight="1" x14ac:dyDescent="0.2">
      <c r="B197" s="110"/>
      <c r="C197" s="149">
        <v>44</v>
      </c>
      <c r="D197" s="149"/>
      <c r="E197" s="150"/>
      <c r="F197" s="151" t="s">
        <v>274</v>
      </c>
      <c r="G197" s="152" t="s">
        <v>124</v>
      </c>
      <c r="H197" s="153">
        <v>1</v>
      </c>
      <c r="I197" s="153">
        <v>0</v>
      </c>
      <c r="J197" s="155">
        <f t="shared" si="26"/>
        <v>0</v>
      </c>
      <c r="L197" s="110"/>
      <c r="M197" s="114"/>
      <c r="P197" s="115"/>
      <c r="R197" s="115"/>
      <c r="T197" s="116"/>
      <c r="AR197" s="111"/>
      <c r="AT197" s="117"/>
      <c r="AU197" s="117"/>
      <c r="AY197" s="111"/>
      <c r="BK197" s="118"/>
    </row>
    <row r="198" spans="2:63" s="11" customFormat="1" ht="25.95" customHeight="1" x14ac:dyDescent="0.2">
      <c r="B198" s="110"/>
      <c r="C198" s="149">
        <v>45</v>
      </c>
      <c r="D198" s="149"/>
      <c r="E198" s="150"/>
      <c r="F198" s="151" t="s">
        <v>275</v>
      </c>
      <c r="G198" s="152" t="s">
        <v>124</v>
      </c>
      <c r="H198" s="153">
        <v>1</v>
      </c>
      <c r="I198" s="153">
        <v>0</v>
      </c>
      <c r="J198" s="155">
        <f t="shared" si="26"/>
        <v>0</v>
      </c>
      <c r="L198" s="110"/>
      <c r="M198" s="114"/>
      <c r="P198" s="115"/>
      <c r="R198" s="115"/>
      <c r="T198" s="116"/>
      <c r="AR198" s="111"/>
      <c r="AT198" s="117"/>
      <c r="AU198" s="117"/>
      <c r="AY198" s="111"/>
      <c r="BK198" s="118"/>
    </row>
    <row r="199" spans="2:63" s="11" customFormat="1" ht="25.95" customHeight="1" x14ac:dyDescent="0.25">
      <c r="B199" s="110"/>
      <c r="C199" s="149"/>
      <c r="D199" s="149"/>
      <c r="E199" s="150"/>
      <c r="F199" s="159" t="s">
        <v>276</v>
      </c>
      <c r="G199" s="152"/>
      <c r="H199" s="153"/>
      <c r="I199" s="153"/>
      <c r="J199" s="155"/>
      <c r="L199" s="110"/>
      <c r="M199" s="114"/>
      <c r="P199" s="115"/>
      <c r="R199" s="115"/>
      <c r="T199" s="116"/>
      <c r="AR199" s="111"/>
      <c r="AT199" s="117"/>
      <c r="AU199" s="117"/>
      <c r="AY199" s="111"/>
      <c r="BK199" s="118"/>
    </row>
    <row r="200" spans="2:63" s="11" customFormat="1" ht="25.95" customHeight="1" x14ac:dyDescent="0.2">
      <c r="B200" s="110"/>
      <c r="C200" s="149">
        <v>46</v>
      </c>
      <c r="D200" s="149"/>
      <c r="E200" s="150"/>
      <c r="F200" s="151" t="s">
        <v>277</v>
      </c>
      <c r="G200" s="152" t="s">
        <v>124</v>
      </c>
      <c r="H200" s="153">
        <v>5</v>
      </c>
      <c r="I200" s="153">
        <v>0</v>
      </c>
      <c r="J200" s="155">
        <f t="shared" si="26"/>
        <v>0</v>
      </c>
      <c r="L200" s="110"/>
      <c r="M200" s="114"/>
      <c r="P200" s="115"/>
      <c r="R200" s="115"/>
      <c r="T200" s="116"/>
      <c r="AR200" s="111"/>
      <c r="AT200" s="117"/>
      <c r="AU200" s="117"/>
      <c r="AY200" s="111"/>
      <c r="BK200" s="118"/>
    </row>
    <row r="201" spans="2:63" s="11" customFormat="1" ht="25.95" customHeight="1" x14ac:dyDescent="0.2">
      <c r="B201" s="110"/>
      <c r="C201" s="149">
        <v>47</v>
      </c>
      <c r="D201" s="149"/>
      <c r="E201" s="150"/>
      <c r="F201" s="151" t="s">
        <v>278</v>
      </c>
      <c r="G201" s="152" t="s">
        <v>124</v>
      </c>
      <c r="H201" s="153">
        <v>3</v>
      </c>
      <c r="I201" s="153">
        <v>0</v>
      </c>
      <c r="J201" s="155">
        <f t="shared" si="26"/>
        <v>0</v>
      </c>
      <c r="L201" s="110"/>
      <c r="M201" s="114"/>
      <c r="P201" s="115"/>
      <c r="R201" s="115"/>
      <c r="T201" s="116"/>
      <c r="AR201" s="111"/>
      <c r="AT201" s="117"/>
      <c r="AU201" s="117"/>
      <c r="AY201" s="111"/>
      <c r="BK201" s="118"/>
    </row>
    <row r="202" spans="2:63" s="11" customFormat="1" ht="25.95" customHeight="1" x14ac:dyDescent="0.2">
      <c r="B202" s="110"/>
      <c r="C202" s="149">
        <v>48</v>
      </c>
      <c r="D202" s="149"/>
      <c r="E202" s="150"/>
      <c r="F202" s="151" t="s">
        <v>279</v>
      </c>
      <c r="G202" s="152" t="s">
        <v>124</v>
      </c>
      <c r="H202" s="153">
        <v>2</v>
      </c>
      <c r="I202" s="153">
        <v>0</v>
      </c>
      <c r="J202" s="155">
        <f t="shared" si="26"/>
        <v>0</v>
      </c>
      <c r="L202" s="110"/>
      <c r="M202" s="114"/>
      <c r="P202" s="115"/>
      <c r="R202" s="115"/>
      <c r="T202" s="116"/>
      <c r="AR202" s="111"/>
      <c r="AT202" s="117"/>
      <c r="AU202" s="117"/>
      <c r="AY202" s="111"/>
      <c r="BK202" s="118"/>
    </row>
    <row r="203" spans="2:63" s="11" customFormat="1" ht="25.95" customHeight="1" x14ac:dyDescent="0.2">
      <c r="B203" s="110"/>
      <c r="C203" s="149">
        <v>49</v>
      </c>
      <c r="D203" s="149"/>
      <c r="E203" s="150"/>
      <c r="F203" s="151" t="s">
        <v>280</v>
      </c>
      <c r="G203" s="152" t="s">
        <v>124</v>
      </c>
      <c r="H203" s="153">
        <v>10</v>
      </c>
      <c r="I203" s="153">
        <v>0</v>
      </c>
      <c r="J203" s="155">
        <f t="shared" si="26"/>
        <v>0</v>
      </c>
      <c r="L203" s="110"/>
      <c r="M203" s="114"/>
      <c r="P203" s="115"/>
      <c r="R203" s="115"/>
      <c r="T203" s="116"/>
      <c r="AR203" s="111"/>
      <c r="AT203" s="117"/>
      <c r="AU203" s="117"/>
      <c r="AY203" s="111"/>
      <c r="BK203" s="118"/>
    </row>
    <row r="204" spans="2:63" s="11" customFormat="1" ht="25.95" customHeight="1" x14ac:dyDescent="0.2">
      <c r="B204" s="110"/>
      <c r="C204" s="149">
        <v>50</v>
      </c>
      <c r="D204" s="149"/>
      <c r="E204" s="150"/>
      <c r="F204" s="151" t="s">
        <v>281</v>
      </c>
      <c r="G204" s="152" t="s">
        <v>124</v>
      </c>
      <c r="H204" s="153">
        <v>7</v>
      </c>
      <c r="I204" s="153">
        <v>0</v>
      </c>
      <c r="J204" s="155">
        <f t="shared" si="26"/>
        <v>0</v>
      </c>
      <c r="L204" s="110"/>
      <c r="M204" s="114"/>
      <c r="P204" s="115"/>
      <c r="R204" s="115"/>
      <c r="T204" s="116"/>
      <c r="AR204" s="111"/>
      <c r="AT204" s="117"/>
      <c r="AU204" s="117"/>
      <c r="AY204" s="111"/>
      <c r="BK204" s="118"/>
    </row>
    <row r="205" spans="2:63" s="11" customFormat="1" ht="25.95" customHeight="1" x14ac:dyDescent="0.2">
      <c r="B205" s="110"/>
      <c r="C205" s="149">
        <v>51</v>
      </c>
      <c r="D205" s="149"/>
      <c r="E205" s="150"/>
      <c r="F205" s="151" t="s">
        <v>282</v>
      </c>
      <c r="G205" s="152" t="s">
        <v>124</v>
      </c>
      <c r="H205" s="153">
        <v>2</v>
      </c>
      <c r="I205" s="153">
        <v>0</v>
      </c>
      <c r="J205" s="155">
        <f t="shared" si="26"/>
        <v>0</v>
      </c>
      <c r="L205" s="110"/>
      <c r="M205" s="114"/>
      <c r="P205" s="115"/>
      <c r="R205" s="115"/>
      <c r="T205" s="116"/>
      <c r="AR205" s="111"/>
      <c r="AT205" s="117"/>
      <c r="AU205" s="117"/>
      <c r="AY205" s="111"/>
      <c r="BK205" s="118"/>
    </row>
    <row r="206" spans="2:63" s="11" customFormat="1" ht="25.95" customHeight="1" x14ac:dyDescent="0.2">
      <c r="B206" s="110"/>
      <c r="C206" s="149">
        <v>52</v>
      </c>
      <c r="D206" s="149"/>
      <c r="E206" s="150"/>
      <c r="F206" s="151" t="s">
        <v>283</v>
      </c>
      <c r="G206" s="152" t="s">
        <v>124</v>
      </c>
      <c r="H206" s="153">
        <v>1</v>
      </c>
      <c r="I206" s="153">
        <v>0</v>
      </c>
      <c r="J206" s="155">
        <f t="shared" si="26"/>
        <v>0</v>
      </c>
      <c r="L206" s="110"/>
      <c r="M206" s="114"/>
      <c r="P206" s="115"/>
      <c r="R206" s="115"/>
      <c r="T206" s="116"/>
      <c r="AR206" s="111"/>
      <c r="AT206" s="117"/>
      <c r="AU206" s="117"/>
      <c r="AY206" s="111"/>
      <c r="BK206" s="118"/>
    </row>
    <row r="207" spans="2:63" s="11" customFormat="1" ht="25.95" customHeight="1" x14ac:dyDescent="0.25">
      <c r="B207" s="110"/>
      <c r="C207" s="149"/>
      <c r="D207" s="149"/>
      <c r="E207" s="150"/>
      <c r="F207" s="159" t="s">
        <v>284</v>
      </c>
      <c r="G207" s="152"/>
      <c r="H207" s="153"/>
      <c r="I207" s="153"/>
      <c r="J207" s="155"/>
      <c r="L207" s="110"/>
      <c r="M207" s="114"/>
      <c r="P207" s="115"/>
      <c r="R207" s="115"/>
      <c r="T207" s="116"/>
      <c r="AR207" s="111"/>
      <c r="AT207" s="117"/>
      <c r="AU207" s="117"/>
      <c r="AY207" s="111"/>
      <c r="BK207" s="118"/>
    </row>
    <row r="208" spans="2:63" s="11" customFormat="1" ht="25.95" customHeight="1" x14ac:dyDescent="0.2">
      <c r="B208" s="110"/>
      <c r="C208" s="149">
        <v>53</v>
      </c>
      <c r="D208" s="149"/>
      <c r="E208" s="150"/>
      <c r="F208" s="151" t="s">
        <v>285</v>
      </c>
      <c r="G208" s="152" t="s">
        <v>288</v>
      </c>
      <c r="H208" s="153">
        <v>4</v>
      </c>
      <c r="I208" s="153">
        <v>0</v>
      </c>
      <c r="J208" s="155">
        <f t="shared" si="26"/>
        <v>0</v>
      </c>
      <c r="L208" s="110"/>
      <c r="M208" s="114"/>
      <c r="P208" s="115"/>
      <c r="R208" s="115"/>
      <c r="T208" s="116"/>
      <c r="AR208" s="111"/>
      <c r="AT208" s="117"/>
      <c r="AU208" s="117"/>
      <c r="AY208" s="111"/>
      <c r="BK208" s="118"/>
    </row>
    <row r="209" spans="2:63" s="11" customFormat="1" ht="25.95" customHeight="1" x14ac:dyDescent="0.2">
      <c r="B209" s="110"/>
      <c r="C209" s="149">
        <v>54</v>
      </c>
      <c r="D209" s="149"/>
      <c r="E209" s="150"/>
      <c r="F209" s="151" t="s">
        <v>286</v>
      </c>
      <c r="G209" s="152" t="s">
        <v>289</v>
      </c>
      <c r="H209" s="153">
        <v>20</v>
      </c>
      <c r="I209" s="153">
        <v>0</v>
      </c>
      <c r="J209" s="155">
        <f t="shared" si="26"/>
        <v>0</v>
      </c>
      <c r="L209" s="110"/>
      <c r="M209" s="114"/>
      <c r="P209" s="115"/>
      <c r="R209" s="115"/>
      <c r="T209" s="116"/>
      <c r="AR209" s="111"/>
      <c r="AT209" s="117"/>
      <c r="AU209" s="117"/>
      <c r="AY209" s="111"/>
      <c r="BK209" s="118"/>
    </row>
    <row r="210" spans="2:63" s="11" customFormat="1" ht="25.95" customHeight="1" x14ac:dyDescent="0.2">
      <c r="B210" s="110"/>
      <c r="C210" s="149">
        <v>55</v>
      </c>
      <c r="D210" s="149"/>
      <c r="E210" s="150"/>
      <c r="F210" s="151" t="s">
        <v>287</v>
      </c>
      <c r="G210" s="152" t="s">
        <v>289</v>
      </c>
      <c r="H210" s="153">
        <v>20</v>
      </c>
      <c r="I210" s="153">
        <v>0</v>
      </c>
      <c r="J210" s="155">
        <f t="shared" si="26"/>
        <v>0</v>
      </c>
      <c r="L210" s="110"/>
      <c r="M210" s="114"/>
      <c r="P210" s="115"/>
      <c r="R210" s="115"/>
      <c r="T210" s="116"/>
      <c r="AR210" s="111"/>
      <c r="AT210" s="117"/>
      <c r="AU210" s="117"/>
      <c r="AY210" s="111"/>
      <c r="BK210" s="118"/>
    </row>
    <row r="211" spans="2:63" s="11" customFormat="1" ht="25.95" customHeight="1" x14ac:dyDescent="0.25">
      <c r="B211" s="110"/>
      <c r="C211" s="149"/>
      <c r="D211" s="149"/>
      <c r="E211" s="150"/>
      <c r="F211" s="159" t="s">
        <v>290</v>
      </c>
      <c r="G211" s="152"/>
      <c r="H211" s="153"/>
      <c r="I211" s="153"/>
      <c r="J211" s="155"/>
      <c r="L211" s="110"/>
      <c r="M211" s="114"/>
      <c r="P211" s="115"/>
      <c r="R211" s="115"/>
      <c r="T211" s="116"/>
      <c r="AR211" s="111"/>
      <c r="AT211" s="117"/>
      <c r="AU211" s="117"/>
      <c r="AY211" s="111"/>
      <c r="BK211" s="118"/>
    </row>
    <row r="212" spans="2:63" s="11" customFormat="1" ht="25.95" customHeight="1" x14ac:dyDescent="0.2">
      <c r="B212" s="110"/>
      <c r="C212" s="149">
        <v>56</v>
      </c>
      <c r="D212" s="149"/>
      <c r="E212" s="150"/>
      <c r="F212" s="151" t="s">
        <v>291</v>
      </c>
      <c r="G212" s="152" t="s">
        <v>289</v>
      </c>
      <c r="H212" s="153">
        <v>90</v>
      </c>
      <c r="I212" s="153">
        <v>0</v>
      </c>
      <c r="J212" s="155">
        <f t="shared" si="26"/>
        <v>0</v>
      </c>
      <c r="L212" s="110"/>
      <c r="M212" s="114"/>
      <c r="P212" s="115"/>
      <c r="R212" s="115"/>
      <c r="T212" s="116"/>
      <c r="AR212" s="111"/>
      <c r="AT212" s="117"/>
      <c r="AU212" s="117"/>
      <c r="AY212" s="111"/>
      <c r="BK212" s="118"/>
    </row>
    <row r="213" spans="2:63" s="11" customFormat="1" ht="25.95" customHeight="1" x14ac:dyDescent="0.2">
      <c r="B213" s="110"/>
      <c r="C213" s="149">
        <v>57</v>
      </c>
      <c r="D213" s="149"/>
      <c r="E213" s="150"/>
      <c r="F213" s="151" t="s">
        <v>292</v>
      </c>
      <c r="G213" s="152" t="s">
        <v>289</v>
      </c>
      <c r="H213" s="153">
        <v>550</v>
      </c>
      <c r="I213" s="153">
        <v>0</v>
      </c>
      <c r="J213" s="155">
        <f t="shared" si="26"/>
        <v>0</v>
      </c>
      <c r="L213" s="110"/>
      <c r="M213" s="114"/>
      <c r="P213" s="115"/>
      <c r="R213" s="115"/>
      <c r="T213" s="116"/>
      <c r="AR213" s="111"/>
      <c r="AT213" s="117"/>
      <c r="AU213" s="117"/>
      <c r="AY213" s="111"/>
      <c r="BK213" s="118"/>
    </row>
    <row r="214" spans="2:63" s="11" customFormat="1" ht="25.95" customHeight="1" x14ac:dyDescent="0.2">
      <c r="B214" s="110"/>
      <c r="C214" s="149">
        <v>57</v>
      </c>
      <c r="D214" s="149"/>
      <c r="E214" s="150"/>
      <c r="F214" s="151" t="s">
        <v>293</v>
      </c>
      <c r="G214" s="152" t="s">
        <v>289</v>
      </c>
      <c r="H214" s="153">
        <v>5</v>
      </c>
      <c r="I214" s="153">
        <v>0</v>
      </c>
      <c r="J214" s="155">
        <f t="shared" si="26"/>
        <v>0</v>
      </c>
      <c r="L214" s="110"/>
      <c r="M214" s="114"/>
      <c r="P214" s="115"/>
      <c r="R214" s="115"/>
      <c r="T214" s="116"/>
      <c r="AR214" s="111"/>
      <c r="AT214" s="117"/>
      <c r="AU214" s="117"/>
      <c r="AY214" s="111"/>
      <c r="BK214" s="118"/>
    </row>
    <row r="215" spans="2:63" s="11" customFormat="1" ht="25.95" customHeight="1" x14ac:dyDescent="0.2">
      <c r="B215" s="110"/>
      <c r="C215" s="149">
        <v>59</v>
      </c>
      <c r="D215" s="149"/>
      <c r="E215" s="150"/>
      <c r="F215" s="151" t="s">
        <v>294</v>
      </c>
      <c r="G215" s="152" t="s">
        <v>289</v>
      </c>
      <c r="H215" s="153">
        <v>10</v>
      </c>
      <c r="I215" s="153">
        <v>0</v>
      </c>
      <c r="J215" s="155">
        <f t="shared" si="26"/>
        <v>0</v>
      </c>
      <c r="L215" s="110"/>
      <c r="M215" s="114"/>
      <c r="P215" s="115"/>
      <c r="R215" s="115"/>
      <c r="T215" s="116"/>
      <c r="AR215" s="111"/>
      <c r="AT215" s="117"/>
      <c r="AU215" s="117"/>
      <c r="AY215" s="111"/>
      <c r="BK215" s="118"/>
    </row>
    <row r="216" spans="2:63" s="11" customFormat="1" ht="25.95" customHeight="1" x14ac:dyDescent="0.2">
      <c r="B216" s="110"/>
      <c r="C216" s="149">
        <v>60</v>
      </c>
      <c r="D216" s="149"/>
      <c r="E216" s="150"/>
      <c r="F216" s="151" t="s">
        <v>295</v>
      </c>
      <c r="G216" s="152" t="s">
        <v>289</v>
      </c>
      <c r="H216" s="153">
        <v>10</v>
      </c>
      <c r="I216" s="153">
        <v>0</v>
      </c>
      <c r="J216" s="155">
        <f t="shared" si="26"/>
        <v>0</v>
      </c>
      <c r="L216" s="110"/>
      <c r="M216" s="114"/>
      <c r="P216" s="115"/>
      <c r="R216" s="115"/>
      <c r="T216" s="116"/>
      <c r="AR216" s="111"/>
      <c r="AT216" s="117"/>
      <c r="AU216" s="117"/>
      <c r="AY216" s="111"/>
      <c r="BK216" s="118"/>
    </row>
    <row r="217" spans="2:63" s="11" customFormat="1" ht="25.95" customHeight="1" x14ac:dyDescent="0.2">
      <c r="B217" s="110"/>
      <c r="C217" s="149">
        <v>61</v>
      </c>
      <c r="D217" s="149"/>
      <c r="E217" s="150"/>
      <c r="F217" s="151" t="s">
        <v>296</v>
      </c>
      <c r="G217" s="152" t="s">
        <v>289</v>
      </c>
      <c r="H217" s="153">
        <v>20</v>
      </c>
      <c r="I217" s="153">
        <v>0</v>
      </c>
      <c r="J217" s="155">
        <f t="shared" si="26"/>
        <v>0</v>
      </c>
      <c r="L217" s="110"/>
      <c r="M217" s="114"/>
      <c r="P217" s="115"/>
      <c r="R217" s="115"/>
      <c r="T217" s="116"/>
      <c r="AR217" s="111"/>
      <c r="AT217" s="117"/>
      <c r="AU217" s="117"/>
      <c r="AY217" s="111"/>
      <c r="BK217" s="118"/>
    </row>
    <row r="218" spans="2:63" s="11" customFormat="1" ht="25.95" customHeight="1" x14ac:dyDescent="0.2">
      <c r="B218" s="110"/>
      <c r="C218" s="149">
        <v>62</v>
      </c>
      <c r="D218" s="149"/>
      <c r="E218" s="150"/>
      <c r="F218" s="151" t="s">
        <v>297</v>
      </c>
      <c r="G218" s="152" t="s">
        <v>289</v>
      </c>
      <c r="H218" s="153">
        <v>120</v>
      </c>
      <c r="I218" s="153">
        <v>0</v>
      </c>
      <c r="J218" s="155">
        <f t="shared" si="26"/>
        <v>0</v>
      </c>
      <c r="L218" s="110"/>
      <c r="M218" s="114"/>
      <c r="P218" s="115"/>
      <c r="R218" s="115"/>
      <c r="T218" s="116"/>
      <c r="AR218" s="111"/>
      <c r="AT218" s="117"/>
      <c r="AU218" s="117"/>
      <c r="AY218" s="111"/>
      <c r="BK218" s="118"/>
    </row>
    <row r="219" spans="2:63" s="11" customFormat="1" ht="25.95" customHeight="1" x14ac:dyDescent="0.2">
      <c r="B219" s="110"/>
      <c r="C219" s="149">
        <v>63</v>
      </c>
      <c r="D219" s="149"/>
      <c r="E219" s="150"/>
      <c r="F219" s="151" t="s">
        <v>298</v>
      </c>
      <c r="G219" s="152" t="s">
        <v>289</v>
      </c>
      <c r="H219" s="153">
        <v>20</v>
      </c>
      <c r="I219" s="153">
        <v>0</v>
      </c>
      <c r="J219" s="155">
        <f t="shared" si="26"/>
        <v>0</v>
      </c>
      <c r="L219" s="110"/>
      <c r="M219" s="114"/>
      <c r="P219" s="115"/>
      <c r="R219" s="115"/>
      <c r="T219" s="116"/>
      <c r="AR219" s="111"/>
      <c r="AT219" s="117"/>
      <c r="AU219" s="117"/>
      <c r="AY219" s="111"/>
      <c r="BK219" s="118"/>
    </row>
    <row r="220" spans="2:63" s="11" customFormat="1" ht="25.95" customHeight="1" x14ac:dyDescent="0.25">
      <c r="B220" s="110"/>
      <c r="C220" s="149"/>
      <c r="D220" s="149"/>
      <c r="E220" s="150"/>
      <c r="F220" s="159" t="s">
        <v>299</v>
      </c>
      <c r="G220" s="152"/>
      <c r="H220" s="153"/>
      <c r="I220" s="153"/>
      <c r="J220" s="155"/>
      <c r="L220" s="110"/>
      <c r="M220" s="114"/>
      <c r="P220" s="115"/>
      <c r="R220" s="115"/>
      <c r="T220" s="116"/>
      <c r="AR220" s="111"/>
      <c r="AT220" s="117"/>
      <c r="AU220" s="117"/>
      <c r="AY220" s="111"/>
      <c r="BK220" s="118"/>
    </row>
    <row r="221" spans="2:63" s="11" customFormat="1" ht="25.95" customHeight="1" x14ac:dyDescent="0.2">
      <c r="B221" s="110"/>
      <c r="C221" s="149">
        <v>64</v>
      </c>
      <c r="D221" s="149"/>
      <c r="E221" s="150"/>
      <c r="F221" s="151" t="s">
        <v>300</v>
      </c>
      <c r="G221" s="152" t="s">
        <v>289</v>
      </c>
      <c r="H221" s="153">
        <v>220</v>
      </c>
      <c r="I221" s="153">
        <v>0</v>
      </c>
      <c r="J221" s="155">
        <f t="shared" si="26"/>
        <v>0</v>
      </c>
      <c r="L221" s="110"/>
      <c r="M221" s="114"/>
      <c r="P221" s="115"/>
      <c r="R221" s="115"/>
      <c r="T221" s="116"/>
      <c r="AR221" s="111"/>
      <c r="AT221" s="117"/>
      <c r="AU221" s="117"/>
      <c r="AY221" s="111"/>
      <c r="BK221" s="118"/>
    </row>
    <row r="222" spans="2:63" s="11" customFormat="1" ht="25.95" customHeight="1" x14ac:dyDescent="0.2">
      <c r="B222" s="110"/>
      <c r="C222" s="149">
        <v>65</v>
      </c>
      <c r="D222" s="149"/>
      <c r="E222" s="150"/>
      <c r="F222" s="151" t="s">
        <v>301</v>
      </c>
      <c r="G222" s="152" t="s">
        <v>289</v>
      </c>
      <c r="H222" s="153">
        <v>150</v>
      </c>
      <c r="I222" s="153">
        <v>0</v>
      </c>
      <c r="J222" s="155">
        <f t="shared" si="26"/>
        <v>0</v>
      </c>
      <c r="L222" s="110"/>
      <c r="M222" s="114"/>
      <c r="P222" s="115"/>
      <c r="R222" s="115"/>
      <c r="T222" s="116"/>
      <c r="AR222" s="111"/>
      <c r="AT222" s="117"/>
      <c r="AU222" s="117"/>
      <c r="AY222" s="111"/>
      <c r="BK222" s="118"/>
    </row>
    <row r="223" spans="2:63" s="11" customFormat="1" ht="25.95" customHeight="1" x14ac:dyDescent="0.2">
      <c r="B223" s="110"/>
      <c r="C223" s="149">
        <v>66</v>
      </c>
      <c r="D223" s="149"/>
      <c r="E223" s="150"/>
      <c r="F223" s="151" t="s">
        <v>302</v>
      </c>
      <c r="G223" s="152" t="s">
        <v>289</v>
      </c>
      <c r="H223" s="153">
        <v>60</v>
      </c>
      <c r="I223" s="153">
        <v>0</v>
      </c>
      <c r="J223" s="155">
        <f t="shared" si="26"/>
        <v>0</v>
      </c>
      <c r="L223" s="110"/>
      <c r="M223" s="114"/>
      <c r="P223" s="115"/>
      <c r="R223" s="115"/>
      <c r="T223" s="116"/>
      <c r="AR223" s="111"/>
      <c r="AT223" s="117"/>
      <c r="AU223" s="117"/>
      <c r="AY223" s="111"/>
      <c r="BK223" s="118"/>
    </row>
    <row r="224" spans="2:63" s="11" customFormat="1" ht="25.95" customHeight="1" x14ac:dyDescent="0.25">
      <c r="B224" s="110"/>
      <c r="C224" s="149"/>
      <c r="D224" s="149"/>
      <c r="E224" s="150"/>
      <c r="F224" s="159" t="s">
        <v>303</v>
      </c>
      <c r="G224" s="152"/>
      <c r="H224" s="153"/>
      <c r="I224" s="153"/>
      <c r="J224" s="155"/>
      <c r="L224" s="110"/>
      <c r="M224" s="114"/>
      <c r="P224" s="115"/>
      <c r="R224" s="115"/>
      <c r="T224" s="116"/>
      <c r="AR224" s="111"/>
      <c r="AT224" s="117"/>
      <c r="AU224" s="117"/>
      <c r="AY224" s="111"/>
      <c r="BK224" s="118"/>
    </row>
    <row r="225" spans="2:63" s="11" customFormat="1" ht="25.95" customHeight="1" x14ac:dyDescent="0.2">
      <c r="B225" s="110"/>
      <c r="C225" s="149">
        <v>67</v>
      </c>
      <c r="D225" s="149"/>
      <c r="E225" s="150"/>
      <c r="F225" s="151" t="s">
        <v>304</v>
      </c>
      <c r="G225" s="152" t="s">
        <v>124</v>
      </c>
      <c r="H225" s="153">
        <v>1</v>
      </c>
      <c r="I225" s="153">
        <v>0</v>
      </c>
      <c r="J225" s="155">
        <f t="shared" si="26"/>
        <v>0</v>
      </c>
      <c r="L225" s="110"/>
      <c r="M225" s="114"/>
      <c r="P225" s="115"/>
      <c r="R225" s="115"/>
      <c r="T225" s="116"/>
      <c r="AR225" s="111"/>
      <c r="AT225" s="117"/>
      <c r="AU225" s="117"/>
      <c r="AY225" s="111"/>
      <c r="BK225" s="118"/>
    </row>
    <row r="226" spans="2:63" s="11" customFormat="1" ht="25.95" customHeight="1" x14ac:dyDescent="0.2">
      <c r="B226" s="110"/>
      <c r="C226" s="149">
        <v>68</v>
      </c>
      <c r="D226" s="149"/>
      <c r="E226" s="150"/>
      <c r="F226" s="151" t="s">
        <v>305</v>
      </c>
      <c r="G226" s="152" t="s">
        <v>124</v>
      </c>
      <c r="H226" s="153">
        <v>1</v>
      </c>
      <c r="I226" s="153">
        <v>0</v>
      </c>
      <c r="J226" s="155">
        <f t="shared" si="26"/>
        <v>0</v>
      </c>
      <c r="L226" s="110"/>
      <c r="M226" s="114"/>
      <c r="P226" s="115"/>
      <c r="R226" s="115"/>
      <c r="T226" s="116"/>
      <c r="AR226" s="111"/>
      <c r="AT226" s="117"/>
      <c r="AU226" s="117"/>
      <c r="AY226" s="111"/>
      <c r="BK226" s="118"/>
    </row>
    <row r="227" spans="2:63" s="11" customFormat="1" ht="25.95" customHeight="1" x14ac:dyDescent="0.2">
      <c r="B227" s="110"/>
      <c r="C227" s="149">
        <v>69</v>
      </c>
      <c r="D227" s="149"/>
      <c r="E227" s="150"/>
      <c r="F227" s="151" t="s">
        <v>306</v>
      </c>
      <c r="G227" s="152" t="s">
        <v>124</v>
      </c>
      <c r="H227" s="153">
        <v>1</v>
      </c>
      <c r="I227" s="153">
        <v>0</v>
      </c>
      <c r="J227" s="155">
        <f t="shared" si="26"/>
        <v>0</v>
      </c>
      <c r="L227" s="110"/>
      <c r="M227" s="114"/>
      <c r="P227" s="115"/>
      <c r="R227" s="115"/>
      <c r="T227" s="116"/>
      <c r="AR227" s="111"/>
      <c r="AT227" s="117"/>
      <c r="AU227" s="117"/>
      <c r="AY227" s="111"/>
      <c r="BK227" s="118"/>
    </row>
    <row r="228" spans="2:63" s="11" customFormat="1" ht="25.95" customHeight="1" x14ac:dyDescent="0.2">
      <c r="B228" s="110"/>
      <c r="C228" s="149">
        <v>70</v>
      </c>
      <c r="D228" s="149"/>
      <c r="E228" s="150"/>
      <c r="F228" s="151" t="s">
        <v>307</v>
      </c>
      <c r="G228" s="152" t="s">
        <v>124</v>
      </c>
      <c r="H228" s="153">
        <v>1</v>
      </c>
      <c r="I228" s="153">
        <v>0</v>
      </c>
      <c r="J228" s="155">
        <f t="shared" si="26"/>
        <v>0</v>
      </c>
      <c r="L228" s="110"/>
      <c r="M228" s="114"/>
      <c r="P228" s="115"/>
      <c r="R228" s="115"/>
      <c r="T228" s="116"/>
      <c r="AR228" s="111"/>
      <c r="AT228" s="117"/>
      <c r="AU228" s="117"/>
      <c r="AY228" s="111"/>
      <c r="BK228" s="118"/>
    </row>
    <row r="229" spans="2:63" s="11" customFormat="1" ht="25.95" customHeight="1" x14ac:dyDescent="0.2">
      <c r="B229" s="110"/>
      <c r="C229" s="149">
        <v>71</v>
      </c>
      <c r="D229" s="149"/>
      <c r="E229" s="150"/>
      <c r="F229" s="151" t="s">
        <v>308</v>
      </c>
      <c r="G229" s="152" t="s">
        <v>124</v>
      </c>
      <c r="H229" s="153">
        <v>1</v>
      </c>
      <c r="I229" s="153">
        <v>0</v>
      </c>
      <c r="J229" s="155">
        <f t="shared" si="26"/>
        <v>0</v>
      </c>
      <c r="L229" s="110"/>
      <c r="M229" s="114"/>
      <c r="P229" s="115"/>
      <c r="R229" s="115"/>
      <c r="T229" s="116"/>
      <c r="AR229" s="111"/>
      <c r="AT229" s="117"/>
      <c r="AU229" s="117"/>
      <c r="AY229" s="111"/>
      <c r="BK229" s="118"/>
    </row>
    <row r="230" spans="2:63" s="11" customFormat="1" ht="25.95" customHeight="1" x14ac:dyDescent="0.2">
      <c r="B230" s="110"/>
      <c r="C230" s="149">
        <v>72</v>
      </c>
      <c r="D230" s="149"/>
      <c r="E230" s="150"/>
      <c r="F230" s="151" t="s">
        <v>309</v>
      </c>
      <c r="G230" s="152" t="s">
        <v>155</v>
      </c>
      <c r="H230" s="153">
        <v>10</v>
      </c>
      <c r="I230" s="153">
        <v>0</v>
      </c>
      <c r="J230" s="155">
        <f t="shared" si="26"/>
        <v>0</v>
      </c>
      <c r="L230" s="110"/>
      <c r="M230" s="114"/>
      <c r="P230" s="115"/>
      <c r="R230" s="115"/>
      <c r="T230" s="116"/>
      <c r="AR230" s="111"/>
      <c r="AT230" s="117"/>
      <c r="AU230" s="117"/>
      <c r="AY230" s="111"/>
      <c r="BK230" s="118"/>
    </row>
    <row r="231" spans="2:63" s="11" customFormat="1" ht="25.95" customHeight="1" x14ac:dyDescent="0.2">
      <c r="B231" s="110"/>
      <c r="C231" s="149">
        <v>73</v>
      </c>
      <c r="D231" s="149"/>
      <c r="E231" s="150"/>
      <c r="F231" s="151" t="s">
        <v>310</v>
      </c>
      <c r="G231" s="152" t="s">
        <v>155</v>
      </c>
      <c r="H231" s="153">
        <v>2</v>
      </c>
      <c r="I231" s="153">
        <v>0</v>
      </c>
      <c r="J231" s="155">
        <f t="shared" si="26"/>
        <v>0</v>
      </c>
      <c r="L231" s="110"/>
      <c r="M231" s="114"/>
      <c r="P231" s="115"/>
      <c r="R231" s="115"/>
      <c r="T231" s="116"/>
      <c r="AR231" s="111"/>
      <c r="AT231" s="117"/>
      <c r="AU231" s="117"/>
      <c r="AY231" s="111"/>
      <c r="BK231" s="118"/>
    </row>
    <row r="232" spans="2:63" s="11" customFormat="1" ht="25.95" customHeight="1" x14ac:dyDescent="0.2">
      <c r="B232" s="110"/>
      <c r="C232" s="149">
        <v>74</v>
      </c>
      <c r="D232" s="149"/>
      <c r="E232" s="150"/>
      <c r="F232" s="151" t="s">
        <v>311</v>
      </c>
      <c r="G232" s="152" t="s">
        <v>258</v>
      </c>
      <c r="H232" s="153">
        <v>1</v>
      </c>
      <c r="I232" s="153">
        <v>0</v>
      </c>
      <c r="J232" s="155">
        <f t="shared" si="26"/>
        <v>0</v>
      </c>
      <c r="L232" s="110"/>
      <c r="M232" s="114"/>
      <c r="P232" s="115"/>
      <c r="R232" s="115"/>
      <c r="T232" s="116"/>
      <c r="AR232" s="111"/>
      <c r="AT232" s="117"/>
      <c r="AU232" s="117"/>
      <c r="AY232" s="111"/>
      <c r="BK232" s="118"/>
    </row>
    <row r="233" spans="2:63" s="11" customFormat="1" ht="25.95" customHeight="1" x14ac:dyDescent="0.2">
      <c r="B233" s="110"/>
      <c r="C233" s="149">
        <v>75</v>
      </c>
      <c r="D233" s="149"/>
      <c r="E233" s="150"/>
      <c r="F233" s="151" t="s">
        <v>312</v>
      </c>
      <c r="G233" s="152" t="s">
        <v>289</v>
      </c>
      <c r="H233" s="153">
        <v>30</v>
      </c>
      <c r="I233" s="153">
        <v>0</v>
      </c>
      <c r="J233" s="155">
        <f t="shared" si="26"/>
        <v>0</v>
      </c>
      <c r="L233" s="110"/>
      <c r="M233" s="114"/>
      <c r="P233" s="115"/>
      <c r="R233" s="115"/>
      <c r="T233" s="116"/>
      <c r="AR233" s="111"/>
      <c r="AT233" s="117"/>
      <c r="AU233" s="117"/>
      <c r="AY233" s="111"/>
      <c r="BK233" s="118"/>
    </row>
    <row r="234" spans="2:63" s="11" customFormat="1" ht="25.95" customHeight="1" x14ac:dyDescent="0.2">
      <c r="B234" s="110"/>
      <c r="C234" s="149">
        <v>76</v>
      </c>
      <c r="D234" s="149"/>
      <c r="E234" s="150"/>
      <c r="F234" s="151" t="s">
        <v>313</v>
      </c>
      <c r="G234" s="152" t="s">
        <v>289</v>
      </c>
      <c r="H234" s="153">
        <v>30</v>
      </c>
      <c r="I234" s="153">
        <v>0</v>
      </c>
      <c r="J234" s="155">
        <f t="shared" si="26"/>
        <v>0</v>
      </c>
      <c r="L234" s="110"/>
      <c r="M234" s="114"/>
      <c r="P234" s="115"/>
      <c r="R234" s="115"/>
      <c r="T234" s="116"/>
      <c r="AR234" s="111"/>
      <c r="AT234" s="117"/>
      <c r="AU234" s="117"/>
      <c r="AY234" s="111"/>
      <c r="BK234" s="118"/>
    </row>
    <row r="235" spans="2:63" s="11" customFormat="1" ht="25.95" customHeight="1" x14ac:dyDescent="0.2">
      <c r="B235" s="110"/>
      <c r="C235" s="149">
        <v>77</v>
      </c>
      <c r="D235" s="149"/>
      <c r="E235" s="150"/>
      <c r="F235" s="151" t="s">
        <v>314</v>
      </c>
      <c r="G235" s="152" t="s">
        <v>289</v>
      </c>
      <c r="H235" s="153">
        <v>30</v>
      </c>
      <c r="I235" s="153">
        <v>0</v>
      </c>
      <c r="J235" s="155">
        <f t="shared" si="26"/>
        <v>0</v>
      </c>
      <c r="L235" s="110"/>
      <c r="M235" s="114"/>
      <c r="P235" s="115"/>
      <c r="R235" s="115"/>
      <c r="T235" s="116"/>
      <c r="AR235" s="111"/>
      <c r="AT235" s="117"/>
      <c r="AU235" s="117"/>
      <c r="AY235" s="111"/>
      <c r="BK235" s="118"/>
    </row>
    <row r="236" spans="2:63" s="11" customFormat="1" ht="25.95" customHeight="1" x14ac:dyDescent="0.2">
      <c r="B236" s="110"/>
      <c r="C236" s="149">
        <v>78</v>
      </c>
      <c r="D236" s="149"/>
      <c r="E236" s="150"/>
      <c r="F236" s="151" t="s">
        <v>315</v>
      </c>
      <c r="G236" s="152" t="s">
        <v>124</v>
      </c>
      <c r="H236" s="153">
        <v>1</v>
      </c>
      <c r="I236" s="153">
        <v>0</v>
      </c>
      <c r="J236" s="155">
        <f t="shared" si="26"/>
        <v>0</v>
      </c>
      <c r="L236" s="110"/>
      <c r="M236" s="114"/>
      <c r="P236" s="115"/>
      <c r="R236" s="115"/>
      <c r="T236" s="116"/>
      <c r="AR236" s="111"/>
      <c r="AT236" s="117"/>
      <c r="AU236" s="117"/>
      <c r="AY236" s="111"/>
      <c r="BK236" s="118"/>
    </row>
    <row r="237" spans="2:63" s="11" customFormat="1" ht="25.95" customHeight="1" x14ac:dyDescent="0.2">
      <c r="B237" s="110"/>
      <c r="C237" s="149">
        <v>79</v>
      </c>
      <c r="D237" s="149"/>
      <c r="E237" s="150"/>
      <c r="F237" s="151" t="s">
        <v>316</v>
      </c>
      <c r="G237" s="152" t="s">
        <v>155</v>
      </c>
      <c r="H237" s="153">
        <v>8</v>
      </c>
      <c r="I237" s="153">
        <v>0</v>
      </c>
      <c r="J237" s="155">
        <f t="shared" si="26"/>
        <v>0</v>
      </c>
      <c r="L237" s="110"/>
      <c r="M237" s="114"/>
      <c r="P237" s="115"/>
      <c r="R237" s="115"/>
      <c r="T237" s="116"/>
      <c r="AR237" s="111"/>
      <c r="AT237" s="117"/>
      <c r="AU237" s="117"/>
      <c r="AY237" s="111"/>
      <c r="BK237" s="118"/>
    </row>
    <row r="238" spans="2:63" s="11" customFormat="1" ht="25.95" customHeight="1" x14ac:dyDescent="0.25">
      <c r="B238" s="110"/>
      <c r="C238" s="149"/>
      <c r="D238" s="149"/>
      <c r="E238" s="150"/>
      <c r="F238" s="159" t="s">
        <v>317</v>
      </c>
      <c r="G238" s="152"/>
      <c r="H238" s="153"/>
      <c r="I238" s="153"/>
      <c r="J238" s="155"/>
      <c r="L238" s="110"/>
      <c r="M238" s="114"/>
      <c r="P238" s="115"/>
      <c r="R238" s="115"/>
      <c r="T238" s="116"/>
      <c r="AR238" s="111"/>
      <c r="AT238" s="117"/>
      <c r="AU238" s="117"/>
      <c r="AY238" s="111"/>
      <c r="BK238" s="118"/>
    </row>
    <row r="239" spans="2:63" s="11" customFormat="1" ht="25.95" customHeight="1" x14ac:dyDescent="0.2">
      <c r="B239" s="110"/>
      <c r="C239" s="149">
        <v>80</v>
      </c>
      <c r="D239" s="149"/>
      <c r="E239" s="150"/>
      <c r="F239" s="151" t="s">
        <v>318</v>
      </c>
      <c r="G239" s="152" t="s">
        <v>124</v>
      </c>
      <c r="H239" s="153">
        <v>1</v>
      </c>
      <c r="I239" s="153">
        <v>0</v>
      </c>
      <c r="J239" s="155">
        <f t="shared" si="26"/>
        <v>0</v>
      </c>
      <c r="L239" s="110"/>
      <c r="M239" s="114"/>
      <c r="P239" s="115"/>
      <c r="R239" s="115"/>
      <c r="T239" s="116"/>
      <c r="AR239" s="111"/>
      <c r="AT239" s="117"/>
      <c r="AU239" s="117"/>
      <c r="AY239" s="111"/>
      <c r="BK239" s="118"/>
    </row>
    <row r="240" spans="2:63" s="11" customFormat="1" ht="25.95" customHeight="1" x14ac:dyDescent="0.2">
      <c r="B240" s="110"/>
      <c r="C240" s="149">
        <v>81</v>
      </c>
      <c r="D240" s="149"/>
      <c r="E240" s="150"/>
      <c r="F240" s="151" t="s">
        <v>319</v>
      </c>
      <c r="G240" s="152" t="s">
        <v>124</v>
      </c>
      <c r="H240" s="153">
        <v>1</v>
      </c>
      <c r="I240" s="153">
        <v>0</v>
      </c>
      <c r="J240" s="155">
        <f t="shared" si="26"/>
        <v>0</v>
      </c>
      <c r="L240" s="110"/>
      <c r="M240" s="114"/>
      <c r="P240" s="115"/>
      <c r="R240" s="115"/>
      <c r="T240" s="116"/>
      <c r="AR240" s="111"/>
      <c r="AT240" s="117"/>
      <c r="AU240" s="117"/>
      <c r="AY240" s="111"/>
      <c r="BK240" s="118"/>
    </row>
    <row r="241" spans="2:65" s="11" customFormat="1" ht="25.95" customHeight="1" x14ac:dyDescent="0.25">
      <c r="B241" s="110"/>
      <c r="C241" s="157"/>
      <c r="D241" s="158" t="s">
        <v>66</v>
      </c>
      <c r="E241" s="159">
        <v>742</v>
      </c>
      <c r="F241" s="159" t="s">
        <v>172</v>
      </c>
      <c r="G241" s="157"/>
      <c r="H241" s="157"/>
      <c r="I241" s="167"/>
      <c r="J241" s="160">
        <f>SUM(J242:J259)</f>
        <v>0</v>
      </c>
      <c r="L241" s="110"/>
      <c r="M241" s="114"/>
      <c r="P241" s="115"/>
      <c r="R241" s="115"/>
      <c r="T241" s="116"/>
      <c r="AR241" s="111"/>
      <c r="AT241" s="117"/>
      <c r="AU241" s="117"/>
      <c r="AY241" s="111"/>
      <c r="BK241" s="118"/>
    </row>
    <row r="242" spans="2:65" s="11" customFormat="1" ht="25.95" customHeight="1" x14ac:dyDescent="0.2">
      <c r="B242" s="110"/>
      <c r="C242" s="149">
        <v>82</v>
      </c>
      <c r="D242" s="149"/>
      <c r="E242" s="150"/>
      <c r="F242" s="151" t="s">
        <v>320</v>
      </c>
      <c r="G242" s="152" t="s">
        <v>124</v>
      </c>
      <c r="H242" s="153">
        <v>1</v>
      </c>
      <c r="I242" s="153">
        <v>0</v>
      </c>
      <c r="J242" s="155">
        <f>H242*I242</f>
        <v>0</v>
      </c>
      <c r="L242" s="110"/>
      <c r="M242" s="114"/>
      <c r="P242" s="115"/>
      <c r="R242" s="115"/>
      <c r="T242" s="116"/>
      <c r="AR242" s="111"/>
      <c r="AT242" s="117"/>
      <c r="AU242" s="117"/>
      <c r="AY242" s="111"/>
      <c r="BK242" s="118"/>
    </row>
    <row r="243" spans="2:65" s="11" customFormat="1" ht="25.95" customHeight="1" x14ac:dyDescent="0.2">
      <c r="B243" s="110"/>
      <c r="C243" s="149">
        <v>83</v>
      </c>
      <c r="D243" s="149"/>
      <c r="E243" s="150"/>
      <c r="F243" s="151" t="s">
        <v>280</v>
      </c>
      <c r="G243" s="152" t="s">
        <v>124</v>
      </c>
      <c r="H243" s="153">
        <v>1</v>
      </c>
      <c r="I243" s="153">
        <v>0</v>
      </c>
      <c r="J243" s="155">
        <f t="shared" ref="J243:J246" si="27">H243*I243</f>
        <v>0</v>
      </c>
      <c r="L243" s="110"/>
      <c r="M243" s="114"/>
      <c r="P243" s="115"/>
      <c r="R243" s="115"/>
      <c r="T243" s="116"/>
      <c r="AR243" s="111"/>
      <c r="AT243" s="117"/>
      <c r="AU243" s="117"/>
      <c r="AY243" s="111"/>
      <c r="BK243" s="118"/>
    </row>
    <row r="244" spans="2:65" s="11" customFormat="1" ht="25.95" customHeight="1" x14ac:dyDescent="0.2">
      <c r="B244" s="110"/>
      <c r="C244" s="149">
        <v>84</v>
      </c>
      <c r="D244" s="149"/>
      <c r="E244" s="150"/>
      <c r="F244" s="151" t="s">
        <v>321</v>
      </c>
      <c r="G244" s="152" t="s">
        <v>124</v>
      </c>
      <c r="H244" s="153">
        <v>12</v>
      </c>
      <c r="I244" s="153">
        <v>0</v>
      </c>
      <c r="J244" s="155">
        <f t="shared" si="27"/>
        <v>0</v>
      </c>
      <c r="L244" s="110"/>
      <c r="M244" s="114"/>
      <c r="P244" s="115"/>
      <c r="R244" s="115"/>
      <c r="T244" s="116"/>
      <c r="AR244" s="111"/>
      <c r="AT244" s="117"/>
      <c r="AU244" s="117"/>
      <c r="AY244" s="111"/>
      <c r="BK244" s="118"/>
    </row>
    <row r="245" spans="2:65" s="11" customFormat="1" ht="25.95" customHeight="1" x14ac:dyDescent="0.2">
      <c r="B245" s="110"/>
      <c r="C245" s="149">
        <v>85</v>
      </c>
      <c r="D245" s="149"/>
      <c r="E245" s="150"/>
      <c r="F245" s="151" t="s">
        <v>322</v>
      </c>
      <c r="G245" s="152" t="s">
        <v>124</v>
      </c>
      <c r="H245" s="153">
        <v>12</v>
      </c>
      <c r="I245" s="153">
        <v>0</v>
      </c>
      <c r="J245" s="155">
        <f t="shared" si="27"/>
        <v>0</v>
      </c>
      <c r="L245" s="110"/>
      <c r="M245" s="114"/>
      <c r="P245" s="115"/>
      <c r="R245" s="115"/>
      <c r="T245" s="116"/>
      <c r="AR245" s="111"/>
      <c r="AT245" s="117"/>
      <c r="AU245" s="117"/>
      <c r="AY245" s="111"/>
      <c r="BK245" s="118"/>
    </row>
    <row r="246" spans="2:65" s="11" customFormat="1" ht="25.95" customHeight="1" x14ac:dyDescent="0.2">
      <c r="B246" s="110"/>
      <c r="C246" s="149">
        <v>86</v>
      </c>
      <c r="D246" s="149"/>
      <c r="E246" s="150"/>
      <c r="F246" s="151" t="s">
        <v>323</v>
      </c>
      <c r="G246" s="152" t="s">
        <v>289</v>
      </c>
      <c r="H246" s="153">
        <v>1200</v>
      </c>
      <c r="I246" s="153">
        <v>0</v>
      </c>
      <c r="J246" s="155">
        <f t="shared" si="27"/>
        <v>0</v>
      </c>
      <c r="L246" s="110"/>
      <c r="M246" s="114"/>
      <c r="P246" s="115"/>
      <c r="R246" s="115"/>
      <c r="T246" s="116"/>
      <c r="AR246" s="111"/>
      <c r="AT246" s="117"/>
      <c r="AU246" s="117"/>
      <c r="AY246" s="111"/>
      <c r="BK246" s="118"/>
    </row>
    <row r="247" spans="2:65" s="11" customFormat="1" ht="22.95" customHeight="1" x14ac:dyDescent="0.25">
      <c r="B247" s="110"/>
      <c r="D247" s="111" t="s">
        <v>66</v>
      </c>
      <c r="E247" s="119" t="s">
        <v>175</v>
      </c>
      <c r="F247" s="119" t="s">
        <v>176</v>
      </c>
      <c r="H247" s="168"/>
      <c r="J247" s="120">
        <f>BK247</f>
        <v>0</v>
      </c>
      <c r="L247" s="110"/>
      <c r="M247" s="114"/>
      <c r="P247" s="115">
        <f>SUM(P248:P252)</f>
        <v>539.88400000000001</v>
      </c>
      <c r="R247" s="115">
        <f>SUM(R248:R252)</f>
        <v>2.3492421600000002</v>
      </c>
      <c r="T247" s="116">
        <f>SUM(T248:T252)</f>
        <v>0</v>
      </c>
      <c r="AR247" s="111" t="s">
        <v>77</v>
      </c>
      <c r="AT247" s="117" t="s">
        <v>66</v>
      </c>
      <c r="AU247" s="117" t="s">
        <v>75</v>
      </c>
      <c r="AY247" s="111" t="s">
        <v>114</v>
      </c>
      <c r="BK247" s="118">
        <f>SUM(BK248:BK252)</f>
        <v>0</v>
      </c>
    </row>
    <row r="248" spans="2:65" s="1" customFormat="1" ht="63" customHeight="1" x14ac:dyDescent="0.2">
      <c r="B248" s="121"/>
      <c r="C248" s="149">
        <v>87</v>
      </c>
      <c r="D248" s="149" t="s">
        <v>117</v>
      </c>
      <c r="E248" s="150" t="s">
        <v>324</v>
      </c>
      <c r="F248" s="151" t="s">
        <v>325</v>
      </c>
      <c r="G248" s="152" t="s">
        <v>120</v>
      </c>
      <c r="H248" s="153">
        <v>22.4</v>
      </c>
      <c r="I248" s="154">
        <v>0</v>
      </c>
      <c r="J248" s="155">
        <f>ROUND(I248*H248,2)</f>
        <v>0</v>
      </c>
      <c r="K248" s="128"/>
      <c r="L248" s="25"/>
      <c r="M248" s="129" t="s">
        <v>1</v>
      </c>
      <c r="N248" s="130" t="s">
        <v>32</v>
      </c>
      <c r="O248" s="131">
        <v>0.88700000000000001</v>
      </c>
      <c r="P248" s="131">
        <f t="shared" ref="P248:P252" si="28">O248*H248</f>
        <v>19.8688</v>
      </c>
      <c r="Q248" s="131">
        <v>1.9327400000000002E-2</v>
      </c>
      <c r="R248" s="131">
        <f t="shared" ref="R248:R252" si="29">Q248*H248</f>
        <v>0.43293376</v>
      </c>
      <c r="S248" s="131">
        <v>0</v>
      </c>
      <c r="T248" s="132">
        <f t="shared" ref="T248:T252" si="30">S248*H248</f>
        <v>0</v>
      </c>
      <c r="AR248" s="133" t="s">
        <v>132</v>
      </c>
      <c r="AT248" s="133" t="s">
        <v>117</v>
      </c>
      <c r="AU248" s="133" t="s">
        <v>77</v>
      </c>
      <c r="AY248" s="13" t="s">
        <v>114</v>
      </c>
      <c r="BE248" s="134">
        <f t="shared" ref="BE248:BE252" si="31">IF(N248="základní",J248,0)</f>
        <v>0</v>
      </c>
      <c r="BF248" s="134">
        <f t="shared" ref="BF248:BF252" si="32">IF(N248="snížená",J248,0)</f>
        <v>0</v>
      </c>
      <c r="BG248" s="134">
        <f t="shared" ref="BG248:BG252" si="33">IF(N248="zákl. přenesená",J248,0)</f>
        <v>0</v>
      </c>
      <c r="BH248" s="134">
        <f t="shared" ref="BH248:BH252" si="34">IF(N248="sníž. přenesená",J248,0)</f>
        <v>0</v>
      </c>
      <c r="BI248" s="134">
        <f t="shared" ref="BI248:BI252" si="35">IF(N248="nulová",J248,0)</f>
        <v>0</v>
      </c>
      <c r="BJ248" s="13" t="s">
        <v>75</v>
      </c>
      <c r="BK248" s="134">
        <f t="shared" ref="BK248:BK252" si="36">ROUND(I248*H248,2)</f>
        <v>0</v>
      </c>
      <c r="BL248" s="13" t="s">
        <v>132</v>
      </c>
      <c r="BM248" s="133" t="s">
        <v>177</v>
      </c>
    </row>
    <row r="249" spans="2:65" s="1" customFormat="1" ht="66" customHeight="1" x14ac:dyDescent="0.2">
      <c r="B249" s="121"/>
      <c r="C249" s="149">
        <v>88</v>
      </c>
      <c r="D249" s="149" t="s">
        <v>117</v>
      </c>
      <c r="E249" s="150" t="s">
        <v>326</v>
      </c>
      <c r="F249" s="151" t="s">
        <v>327</v>
      </c>
      <c r="G249" s="152" t="s">
        <v>120</v>
      </c>
      <c r="H249" s="153">
        <v>44.8</v>
      </c>
      <c r="I249" s="154">
        <v>0</v>
      </c>
      <c r="J249" s="155">
        <f>ROUND(I249*H249,2)</f>
        <v>0</v>
      </c>
      <c r="K249" s="128"/>
      <c r="L249" s="25"/>
      <c r="M249" s="145" t="s">
        <v>1</v>
      </c>
      <c r="N249" s="130" t="s">
        <v>32</v>
      </c>
      <c r="P249" s="131">
        <f t="shared" si="28"/>
        <v>0</v>
      </c>
      <c r="Q249" s="131">
        <v>1.93242E-2</v>
      </c>
      <c r="R249" s="131">
        <f t="shared" si="29"/>
        <v>0.86572415999999996</v>
      </c>
      <c r="S249" s="131">
        <v>0</v>
      </c>
      <c r="T249" s="132">
        <f t="shared" si="30"/>
        <v>0</v>
      </c>
      <c r="AR249" s="133" t="s">
        <v>132</v>
      </c>
      <c r="AT249" s="133" t="s">
        <v>117</v>
      </c>
      <c r="AU249" s="133" t="s">
        <v>77</v>
      </c>
      <c r="AY249" s="13" t="s">
        <v>114</v>
      </c>
      <c r="BE249" s="134">
        <f t="shared" si="31"/>
        <v>0</v>
      </c>
      <c r="BF249" s="134">
        <f t="shared" si="32"/>
        <v>0</v>
      </c>
      <c r="BG249" s="134">
        <f t="shared" si="33"/>
        <v>0</v>
      </c>
      <c r="BH249" s="134">
        <f t="shared" si="34"/>
        <v>0</v>
      </c>
      <c r="BI249" s="134">
        <f t="shared" si="35"/>
        <v>0</v>
      </c>
      <c r="BJ249" s="13" t="s">
        <v>75</v>
      </c>
      <c r="BK249" s="134">
        <f t="shared" si="36"/>
        <v>0</v>
      </c>
      <c r="BL249" s="13" t="s">
        <v>132</v>
      </c>
      <c r="BM249" s="133" t="s">
        <v>164</v>
      </c>
    </row>
    <row r="250" spans="2:65" s="1" customFormat="1" ht="34.200000000000003" x14ac:dyDescent="0.2">
      <c r="B250" s="121"/>
      <c r="C250" s="149">
        <v>89</v>
      </c>
      <c r="D250" s="149" t="s">
        <v>117</v>
      </c>
      <c r="E250" s="150" t="s">
        <v>328</v>
      </c>
      <c r="F250" s="151" t="s">
        <v>329</v>
      </c>
      <c r="G250" s="152" t="s">
        <v>120</v>
      </c>
      <c r="H250" s="153">
        <v>44.8</v>
      </c>
      <c r="I250" s="154">
        <v>0</v>
      </c>
      <c r="J250" s="155">
        <f>ROUND(I250*H250,2)</f>
        <v>0</v>
      </c>
      <c r="K250" s="128"/>
      <c r="L250" s="25"/>
      <c r="M250" s="129" t="s">
        <v>1</v>
      </c>
      <c r="N250" s="130" t="s">
        <v>32</v>
      </c>
      <c r="O250" s="131">
        <v>0.69899999999999995</v>
      </c>
      <c r="P250" s="131">
        <f t="shared" si="28"/>
        <v>31.315199999999997</v>
      </c>
      <c r="Q250" s="131">
        <v>1.18213E-2</v>
      </c>
      <c r="R250" s="131">
        <f t="shared" si="29"/>
        <v>0.52959423999999999</v>
      </c>
      <c r="S250" s="131">
        <v>0</v>
      </c>
      <c r="T250" s="132">
        <f t="shared" si="30"/>
        <v>0</v>
      </c>
      <c r="AR250" s="133" t="s">
        <v>132</v>
      </c>
      <c r="AT250" s="133" t="s">
        <v>117</v>
      </c>
      <c r="AU250" s="133" t="s">
        <v>77</v>
      </c>
      <c r="AY250" s="13" t="s">
        <v>114</v>
      </c>
      <c r="BE250" s="134">
        <f t="shared" si="31"/>
        <v>0</v>
      </c>
      <c r="BF250" s="134">
        <f t="shared" si="32"/>
        <v>0</v>
      </c>
      <c r="BG250" s="134">
        <f t="shared" si="33"/>
        <v>0</v>
      </c>
      <c r="BH250" s="134">
        <f t="shared" si="34"/>
        <v>0</v>
      </c>
      <c r="BI250" s="134">
        <f t="shared" si="35"/>
        <v>0</v>
      </c>
      <c r="BJ250" s="13" t="s">
        <v>75</v>
      </c>
      <c r="BK250" s="134">
        <f t="shared" si="36"/>
        <v>0</v>
      </c>
      <c r="BL250" s="13" t="s">
        <v>132</v>
      </c>
      <c r="BM250" s="133" t="s">
        <v>178</v>
      </c>
    </row>
    <row r="251" spans="2:65" s="1" customFormat="1" ht="22.8" x14ac:dyDescent="0.2">
      <c r="B251" s="121"/>
      <c r="C251" s="161">
        <v>90</v>
      </c>
      <c r="D251" s="161" t="s">
        <v>140</v>
      </c>
      <c r="E251" s="162" t="s">
        <v>330</v>
      </c>
      <c r="F251" s="163" t="s">
        <v>331</v>
      </c>
      <c r="G251" s="164" t="s">
        <v>120</v>
      </c>
      <c r="H251" s="165">
        <v>50</v>
      </c>
      <c r="I251" s="154">
        <v>0</v>
      </c>
      <c r="J251" s="166">
        <f>ROUND(I251*H251,2)</f>
        <v>0</v>
      </c>
      <c r="K251" s="128"/>
      <c r="L251" s="25"/>
      <c r="M251" s="129" t="s">
        <v>1</v>
      </c>
      <c r="N251" s="130" t="s">
        <v>32</v>
      </c>
      <c r="O251" s="131">
        <v>1.1240000000000001</v>
      </c>
      <c r="P251" s="131">
        <f t="shared" si="28"/>
        <v>56.2</v>
      </c>
      <c r="Q251" s="131">
        <v>1.0099800000000001E-2</v>
      </c>
      <c r="R251" s="131">
        <f t="shared" si="29"/>
        <v>0.50499000000000005</v>
      </c>
      <c r="S251" s="131">
        <v>0</v>
      </c>
      <c r="T251" s="132">
        <f t="shared" si="30"/>
        <v>0</v>
      </c>
      <c r="AR251" s="133" t="s">
        <v>132</v>
      </c>
      <c r="AT251" s="133" t="s">
        <v>117</v>
      </c>
      <c r="AU251" s="133" t="s">
        <v>77</v>
      </c>
      <c r="AY251" s="13" t="s">
        <v>114</v>
      </c>
      <c r="BE251" s="134">
        <f t="shared" si="31"/>
        <v>0</v>
      </c>
      <c r="BF251" s="134">
        <f t="shared" si="32"/>
        <v>0</v>
      </c>
      <c r="BG251" s="134">
        <f t="shared" si="33"/>
        <v>0</v>
      </c>
      <c r="BH251" s="134">
        <f t="shared" si="34"/>
        <v>0</v>
      </c>
      <c r="BI251" s="134">
        <f t="shared" si="35"/>
        <v>0</v>
      </c>
      <c r="BJ251" s="13" t="s">
        <v>75</v>
      </c>
      <c r="BK251" s="134">
        <f t="shared" si="36"/>
        <v>0</v>
      </c>
      <c r="BL251" s="13" t="s">
        <v>132</v>
      </c>
      <c r="BM251" s="133" t="s">
        <v>179</v>
      </c>
    </row>
    <row r="252" spans="2:65" s="1" customFormat="1" ht="33" customHeight="1" x14ac:dyDescent="0.2">
      <c r="B252" s="121"/>
      <c r="C252" s="149">
        <v>91</v>
      </c>
      <c r="D252" s="149" t="s">
        <v>117</v>
      </c>
      <c r="E252" s="150" t="s">
        <v>332</v>
      </c>
      <c r="F252" s="151" t="s">
        <v>333</v>
      </c>
      <c r="G252" s="152" t="s">
        <v>334</v>
      </c>
      <c r="H252" s="153">
        <v>500</v>
      </c>
      <c r="I252" s="154">
        <v>0</v>
      </c>
      <c r="J252" s="155">
        <f>ROUND(I252*H252,2)</f>
        <v>0</v>
      </c>
      <c r="K252" s="128"/>
      <c r="L252" s="25"/>
      <c r="M252" s="129" t="s">
        <v>1</v>
      </c>
      <c r="N252" s="130" t="s">
        <v>32</v>
      </c>
      <c r="O252" s="131">
        <v>0.86499999999999999</v>
      </c>
      <c r="P252" s="131">
        <f t="shared" si="28"/>
        <v>432.5</v>
      </c>
      <c r="Q252" s="131">
        <v>3.1999999999999999E-5</v>
      </c>
      <c r="R252" s="131">
        <f t="shared" si="29"/>
        <v>1.6E-2</v>
      </c>
      <c r="S252" s="131">
        <v>0</v>
      </c>
      <c r="T252" s="132">
        <f t="shared" si="30"/>
        <v>0</v>
      </c>
      <c r="AR252" s="133" t="s">
        <v>132</v>
      </c>
      <c r="AT252" s="133" t="s">
        <v>117</v>
      </c>
      <c r="AU252" s="133" t="s">
        <v>77</v>
      </c>
      <c r="AY252" s="13" t="s">
        <v>114</v>
      </c>
      <c r="BE252" s="134">
        <f t="shared" si="31"/>
        <v>0</v>
      </c>
      <c r="BF252" s="134">
        <f t="shared" si="32"/>
        <v>0</v>
      </c>
      <c r="BG252" s="134">
        <f t="shared" si="33"/>
        <v>0</v>
      </c>
      <c r="BH252" s="134">
        <f t="shared" si="34"/>
        <v>0</v>
      </c>
      <c r="BI252" s="134">
        <f t="shared" si="35"/>
        <v>0</v>
      </c>
      <c r="BJ252" s="13" t="s">
        <v>75</v>
      </c>
      <c r="BK252" s="134">
        <f t="shared" si="36"/>
        <v>0</v>
      </c>
      <c r="BL252" s="13" t="s">
        <v>132</v>
      </c>
      <c r="BM252" s="133" t="s">
        <v>174</v>
      </c>
    </row>
    <row r="253" spans="2:65" s="11" customFormat="1" ht="22.95" customHeight="1" x14ac:dyDescent="0.25">
      <c r="B253" s="110"/>
      <c r="D253" s="111" t="s">
        <v>66</v>
      </c>
      <c r="E253" s="119" t="s">
        <v>180</v>
      </c>
      <c r="F253" s="119" t="s">
        <v>181</v>
      </c>
      <c r="J253" s="120">
        <f>SUM(J254:J259)</f>
        <v>0</v>
      </c>
      <c r="L253" s="110"/>
      <c r="M253" s="114"/>
      <c r="P253" s="115">
        <f>SUM(P254:P259)</f>
        <v>25.916240000000002</v>
      </c>
      <c r="R253" s="115">
        <f>SUM(R254:R259)</f>
        <v>6.1451940916000002E-2</v>
      </c>
      <c r="T253" s="116">
        <f>SUM(T254:T259)</f>
        <v>0</v>
      </c>
      <c r="AR253" s="111" t="s">
        <v>77</v>
      </c>
      <c r="AT253" s="117" t="s">
        <v>66</v>
      </c>
      <c r="AU253" s="117" t="s">
        <v>75</v>
      </c>
      <c r="AY253" s="111" t="s">
        <v>114</v>
      </c>
      <c r="BK253" s="118">
        <f>SUM(BK254:BK259)</f>
        <v>0</v>
      </c>
    </row>
    <row r="254" spans="2:65" s="1" customFormat="1" ht="34.200000000000003" x14ac:dyDescent="0.2">
      <c r="B254" s="121"/>
      <c r="C254" s="149">
        <v>92</v>
      </c>
      <c r="D254" s="149" t="s">
        <v>117</v>
      </c>
      <c r="E254" s="150" t="s">
        <v>335</v>
      </c>
      <c r="F254" s="151" t="s">
        <v>336</v>
      </c>
      <c r="G254" s="152" t="s">
        <v>124</v>
      </c>
      <c r="H254" s="153">
        <v>2</v>
      </c>
      <c r="I254" s="154">
        <v>0</v>
      </c>
      <c r="J254" s="155">
        <f t="shared" ref="J254:J259" si="37">ROUND(I254*H254,2)</f>
        <v>0</v>
      </c>
      <c r="K254" s="141"/>
      <c r="L254" s="142"/>
      <c r="M254" s="143" t="s">
        <v>1</v>
      </c>
      <c r="N254" s="144" t="s">
        <v>32</v>
      </c>
      <c r="O254" s="131">
        <v>0</v>
      </c>
      <c r="P254" s="131">
        <f t="shared" ref="P254:P259" si="38">O254*H254</f>
        <v>0</v>
      </c>
      <c r="Q254" s="131">
        <v>2.9170000000000001E-2</v>
      </c>
      <c r="R254" s="131">
        <f t="shared" ref="R254:R259" si="39">Q254*H254</f>
        <v>5.8340000000000003E-2</v>
      </c>
      <c r="S254" s="131">
        <v>0</v>
      </c>
      <c r="T254" s="132">
        <f t="shared" ref="T254:T259" si="40">S254*H254</f>
        <v>0</v>
      </c>
      <c r="AR254" s="133" t="s">
        <v>144</v>
      </c>
      <c r="AT254" s="133" t="s">
        <v>140</v>
      </c>
      <c r="AU254" s="133" t="s">
        <v>77</v>
      </c>
      <c r="AY254" s="13" t="s">
        <v>114</v>
      </c>
      <c r="BE254" s="134">
        <f t="shared" ref="BE254:BE259" si="41">IF(N254="základní",J254,0)</f>
        <v>0</v>
      </c>
      <c r="BF254" s="134">
        <f t="shared" ref="BF254:BF259" si="42">IF(N254="snížená",J254,0)</f>
        <v>0</v>
      </c>
      <c r="BG254" s="134">
        <f t="shared" ref="BG254:BG259" si="43">IF(N254="zákl. přenesená",J254,0)</f>
        <v>0</v>
      </c>
      <c r="BH254" s="134">
        <f t="shared" ref="BH254:BH259" si="44">IF(N254="sníž. přenesená",J254,0)</f>
        <v>0</v>
      </c>
      <c r="BI254" s="134">
        <f t="shared" ref="BI254:BI259" si="45">IF(N254="nulová",J254,0)</f>
        <v>0</v>
      </c>
      <c r="BJ254" s="13" t="s">
        <v>75</v>
      </c>
      <c r="BK254" s="134">
        <f t="shared" ref="BK254:BK259" si="46">ROUND(I254*H254,2)</f>
        <v>0</v>
      </c>
      <c r="BL254" s="13" t="s">
        <v>132</v>
      </c>
      <c r="BM254" s="133" t="s">
        <v>173</v>
      </c>
    </row>
    <row r="255" spans="2:65" s="1" customFormat="1" ht="24.3" customHeight="1" x14ac:dyDescent="0.2">
      <c r="B255" s="121"/>
      <c r="C255" s="161">
        <v>93</v>
      </c>
      <c r="D255" s="161" t="s">
        <v>140</v>
      </c>
      <c r="E255" s="162" t="s">
        <v>337</v>
      </c>
      <c r="F255" s="163" t="s">
        <v>338</v>
      </c>
      <c r="G255" s="164" t="s">
        <v>124</v>
      </c>
      <c r="H255" s="165">
        <v>2</v>
      </c>
      <c r="I255" s="154">
        <v>0</v>
      </c>
      <c r="J255" s="166">
        <f t="shared" si="37"/>
        <v>0</v>
      </c>
      <c r="K255" s="128"/>
      <c r="L255" s="25"/>
      <c r="M255" s="129" t="s">
        <v>1</v>
      </c>
      <c r="N255" s="130" t="s">
        <v>32</v>
      </c>
      <c r="O255" s="131">
        <v>1.298</v>
      </c>
      <c r="P255" s="131">
        <f t="shared" si="38"/>
        <v>2.5960000000000001</v>
      </c>
      <c r="Q255" s="131">
        <v>2.5201820000000003E-4</v>
      </c>
      <c r="R255" s="131">
        <f t="shared" si="39"/>
        <v>5.0403640000000005E-4</v>
      </c>
      <c r="S255" s="131">
        <v>0</v>
      </c>
      <c r="T255" s="132">
        <f t="shared" si="40"/>
        <v>0</v>
      </c>
      <c r="AR255" s="133" t="s">
        <v>132</v>
      </c>
      <c r="AT255" s="133" t="s">
        <v>117</v>
      </c>
      <c r="AU255" s="133" t="s">
        <v>77</v>
      </c>
      <c r="AY255" s="13" t="s">
        <v>114</v>
      </c>
      <c r="BE255" s="134">
        <f t="shared" si="41"/>
        <v>0</v>
      </c>
      <c r="BF255" s="134">
        <f t="shared" si="42"/>
        <v>0</v>
      </c>
      <c r="BG255" s="134">
        <f t="shared" si="43"/>
        <v>0</v>
      </c>
      <c r="BH255" s="134">
        <f t="shared" si="44"/>
        <v>0</v>
      </c>
      <c r="BI255" s="134">
        <f t="shared" si="45"/>
        <v>0</v>
      </c>
      <c r="BJ255" s="13" t="s">
        <v>75</v>
      </c>
      <c r="BK255" s="134">
        <f t="shared" si="46"/>
        <v>0</v>
      </c>
      <c r="BL255" s="13" t="s">
        <v>132</v>
      </c>
      <c r="BM255" s="133" t="s">
        <v>182</v>
      </c>
    </row>
    <row r="256" spans="2:65" s="1" customFormat="1" ht="34.200000000000003" x14ac:dyDescent="0.2">
      <c r="B256" s="121"/>
      <c r="C256" s="149">
        <v>92</v>
      </c>
      <c r="D256" s="149" t="s">
        <v>117</v>
      </c>
      <c r="E256" s="150" t="s">
        <v>335</v>
      </c>
      <c r="F256" s="151" t="s">
        <v>396</v>
      </c>
      <c r="G256" s="152" t="s">
        <v>124</v>
      </c>
      <c r="H256" s="153">
        <v>1</v>
      </c>
      <c r="I256" s="154">
        <v>0</v>
      </c>
      <c r="J256" s="155">
        <f t="shared" ref="J256:J257" si="47">ROUND(I256*H256,2)</f>
        <v>0</v>
      </c>
      <c r="K256" s="128"/>
      <c r="L256" s="25"/>
      <c r="M256" s="129"/>
      <c r="N256" s="130"/>
      <c r="O256" s="131"/>
      <c r="P256" s="131"/>
      <c r="Q256" s="131"/>
      <c r="R256" s="131"/>
      <c r="S256" s="131"/>
      <c r="T256" s="132"/>
      <c r="AR256" s="133"/>
      <c r="AT256" s="133"/>
      <c r="AU256" s="133"/>
      <c r="AY256" s="13"/>
      <c r="BE256" s="134"/>
      <c r="BF256" s="134"/>
      <c r="BG256" s="134"/>
      <c r="BH256" s="134"/>
      <c r="BI256" s="134"/>
      <c r="BJ256" s="13"/>
      <c r="BK256" s="134"/>
      <c r="BL256" s="13"/>
      <c r="BM256" s="133"/>
    </row>
    <row r="257" spans="2:65" s="1" customFormat="1" ht="24.3" customHeight="1" x14ac:dyDescent="0.2">
      <c r="B257" s="121"/>
      <c r="C257" s="161">
        <v>93</v>
      </c>
      <c r="D257" s="161" t="s">
        <v>140</v>
      </c>
      <c r="E257" s="162" t="s">
        <v>337</v>
      </c>
      <c r="F257" s="163" t="s">
        <v>395</v>
      </c>
      <c r="G257" s="164" t="s">
        <v>124</v>
      </c>
      <c r="H257" s="165">
        <v>1</v>
      </c>
      <c r="I257" s="154">
        <v>0</v>
      </c>
      <c r="J257" s="166">
        <f t="shared" si="47"/>
        <v>0</v>
      </c>
      <c r="K257" s="128"/>
      <c r="L257" s="25"/>
      <c r="M257" s="129"/>
      <c r="N257" s="130"/>
      <c r="O257" s="131"/>
      <c r="P257" s="131"/>
      <c r="Q257" s="131"/>
      <c r="R257" s="131"/>
      <c r="S257" s="131"/>
      <c r="T257" s="132"/>
      <c r="AR257" s="133"/>
      <c r="AT257" s="133"/>
      <c r="AU257" s="133"/>
      <c r="AY257" s="13"/>
      <c r="BE257" s="134"/>
      <c r="BF257" s="134"/>
      <c r="BG257" s="134"/>
      <c r="BH257" s="134"/>
      <c r="BI257" s="134"/>
      <c r="BJ257" s="13"/>
      <c r="BK257" s="134"/>
      <c r="BL257" s="13"/>
      <c r="BM257" s="133"/>
    </row>
    <row r="258" spans="2:65" s="1" customFormat="1" ht="24.3" customHeight="1" x14ac:dyDescent="0.2">
      <c r="B258" s="121"/>
      <c r="C258" s="149">
        <v>94</v>
      </c>
      <c r="D258" s="149" t="s">
        <v>117</v>
      </c>
      <c r="E258" s="150" t="s">
        <v>339</v>
      </c>
      <c r="F258" s="151" t="s">
        <v>375</v>
      </c>
      <c r="G258" s="152" t="s">
        <v>138</v>
      </c>
      <c r="H258" s="153">
        <v>2.5</v>
      </c>
      <c r="I258" s="154">
        <v>0</v>
      </c>
      <c r="J258" s="155">
        <f t="shared" si="37"/>
        <v>0</v>
      </c>
      <c r="K258" s="128"/>
      <c r="L258" s="25"/>
      <c r="M258" s="129" t="s">
        <v>1</v>
      </c>
      <c r="N258" s="130" t="s">
        <v>32</v>
      </c>
      <c r="O258" s="131">
        <v>7.36</v>
      </c>
      <c r="P258" s="131">
        <f t="shared" si="38"/>
        <v>18.400000000000002</v>
      </c>
      <c r="Q258" s="131">
        <v>8.7384080000000002E-4</v>
      </c>
      <c r="R258" s="131">
        <f t="shared" si="39"/>
        <v>2.1846019999999999E-3</v>
      </c>
      <c r="S258" s="131">
        <v>0</v>
      </c>
      <c r="T258" s="132">
        <f t="shared" si="40"/>
        <v>0</v>
      </c>
      <c r="AR258" s="133" t="s">
        <v>132</v>
      </c>
      <c r="AT258" s="133" t="s">
        <v>117</v>
      </c>
      <c r="AU258" s="133" t="s">
        <v>77</v>
      </c>
      <c r="AY258" s="13" t="s">
        <v>114</v>
      </c>
      <c r="BE258" s="134">
        <f t="shared" si="41"/>
        <v>0</v>
      </c>
      <c r="BF258" s="134">
        <f t="shared" si="42"/>
        <v>0</v>
      </c>
      <c r="BG258" s="134">
        <f t="shared" si="43"/>
        <v>0</v>
      </c>
      <c r="BH258" s="134">
        <f t="shared" si="44"/>
        <v>0</v>
      </c>
      <c r="BI258" s="134">
        <f t="shared" si="45"/>
        <v>0</v>
      </c>
      <c r="BJ258" s="13" t="s">
        <v>75</v>
      </c>
      <c r="BK258" s="134">
        <f t="shared" si="46"/>
        <v>0</v>
      </c>
      <c r="BL258" s="13" t="s">
        <v>132</v>
      </c>
      <c r="BM258" s="133" t="s">
        <v>183</v>
      </c>
    </row>
    <row r="259" spans="2:65" s="1" customFormat="1" ht="24.3" customHeight="1" x14ac:dyDescent="0.2">
      <c r="B259" s="121"/>
      <c r="C259" s="149">
        <v>95</v>
      </c>
      <c r="D259" s="149" t="s">
        <v>117</v>
      </c>
      <c r="E259" s="150" t="s">
        <v>340</v>
      </c>
      <c r="F259" s="151" t="s">
        <v>341</v>
      </c>
      <c r="G259" s="152" t="s">
        <v>159</v>
      </c>
      <c r="H259" s="153">
        <v>0.52</v>
      </c>
      <c r="I259" s="154">
        <v>0</v>
      </c>
      <c r="J259" s="155">
        <f t="shared" si="37"/>
        <v>0</v>
      </c>
      <c r="K259" s="128"/>
      <c r="L259" s="25"/>
      <c r="M259" s="129" t="s">
        <v>1</v>
      </c>
      <c r="N259" s="130" t="s">
        <v>32</v>
      </c>
      <c r="O259" s="131">
        <v>9.4619999999999997</v>
      </c>
      <c r="P259" s="131">
        <f t="shared" si="38"/>
        <v>4.9202399999999997</v>
      </c>
      <c r="Q259" s="131">
        <v>8.1404329999999997E-4</v>
      </c>
      <c r="R259" s="131">
        <f t="shared" si="39"/>
        <v>4.2330251600000002E-4</v>
      </c>
      <c r="S259" s="131">
        <v>0</v>
      </c>
      <c r="T259" s="132">
        <f t="shared" si="40"/>
        <v>0</v>
      </c>
      <c r="AR259" s="133" t="s">
        <v>132</v>
      </c>
      <c r="AT259" s="133" t="s">
        <v>117</v>
      </c>
      <c r="AU259" s="133" t="s">
        <v>77</v>
      </c>
      <c r="AY259" s="13" t="s">
        <v>114</v>
      </c>
      <c r="BE259" s="134">
        <f t="shared" si="41"/>
        <v>0</v>
      </c>
      <c r="BF259" s="134">
        <f t="shared" si="42"/>
        <v>0</v>
      </c>
      <c r="BG259" s="134">
        <f t="shared" si="43"/>
        <v>0</v>
      </c>
      <c r="BH259" s="134">
        <f t="shared" si="44"/>
        <v>0</v>
      </c>
      <c r="BI259" s="134">
        <f t="shared" si="45"/>
        <v>0</v>
      </c>
      <c r="BJ259" s="13" t="s">
        <v>75</v>
      </c>
      <c r="BK259" s="134">
        <f t="shared" si="46"/>
        <v>0</v>
      </c>
      <c r="BL259" s="13" t="s">
        <v>132</v>
      </c>
      <c r="BM259" s="133" t="s">
        <v>184</v>
      </c>
    </row>
    <row r="260" spans="2:65" s="1" customFormat="1" ht="24.3" customHeight="1" x14ac:dyDescent="0.25">
      <c r="B260" s="121"/>
      <c r="C260" s="11"/>
      <c r="D260" s="111" t="s">
        <v>66</v>
      </c>
      <c r="E260" s="119">
        <v>771</v>
      </c>
      <c r="F260" s="119" t="s">
        <v>377</v>
      </c>
      <c r="G260" s="11"/>
      <c r="H260" s="168"/>
      <c r="I260" s="11"/>
      <c r="J260" s="120">
        <f>SUM(J261:J267)</f>
        <v>0</v>
      </c>
      <c r="K260" s="207"/>
      <c r="L260" s="25"/>
      <c r="M260" s="129"/>
      <c r="N260" s="130"/>
      <c r="O260" s="131"/>
      <c r="P260" s="131"/>
      <c r="Q260" s="131"/>
      <c r="R260" s="131"/>
      <c r="S260" s="131"/>
      <c r="T260" s="132"/>
      <c r="AR260" s="133"/>
      <c r="AT260" s="133"/>
      <c r="AU260" s="133"/>
      <c r="AY260" s="13"/>
      <c r="BE260" s="134"/>
      <c r="BF260" s="134"/>
      <c r="BG260" s="134"/>
      <c r="BH260" s="134"/>
      <c r="BI260" s="134"/>
      <c r="BJ260" s="13"/>
      <c r="BK260" s="134"/>
      <c r="BL260" s="13"/>
      <c r="BM260" s="133"/>
    </row>
    <row r="261" spans="2:65" s="1" customFormat="1" ht="24.3" customHeight="1" x14ac:dyDescent="0.2">
      <c r="B261" s="121"/>
      <c r="C261" s="149">
        <v>96</v>
      </c>
      <c r="D261" s="149" t="s">
        <v>117</v>
      </c>
      <c r="E261" s="150" t="s">
        <v>186</v>
      </c>
      <c r="F261" s="151" t="s">
        <v>378</v>
      </c>
      <c r="G261" s="152" t="s">
        <v>120</v>
      </c>
      <c r="H261" s="208">
        <f>17.0355+2.7</f>
        <v>19.735499999999998</v>
      </c>
      <c r="I261" s="154">
        <v>0</v>
      </c>
      <c r="J261" s="155">
        <f t="shared" ref="J261:J267" si="48">ROUND(I261*H261,2)</f>
        <v>0</v>
      </c>
      <c r="K261" s="207"/>
      <c r="L261" s="25"/>
      <c r="M261" s="129"/>
      <c r="N261" s="130"/>
      <c r="O261" s="131"/>
      <c r="P261" s="131"/>
      <c r="Q261" s="131"/>
      <c r="R261" s="131"/>
      <c r="S261" s="131"/>
      <c r="T261" s="132"/>
      <c r="AR261" s="133"/>
      <c r="AT261" s="133"/>
      <c r="AU261" s="133"/>
      <c r="AY261" s="13"/>
      <c r="BE261" s="134"/>
      <c r="BF261" s="134"/>
      <c r="BG261" s="134"/>
      <c r="BH261" s="134"/>
      <c r="BI261" s="134"/>
      <c r="BJ261" s="13"/>
      <c r="BK261" s="134"/>
      <c r="BL261" s="13"/>
      <c r="BM261" s="133"/>
    </row>
    <row r="262" spans="2:65" s="1" customFormat="1" ht="24.3" customHeight="1" x14ac:dyDescent="0.2">
      <c r="B262" s="121"/>
      <c r="C262" s="149">
        <v>97</v>
      </c>
      <c r="D262" s="149" t="s">
        <v>117</v>
      </c>
      <c r="E262" s="150" t="s">
        <v>380</v>
      </c>
      <c r="F262" s="151" t="s">
        <v>379</v>
      </c>
      <c r="G262" s="152" t="s">
        <v>120</v>
      </c>
      <c r="H262" s="208">
        <f>H261</f>
        <v>19.735499999999998</v>
      </c>
      <c r="I262" s="154">
        <v>0</v>
      </c>
      <c r="J262" s="155">
        <f t="shared" si="48"/>
        <v>0</v>
      </c>
      <c r="K262" s="207"/>
      <c r="L262" s="25"/>
      <c r="M262" s="129"/>
      <c r="N262" s="130"/>
      <c r="O262" s="131"/>
      <c r="P262" s="131"/>
      <c r="Q262" s="131"/>
      <c r="R262" s="131"/>
      <c r="S262" s="131"/>
      <c r="T262" s="132"/>
      <c r="AR262" s="133"/>
      <c r="AT262" s="133"/>
      <c r="AU262" s="133"/>
      <c r="AY262" s="13"/>
      <c r="BE262" s="134"/>
      <c r="BF262" s="134"/>
      <c r="BG262" s="134"/>
      <c r="BH262" s="134"/>
      <c r="BI262" s="134"/>
      <c r="BJ262" s="13"/>
      <c r="BK262" s="134"/>
      <c r="BL262" s="13"/>
      <c r="BM262" s="133"/>
    </row>
    <row r="263" spans="2:65" s="1" customFormat="1" ht="24.3" customHeight="1" x14ac:dyDescent="0.2">
      <c r="B263" s="121"/>
      <c r="C263" s="149">
        <v>98</v>
      </c>
      <c r="D263" s="149" t="s">
        <v>117</v>
      </c>
      <c r="E263" s="150" t="s">
        <v>190</v>
      </c>
      <c r="F263" s="151" t="s">
        <v>344</v>
      </c>
      <c r="G263" s="152" t="s">
        <v>120</v>
      </c>
      <c r="H263" s="208">
        <f>H261</f>
        <v>19.735499999999998</v>
      </c>
      <c r="I263" s="154">
        <v>0</v>
      </c>
      <c r="J263" s="155">
        <f t="shared" si="48"/>
        <v>0</v>
      </c>
      <c r="K263" s="207"/>
      <c r="L263" s="25"/>
      <c r="M263" s="129"/>
      <c r="N263" s="130"/>
      <c r="O263" s="131"/>
      <c r="P263" s="131"/>
      <c r="Q263" s="131"/>
      <c r="R263" s="131"/>
      <c r="S263" s="131"/>
      <c r="T263" s="132"/>
      <c r="AR263" s="133"/>
      <c r="AT263" s="133"/>
      <c r="AU263" s="133"/>
      <c r="AY263" s="13"/>
      <c r="BE263" s="134"/>
      <c r="BF263" s="134"/>
      <c r="BG263" s="134"/>
      <c r="BH263" s="134"/>
      <c r="BI263" s="134"/>
      <c r="BJ263" s="13"/>
      <c r="BK263" s="134"/>
      <c r="BL263" s="13"/>
      <c r="BM263" s="133"/>
    </row>
    <row r="264" spans="2:65" s="1" customFormat="1" ht="34.200000000000003" x14ac:dyDescent="0.2">
      <c r="B264" s="121"/>
      <c r="C264" s="149">
        <v>99</v>
      </c>
      <c r="D264" s="149" t="s">
        <v>117</v>
      </c>
      <c r="E264" s="150" t="s">
        <v>382</v>
      </c>
      <c r="F264" s="151" t="s">
        <v>381</v>
      </c>
      <c r="G264" s="152" t="s">
        <v>120</v>
      </c>
      <c r="H264" s="208">
        <f>H261</f>
        <v>19.735499999999998</v>
      </c>
      <c r="I264" s="154">
        <v>0</v>
      </c>
      <c r="J264" s="155">
        <f t="shared" si="48"/>
        <v>0</v>
      </c>
      <c r="K264" s="207"/>
      <c r="L264" s="25"/>
      <c r="M264" s="129"/>
      <c r="N264" s="130"/>
      <c r="O264" s="131"/>
      <c r="P264" s="131"/>
      <c r="Q264" s="131"/>
      <c r="R264" s="131"/>
      <c r="S264" s="131"/>
      <c r="T264" s="132"/>
      <c r="AR264" s="133"/>
      <c r="AT264" s="133"/>
      <c r="AU264" s="133"/>
      <c r="AY264" s="13"/>
      <c r="BE264" s="134"/>
      <c r="BF264" s="134"/>
      <c r="BG264" s="134"/>
      <c r="BH264" s="134"/>
      <c r="BI264" s="134"/>
      <c r="BJ264" s="13"/>
      <c r="BK264" s="134"/>
      <c r="BL264" s="13"/>
      <c r="BM264" s="133"/>
    </row>
    <row r="265" spans="2:65" s="1" customFormat="1" ht="22.8" x14ac:dyDescent="0.2">
      <c r="B265" s="121"/>
      <c r="C265" s="161">
        <v>100</v>
      </c>
      <c r="D265" s="161" t="s">
        <v>140</v>
      </c>
      <c r="E265" s="162" t="s">
        <v>383</v>
      </c>
      <c r="F265" s="163" t="s">
        <v>384</v>
      </c>
      <c r="G265" s="164" t="s">
        <v>120</v>
      </c>
      <c r="H265" s="209">
        <f>H264*1.5</f>
        <v>29.603249999999996</v>
      </c>
      <c r="I265" s="154">
        <v>0</v>
      </c>
      <c r="J265" s="166">
        <f t="shared" ref="J265:J266" si="49">ROUND(I265*H265,2)</f>
        <v>0</v>
      </c>
      <c r="K265" s="207"/>
      <c r="L265" s="25"/>
      <c r="M265" s="129"/>
      <c r="N265" s="130"/>
      <c r="O265" s="131"/>
      <c r="P265" s="131"/>
      <c r="Q265" s="131"/>
      <c r="R265" s="131"/>
      <c r="S265" s="131"/>
      <c r="T265" s="132"/>
      <c r="AR265" s="133"/>
      <c r="AT265" s="133"/>
      <c r="AU265" s="133"/>
      <c r="AY265" s="13"/>
      <c r="BE265" s="134"/>
      <c r="BF265" s="134"/>
      <c r="BG265" s="134"/>
      <c r="BH265" s="134"/>
      <c r="BI265" s="134"/>
      <c r="BJ265" s="13"/>
      <c r="BK265" s="134"/>
      <c r="BL265" s="13"/>
      <c r="BM265" s="133"/>
    </row>
    <row r="266" spans="2:65" s="1" customFormat="1" ht="22.8" x14ac:dyDescent="0.2">
      <c r="B266" s="121"/>
      <c r="C266" s="149">
        <v>101</v>
      </c>
      <c r="D266" s="149" t="s">
        <v>117</v>
      </c>
      <c r="E266" s="150" t="s">
        <v>385</v>
      </c>
      <c r="F266" s="151" t="s">
        <v>386</v>
      </c>
      <c r="G266" s="152" t="s">
        <v>120</v>
      </c>
      <c r="H266" s="208">
        <f>H261</f>
        <v>19.735499999999998</v>
      </c>
      <c r="I266" s="154">
        <v>0</v>
      </c>
      <c r="J266" s="155">
        <f t="shared" si="49"/>
        <v>0</v>
      </c>
      <c r="K266" s="207"/>
      <c r="L266" s="25"/>
      <c r="M266" s="129"/>
      <c r="N266" s="130"/>
      <c r="O266" s="131"/>
      <c r="P266" s="131"/>
      <c r="Q266" s="131"/>
      <c r="R266" s="131"/>
      <c r="S266" s="131"/>
      <c r="T266" s="132"/>
      <c r="AR266" s="133"/>
      <c r="AT266" s="133"/>
      <c r="AU266" s="133"/>
      <c r="AY266" s="13"/>
      <c r="BE266" s="134"/>
      <c r="BF266" s="134"/>
      <c r="BG266" s="134"/>
      <c r="BH266" s="134"/>
      <c r="BI266" s="134"/>
      <c r="BJ266" s="13"/>
      <c r="BK266" s="134"/>
      <c r="BL266" s="13"/>
      <c r="BM266" s="133"/>
    </row>
    <row r="267" spans="2:65" s="1" customFormat="1" ht="24.3" customHeight="1" x14ac:dyDescent="0.2">
      <c r="B267" s="121"/>
      <c r="C267" s="149">
        <v>102</v>
      </c>
      <c r="D267" s="149" t="s">
        <v>117</v>
      </c>
      <c r="E267" s="150" t="s">
        <v>387</v>
      </c>
      <c r="F267" s="151" t="s">
        <v>388</v>
      </c>
      <c r="G267" s="152" t="s">
        <v>120</v>
      </c>
      <c r="H267" s="208">
        <f>H261</f>
        <v>19.735499999999998</v>
      </c>
      <c r="I267" s="154">
        <v>0</v>
      </c>
      <c r="J267" s="155">
        <f t="shared" si="48"/>
        <v>0</v>
      </c>
      <c r="K267" s="207"/>
      <c r="L267" s="25"/>
      <c r="M267" s="129"/>
      <c r="N267" s="130"/>
      <c r="O267" s="131"/>
      <c r="P267" s="131"/>
      <c r="Q267" s="131"/>
      <c r="R267" s="131"/>
      <c r="S267" s="131"/>
      <c r="T267" s="132"/>
      <c r="AR267" s="133"/>
      <c r="AT267" s="133"/>
      <c r="AU267" s="133"/>
      <c r="AY267" s="13"/>
      <c r="BE267" s="134"/>
      <c r="BF267" s="134"/>
      <c r="BG267" s="134"/>
      <c r="BH267" s="134"/>
      <c r="BI267" s="134"/>
      <c r="BJ267" s="13"/>
      <c r="BK267" s="134"/>
      <c r="BL267" s="13"/>
      <c r="BM267" s="133"/>
    </row>
    <row r="268" spans="2:65" s="11" customFormat="1" ht="22.95" customHeight="1" x14ac:dyDescent="0.25">
      <c r="B268" s="110"/>
      <c r="D268" s="111" t="s">
        <v>66</v>
      </c>
      <c r="E268" s="119" t="s">
        <v>185</v>
      </c>
      <c r="F268" s="119" t="s">
        <v>376</v>
      </c>
      <c r="H268" s="168"/>
      <c r="J268" s="120">
        <f>BK268</f>
        <v>0</v>
      </c>
      <c r="L268" s="110"/>
      <c r="M268" s="114"/>
      <c r="P268" s="115">
        <f>SUM(P269:P275)</f>
        <v>800.17750000000001</v>
      </c>
      <c r="R268" s="115">
        <f>SUM(R269:R275)</f>
        <v>4.9388499999999995</v>
      </c>
      <c r="T268" s="116">
        <f>SUM(T269:T275)</f>
        <v>0</v>
      </c>
      <c r="AR268" s="111" t="s">
        <v>77</v>
      </c>
      <c r="AT268" s="117" t="s">
        <v>66</v>
      </c>
      <c r="AU268" s="117" t="s">
        <v>75</v>
      </c>
      <c r="AY268" s="111" t="s">
        <v>114</v>
      </c>
      <c r="BK268" s="118">
        <f>SUM(BK269:BK275)</f>
        <v>0</v>
      </c>
    </row>
    <row r="269" spans="2:65" s="1" customFormat="1" ht="22.8" x14ac:dyDescent="0.2">
      <c r="B269" s="121"/>
      <c r="C269" s="149">
        <v>96</v>
      </c>
      <c r="D269" s="149" t="s">
        <v>117</v>
      </c>
      <c r="E269" s="150" t="s">
        <v>186</v>
      </c>
      <c r="F269" s="151" t="s">
        <v>342</v>
      </c>
      <c r="G269" s="152" t="s">
        <v>120</v>
      </c>
      <c r="H269" s="153">
        <f>40.3+15.2+1.5</f>
        <v>57</v>
      </c>
      <c r="I269" s="154">
        <v>0</v>
      </c>
      <c r="J269" s="155">
        <f t="shared" ref="J269:J275" si="50">ROUND(I269*H269,2)</f>
        <v>0</v>
      </c>
      <c r="K269" s="128"/>
      <c r="L269" s="25"/>
      <c r="M269" s="129" t="s">
        <v>1</v>
      </c>
      <c r="N269" s="130" t="s">
        <v>32</v>
      </c>
      <c r="O269" s="131">
        <v>1.2E-2</v>
      </c>
      <c r="P269" s="131">
        <f t="shared" ref="P269:P275" si="51">O269*H269</f>
        <v>0.68400000000000005</v>
      </c>
      <c r="Q269" s="131">
        <v>0</v>
      </c>
      <c r="R269" s="131">
        <f t="shared" ref="R269:R275" si="52">Q269*H269</f>
        <v>0</v>
      </c>
      <c r="S269" s="131">
        <v>0</v>
      </c>
      <c r="T269" s="132">
        <f t="shared" ref="T269:T275" si="53">S269*H269</f>
        <v>0</v>
      </c>
      <c r="AR269" s="133" t="s">
        <v>132</v>
      </c>
      <c r="AT269" s="133" t="s">
        <v>117</v>
      </c>
      <c r="AU269" s="133" t="s">
        <v>77</v>
      </c>
      <c r="AY269" s="13" t="s">
        <v>114</v>
      </c>
      <c r="BE269" s="134">
        <f t="shared" ref="BE269:BE275" si="54">IF(N269="základní",J269,0)</f>
        <v>0</v>
      </c>
      <c r="BF269" s="134">
        <f t="shared" ref="BF269:BF275" si="55">IF(N269="snížená",J269,0)</f>
        <v>0</v>
      </c>
      <c r="BG269" s="134">
        <f t="shared" ref="BG269:BG275" si="56">IF(N269="zákl. přenesená",J269,0)</f>
        <v>0</v>
      </c>
      <c r="BH269" s="134">
        <f t="shared" ref="BH269:BH275" si="57">IF(N269="sníž. přenesená",J269,0)</f>
        <v>0</v>
      </c>
      <c r="BI269" s="134">
        <f t="shared" ref="BI269:BI275" si="58">IF(N269="nulová",J269,0)</f>
        <v>0</v>
      </c>
      <c r="BJ269" s="13" t="s">
        <v>75</v>
      </c>
      <c r="BK269" s="134">
        <f t="shared" ref="BK269:BK275" si="59">ROUND(I269*H269,2)</f>
        <v>0</v>
      </c>
      <c r="BL269" s="13" t="s">
        <v>132</v>
      </c>
      <c r="BM269" s="133" t="s">
        <v>187</v>
      </c>
    </row>
    <row r="270" spans="2:65" s="1" customFormat="1" ht="24.3" customHeight="1" x14ac:dyDescent="0.2">
      <c r="B270" s="121"/>
      <c r="C270" s="149">
        <v>97</v>
      </c>
      <c r="D270" s="149" t="s">
        <v>117</v>
      </c>
      <c r="E270" s="150" t="s">
        <v>188</v>
      </c>
      <c r="F270" s="151" t="s">
        <v>343</v>
      </c>
      <c r="G270" s="152" t="s">
        <v>120</v>
      </c>
      <c r="H270" s="153">
        <f>H269</f>
        <v>57</v>
      </c>
      <c r="I270" s="154">
        <v>0</v>
      </c>
      <c r="J270" s="155">
        <f t="shared" si="50"/>
        <v>0</v>
      </c>
      <c r="K270" s="128"/>
      <c r="L270" s="25"/>
      <c r="M270" s="145"/>
      <c r="N270" s="130"/>
      <c r="P270" s="131"/>
      <c r="Q270" s="131"/>
      <c r="R270" s="131"/>
      <c r="S270" s="131"/>
      <c r="T270" s="132"/>
      <c r="AR270" s="133"/>
      <c r="AT270" s="133"/>
      <c r="AU270" s="133"/>
      <c r="AY270" s="13"/>
      <c r="BE270" s="134"/>
      <c r="BF270" s="134"/>
      <c r="BG270" s="134"/>
      <c r="BH270" s="134"/>
      <c r="BI270" s="134"/>
      <c r="BJ270" s="13"/>
      <c r="BK270" s="134">
        <f t="shared" si="59"/>
        <v>0</v>
      </c>
      <c r="BL270" s="13"/>
      <c r="BM270" s="133"/>
    </row>
    <row r="271" spans="2:65" s="1" customFormat="1" ht="22.8" x14ac:dyDescent="0.2">
      <c r="B271" s="121"/>
      <c r="C271" s="149">
        <v>98</v>
      </c>
      <c r="D271" s="149" t="s">
        <v>117</v>
      </c>
      <c r="E271" s="150" t="s">
        <v>190</v>
      </c>
      <c r="F271" s="151" t="s">
        <v>344</v>
      </c>
      <c r="G271" s="152" t="s">
        <v>120</v>
      </c>
      <c r="H271" s="153">
        <v>6.5</v>
      </c>
      <c r="I271" s="154">
        <v>0</v>
      </c>
      <c r="J271" s="155">
        <f t="shared" si="50"/>
        <v>0</v>
      </c>
      <c r="K271" s="128"/>
      <c r="L271" s="25"/>
      <c r="M271" s="129" t="s">
        <v>1</v>
      </c>
      <c r="N271" s="130" t="s">
        <v>32</v>
      </c>
      <c r="O271" s="131">
        <v>4.3999999999999997E-2</v>
      </c>
      <c r="P271" s="131">
        <f t="shared" si="51"/>
        <v>0.28599999999999998</v>
      </c>
      <c r="Q271" s="131">
        <v>2.9999999999999997E-4</v>
      </c>
      <c r="R271" s="131">
        <f t="shared" si="52"/>
        <v>1.9499999999999999E-3</v>
      </c>
      <c r="S271" s="131">
        <v>0</v>
      </c>
      <c r="T271" s="132">
        <f t="shared" si="53"/>
        <v>0</v>
      </c>
      <c r="AR271" s="133" t="s">
        <v>132</v>
      </c>
      <c r="AT271" s="133" t="s">
        <v>117</v>
      </c>
      <c r="AU271" s="133" t="s">
        <v>77</v>
      </c>
      <c r="AY271" s="13" t="s">
        <v>114</v>
      </c>
      <c r="BE271" s="134">
        <f t="shared" si="54"/>
        <v>0</v>
      </c>
      <c r="BF271" s="134">
        <f t="shared" si="55"/>
        <v>0</v>
      </c>
      <c r="BG271" s="134">
        <f t="shared" si="56"/>
        <v>0</v>
      </c>
      <c r="BH271" s="134">
        <f t="shared" si="57"/>
        <v>0</v>
      </c>
      <c r="BI271" s="134">
        <f t="shared" si="58"/>
        <v>0</v>
      </c>
      <c r="BJ271" s="13" t="s">
        <v>75</v>
      </c>
      <c r="BK271" s="134">
        <f t="shared" si="59"/>
        <v>0</v>
      </c>
      <c r="BL271" s="13" t="s">
        <v>132</v>
      </c>
      <c r="BM271" s="133" t="s">
        <v>189</v>
      </c>
    </row>
    <row r="272" spans="2:65" s="1" customFormat="1" ht="34.200000000000003" x14ac:dyDescent="0.2">
      <c r="B272" s="121"/>
      <c r="C272" s="149">
        <v>99</v>
      </c>
      <c r="D272" s="149" t="s">
        <v>117</v>
      </c>
      <c r="E272" s="150" t="s">
        <v>345</v>
      </c>
      <c r="F272" s="151" t="s">
        <v>346</v>
      </c>
      <c r="G272" s="152" t="s">
        <v>120</v>
      </c>
      <c r="H272" s="153">
        <f>H269</f>
        <v>57</v>
      </c>
      <c r="I272" s="154">
        <v>0</v>
      </c>
      <c r="J272" s="155">
        <f t="shared" si="50"/>
        <v>0</v>
      </c>
      <c r="K272" s="128"/>
      <c r="L272" s="25"/>
      <c r="M272" s="129" t="s">
        <v>1</v>
      </c>
      <c r="N272" s="130" t="s">
        <v>32</v>
      </c>
      <c r="O272" s="131">
        <v>0.375</v>
      </c>
      <c r="P272" s="131">
        <f t="shared" si="51"/>
        <v>21.375</v>
      </c>
      <c r="Q272" s="131">
        <v>1.5E-3</v>
      </c>
      <c r="R272" s="131">
        <f t="shared" si="52"/>
        <v>8.5500000000000007E-2</v>
      </c>
      <c r="S272" s="131">
        <v>0</v>
      </c>
      <c r="T272" s="132">
        <f t="shared" si="53"/>
        <v>0</v>
      </c>
      <c r="AR272" s="133" t="s">
        <v>132</v>
      </c>
      <c r="AT272" s="133" t="s">
        <v>117</v>
      </c>
      <c r="AU272" s="133" t="s">
        <v>77</v>
      </c>
      <c r="AY272" s="13" t="s">
        <v>114</v>
      </c>
      <c r="BE272" s="134">
        <f t="shared" si="54"/>
        <v>0</v>
      </c>
      <c r="BF272" s="134">
        <f t="shared" si="55"/>
        <v>0</v>
      </c>
      <c r="BG272" s="134">
        <f t="shared" si="56"/>
        <v>0</v>
      </c>
      <c r="BH272" s="134">
        <f t="shared" si="57"/>
        <v>0</v>
      </c>
      <c r="BI272" s="134">
        <f t="shared" si="58"/>
        <v>0</v>
      </c>
      <c r="BJ272" s="13" t="s">
        <v>75</v>
      </c>
      <c r="BK272" s="134">
        <f t="shared" si="59"/>
        <v>0</v>
      </c>
      <c r="BL272" s="13" t="s">
        <v>132</v>
      </c>
      <c r="BM272" s="133" t="s">
        <v>191</v>
      </c>
    </row>
    <row r="273" spans="2:65" s="1" customFormat="1" ht="16.5" customHeight="1" x14ac:dyDescent="0.2">
      <c r="B273" s="121"/>
      <c r="C273" s="161">
        <v>100</v>
      </c>
      <c r="D273" s="161" t="s">
        <v>140</v>
      </c>
      <c r="E273" s="162" t="s">
        <v>347</v>
      </c>
      <c r="F273" s="163" t="s">
        <v>348</v>
      </c>
      <c r="G273" s="164" t="s">
        <v>120</v>
      </c>
      <c r="H273" s="165">
        <f>H269*1.5</f>
        <v>85.5</v>
      </c>
      <c r="I273" s="154">
        <v>0</v>
      </c>
      <c r="J273" s="166">
        <f t="shared" si="50"/>
        <v>0</v>
      </c>
      <c r="K273" s="128"/>
      <c r="L273" s="25"/>
      <c r="M273" s="129" t="s">
        <v>1</v>
      </c>
      <c r="N273" s="130" t="s">
        <v>32</v>
      </c>
      <c r="O273" s="131">
        <v>9.9000000000000005E-2</v>
      </c>
      <c r="P273" s="131">
        <f t="shared" si="51"/>
        <v>8.464500000000001</v>
      </c>
      <c r="Q273" s="131">
        <v>4.4999999999999997E-3</v>
      </c>
      <c r="R273" s="131">
        <f t="shared" si="52"/>
        <v>0.38474999999999998</v>
      </c>
      <c r="S273" s="131">
        <v>0</v>
      </c>
      <c r="T273" s="132">
        <f t="shared" si="53"/>
        <v>0</v>
      </c>
      <c r="AR273" s="133" t="s">
        <v>132</v>
      </c>
      <c r="AT273" s="133" t="s">
        <v>117</v>
      </c>
      <c r="AU273" s="133" t="s">
        <v>77</v>
      </c>
      <c r="AY273" s="13" t="s">
        <v>114</v>
      </c>
      <c r="BE273" s="134">
        <f t="shared" si="54"/>
        <v>0</v>
      </c>
      <c r="BF273" s="134">
        <f t="shared" si="55"/>
        <v>0</v>
      </c>
      <c r="BG273" s="134">
        <f t="shared" si="56"/>
        <v>0</v>
      </c>
      <c r="BH273" s="134">
        <f t="shared" si="57"/>
        <v>0</v>
      </c>
      <c r="BI273" s="134">
        <f t="shared" si="58"/>
        <v>0</v>
      </c>
      <c r="BJ273" s="13" t="s">
        <v>75</v>
      </c>
      <c r="BK273" s="134">
        <f t="shared" si="59"/>
        <v>0</v>
      </c>
      <c r="BL273" s="13" t="s">
        <v>132</v>
      </c>
      <c r="BM273" s="133" t="s">
        <v>192</v>
      </c>
    </row>
    <row r="274" spans="2:65" s="1" customFormat="1" ht="24.3" customHeight="1" x14ac:dyDescent="0.2">
      <c r="B274" s="121"/>
      <c r="C274" s="149">
        <v>101</v>
      </c>
      <c r="D274" s="149" t="s">
        <v>117</v>
      </c>
      <c r="E274" s="150" t="s">
        <v>195</v>
      </c>
      <c r="F274" s="151" t="s">
        <v>349</v>
      </c>
      <c r="G274" s="152" t="s">
        <v>120</v>
      </c>
      <c r="H274" s="153">
        <f>H269</f>
        <v>57</v>
      </c>
      <c r="I274" s="154">
        <v>0</v>
      </c>
      <c r="J274" s="155">
        <f t="shared" si="50"/>
        <v>0</v>
      </c>
      <c r="K274" s="128"/>
      <c r="L274" s="25"/>
      <c r="M274" s="129" t="s">
        <v>1</v>
      </c>
      <c r="N274" s="130" t="s">
        <v>32</v>
      </c>
      <c r="O274" s="131">
        <v>2.4E-2</v>
      </c>
      <c r="P274" s="131">
        <f t="shared" si="51"/>
        <v>1.3680000000000001</v>
      </c>
      <c r="Q274" s="131">
        <v>1.4499999999999999E-3</v>
      </c>
      <c r="R274" s="131">
        <f t="shared" si="52"/>
        <v>8.2650000000000001E-2</v>
      </c>
      <c r="S274" s="131">
        <v>0</v>
      </c>
      <c r="T274" s="132">
        <f t="shared" si="53"/>
        <v>0</v>
      </c>
      <c r="AR274" s="133" t="s">
        <v>132</v>
      </c>
      <c r="AT274" s="133" t="s">
        <v>117</v>
      </c>
      <c r="AU274" s="133" t="s">
        <v>77</v>
      </c>
      <c r="AY274" s="13" t="s">
        <v>114</v>
      </c>
      <c r="BE274" s="134">
        <f t="shared" si="54"/>
        <v>0</v>
      </c>
      <c r="BF274" s="134">
        <f t="shared" si="55"/>
        <v>0</v>
      </c>
      <c r="BG274" s="134">
        <f t="shared" si="56"/>
        <v>0</v>
      </c>
      <c r="BH274" s="134">
        <f t="shared" si="57"/>
        <v>0</v>
      </c>
      <c r="BI274" s="134">
        <f t="shared" si="58"/>
        <v>0</v>
      </c>
      <c r="BJ274" s="13" t="s">
        <v>75</v>
      </c>
      <c r="BK274" s="134">
        <f t="shared" si="59"/>
        <v>0</v>
      </c>
      <c r="BL274" s="13" t="s">
        <v>132</v>
      </c>
      <c r="BM274" s="133" t="s">
        <v>193</v>
      </c>
    </row>
    <row r="275" spans="2:65" s="1" customFormat="1" ht="33" customHeight="1" x14ac:dyDescent="0.2">
      <c r="B275" s="121"/>
      <c r="C275" s="149">
        <v>102</v>
      </c>
      <c r="D275" s="149" t="s">
        <v>117</v>
      </c>
      <c r="E275" s="150" t="s">
        <v>350</v>
      </c>
      <c r="F275" s="151" t="s">
        <v>351</v>
      </c>
      <c r="G275" s="152" t="s">
        <v>334</v>
      </c>
      <c r="H275" s="153">
        <v>800</v>
      </c>
      <c r="I275" s="154">
        <v>0</v>
      </c>
      <c r="J275" s="155">
        <f t="shared" si="50"/>
        <v>0</v>
      </c>
      <c r="K275" s="128"/>
      <c r="L275" s="25"/>
      <c r="M275" s="129" t="s">
        <v>1</v>
      </c>
      <c r="N275" s="130" t="s">
        <v>32</v>
      </c>
      <c r="O275" s="131">
        <v>0.96</v>
      </c>
      <c r="P275" s="131">
        <f t="shared" si="51"/>
        <v>768</v>
      </c>
      <c r="Q275" s="131">
        <v>5.4799999999999996E-3</v>
      </c>
      <c r="R275" s="131">
        <f t="shared" si="52"/>
        <v>4.3839999999999995</v>
      </c>
      <c r="S275" s="131">
        <v>0</v>
      </c>
      <c r="T275" s="132">
        <f t="shared" si="53"/>
        <v>0</v>
      </c>
      <c r="AR275" s="133" t="s">
        <v>132</v>
      </c>
      <c r="AT275" s="133" t="s">
        <v>117</v>
      </c>
      <c r="AU275" s="133" t="s">
        <v>77</v>
      </c>
      <c r="AY275" s="13" t="s">
        <v>114</v>
      </c>
      <c r="BE275" s="134">
        <f t="shared" si="54"/>
        <v>0</v>
      </c>
      <c r="BF275" s="134">
        <f t="shared" si="55"/>
        <v>0</v>
      </c>
      <c r="BG275" s="134">
        <f t="shared" si="56"/>
        <v>0</v>
      </c>
      <c r="BH275" s="134">
        <f t="shared" si="57"/>
        <v>0</v>
      </c>
      <c r="BI275" s="134">
        <f t="shared" si="58"/>
        <v>0</v>
      </c>
      <c r="BJ275" s="13" t="s">
        <v>75</v>
      </c>
      <c r="BK275" s="134">
        <f t="shared" si="59"/>
        <v>0</v>
      </c>
      <c r="BL275" s="13" t="s">
        <v>132</v>
      </c>
      <c r="BM275" s="133" t="s">
        <v>194</v>
      </c>
    </row>
    <row r="276" spans="2:65" s="11" customFormat="1" ht="22.95" customHeight="1" x14ac:dyDescent="0.25">
      <c r="B276" s="110"/>
      <c r="D276" s="111" t="s">
        <v>66</v>
      </c>
      <c r="E276" s="119" t="s">
        <v>196</v>
      </c>
      <c r="F276" s="119" t="s">
        <v>197</v>
      </c>
      <c r="H276" s="168"/>
      <c r="J276" s="120">
        <f>SUM(J277:J279)</f>
        <v>0</v>
      </c>
      <c r="L276" s="110"/>
      <c r="M276" s="114"/>
      <c r="P276" s="115">
        <f>P279</f>
        <v>0.77399999999999991</v>
      </c>
      <c r="R276" s="115">
        <f>R279</f>
        <v>5.4000000000000001E-4</v>
      </c>
      <c r="T276" s="116">
        <f>T279</f>
        <v>0</v>
      </c>
      <c r="AR276" s="111" t="s">
        <v>77</v>
      </c>
      <c r="AT276" s="117" t="s">
        <v>66</v>
      </c>
      <c r="AU276" s="117" t="s">
        <v>75</v>
      </c>
      <c r="AY276" s="111" t="s">
        <v>114</v>
      </c>
      <c r="BK276" s="118">
        <f>BK279</f>
        <v>0</v>
      </c>
    </row>
    <row r="277" spans="2:65" s="11" customFormat="1" ht="22.95" customHeight="1" x14ac:dyDescent="0.2">
      <c r="B277" s="110"/>
      <c r="C277" s="149">
        <v>103</v>
      </c>
      <c r="D277" s="149" t="s">
        <v>117</v>
      </c>
      <c r="E277" s="150" t="s">
        <v>352</v>
      </c>
      <c r="F277" s="151" t="s">
        <v>353</v>
      </c>
      <c r="G277" s="152" t="s">
        <v>120</v>
      </c>
      <c r="H277" s="153">
        <v>4.5</v>
      </c>
      <c r="I277" s="154">
        <v>0</v>
      </c>
      <c r="J277" s="155">
        <f>ROUND(I277*H277,2)</f>
        <v>0</v>
      </c>
      <c r="L277" s="110"/>
      <c r="M277" s="114"/>
      <c r="P277" s="115"/>
      <c r="R277" s="115"/>
      <c r="T277" s="116"/>
      <c r="AR277" s="111"/>
      <c r="AT277" s="117"/>
      <c r="AU277" s="117"/>
      <c r="AY277" s="111"/>
      <c r="BK277" s="118"/>
    </row>
    <row r="278" spans="2:65" s="11" customFormat="1" ht="22.95" customHeight="1" x14ac:dyDescent="0.2">
      <c r="B278" s="110"/>
      <c r="C278" s="149">
        <v>104</v>
      </c>
      <c r="D278" s="149" t="s">
        <v>117</v>
      </c>
      <c r="E278" s="150" t="s">
        <v>354</v>
      </c>
      <c r="F278" s="151" t="s">
        <v>355</v>
      </c>
      <c r="G278" s="152" t="s">
        <v>120</v>
      </c>
      <c r="H278" s="153">
        <v>4.5</v>
      </c>
      <c r="I278" s="154">
        <v>0</v>
      </c>
      <c r="J278" s="155">
        <f>ROUND(I278*H278,2)</f>
        <v>0</v>
      </c>
      <c r="L278" s="110"/>
      <c r="M278" s="114"/>
      <c r="P278" s="115"/>
      <c r="R278" s="115"/>
      <c r="T278" s="116"/>
      <c r="AR278" s="111"/>
      <c r="AT278" s="117"/>
      <c r="AU278" s="117"/>
      <c r="AY278" s="111"/>
      <c r="BK278" s="118"/>
    </row>
    <row r="279" spans="2:65" s="1" customFormat="1" ht="16.5" customHeight="1" x14ac:dyDescent="0.2">
      <c r="B279" s="121"/>
      <c r="C279" s="149">
        <v>105</v>
      </c>
      <c r="D279" s="149" t="s">
        <v>117</v>
      </c>
      <c r="E279" s="150" t="s">
        <v>356</v>
      </c>
      <c r="F279" s="151" t="s">
        <v>357</v>
      </c>
      <c r="G279" s="152" t="s">
        <v>120</v>
      </c>
      <c r="H279" s="153">
        <v>4.5</v>
      </c>
      <c r="I279" s="154">
        <v>0</v>
      </c>
      <c r="J279" s="155">
        <f>ROUND(I279*H279,2)</f>
        <v>0</v>
      </c>
      <c r="K279" s="128"/>
      <c r="L279" s="25"/>
      <c r="M279" s="129" t="s">
        <v>1</v>
      </c>
      <c r="N279" s="130" t="s">
        <v>32</v>
      </c>
      <c r="O279" s="131">
        <v>0.17199999999999999</v>
      </c>
      <c r="P279" s="131">
        <f>O279*H279</f>
        <v>0.77399999999999991</v>
      </c>
      <c r="Q279" s="131">
        <v>1.2E-4</v>
      </c>
      <c r="R279" s="131">
        <f>Q279*H279</f>
        <v>5.4000000000000001E-4</v>
      </c>
      <c r="S279" s="131">
        <v>0</v>
      </c>
      <c r="T279" s="132">
        <f>S279*H279</f>
        <v>0</v>
      </c>
      <c r="AR279" s="133" t="s">
        <v>132</v>
      </c>
      <c r="AT279" s="133" t="s">
        <v>117</v>
      </c>
      <c r="AU279" s="133" t="s">
        <v>77</v>
      </c>
      <c r="AY279" s="13" t="s">
        <v>114</v>
      </c>
      <c r="BE279" s="134">
        <f>IF(N279="základní",J279,0)</f>
        <v>0</v>
      </c>
      <c r="BF279" s="134">
        <f>IF(N279="snížená",J279,0)</f>
        <v>0</v>
      </c>
      <c r="BG279" s="134">
        <f>IF(N279="zákl. přenesená",J279,0)</f>
        <v>0</v>
      </c>
      <c r="BH279" s="134">
        <f>IF(N279="sníž. přenesená",J279,0)</f>
        <v>0</v>
      </c>
      <c r="BI279" s="134">
        <f>IF(N279="nulová",J279,0)</f>
        <v>0</v>
      </c>
      <c r="BJ279" s="13" t="s">
        <v>75</v>
      </c>
      <c r="BK279" s="134">
        <f>ROUND(I279*H279,2)</f>
        <v>0</v>
      </c>
      <c r="BL279" s="13" t="s">
        <v>132</v>
      </c>
      <c r="BM279" s="133" t="s">
        <v>198</v>
      </c>
    </row>
    <row r="280" spans="2:65" s="11" customFormat="1" ht="22.95" customHeight="1" x14ac:dyDescent="0.25">
      <c r="B280" s="110"/>
      <c r="D280" s="111" t="s">
        <v>66</v>
      </c>
      <c r="E280" s="119" t="s">
        <v>199</v>
      </c>
      <c r="F280" s="119" t="s">
        <v>358</v>
      </c>
      <c r="J280" s="120">
        <f>SUM(J281:J285)</f>
        <v>0</v>
      </c>
      <c r="L280" s="110"/>
      <c r="M280" s="114"/>
      <c r="P280" s="115">
        <f>SUM(P281:P285)</f>
        <v>12.064</v>
      </c>
      <c r="R280" s="115">
        <f>SUM(R281:R285)</f>
        <v>5.7664625599999998E-2</v>
      </c>
      <c r="T280" s="116">
        <f>SUM(T281:T285)</f>
        <v>0</v>
      </c>
      <c r="AR280" s="111" t="s">
        <v>77</v>
      </c>
      <c r="AT280" s="117" t="s">
        <v>66</v>
      </c>
      <c r="AU280" s="117" t="s">
        <v>75</v>
      </c>
      <c r="AY280" s="111" t="s">
        <v>114</v>
      </c>
      <c r="BK280" s="118">
        <f>SUM(BK281:BK285)</f>
        <v>0</v>
      </c>
    </row>
    <row r="281" spans="2:65" s="1" customFormat="1" ht="34.049999999999997" customHeight="1" x14ac:dyDescent="0.2">
      <c r="B281" s="121"/>
      <c r="C281" s="149">
        <v>106</v>
      </c>
      <c r="D281" s="149" t="s">
        <v>117</v>
      </c>
      <c r="E281" s="150" t="s">
        <v>359</v>
      </c>
      <c r="F281" s="151" t="s">
        <v>360</v>
      </c>
      <c r="G281" s="152" t="s">
        <v>120</v>
      </c>
      <c r="H281" s="153">
        <v>144</v>
      </c>
      <c r="I281" s="154">
        <v>0</v>
      </c>
      <c r="J281" s="155">
        <f t="shared" ref="J281:J285" si="60">ROUND(I281*H281,2)</f>
        <v>0</v>
      </c>
      <c r="K281" s="128"/>
      <c r="L281" s="25"/>
      <c r="M281" s="129" t="s">
        <v>1</v>
      </c>
      <c r="N281" s="130" t="s">
        <v>32</v>
      </c>
      <c r="O281" s="131">
        <v>1.2E-2</v>
      </c>
      <c r="P281" s="131">
        <f>O281*H281</f>
        <v>1.728</v>
      </c>
      <c r="Q281" s="131">
        <v>0</v>
      </c>
      <c r="R281" s="131">
        <f>Q281*H281</f>
        <v>0</v>
      </c>
      <c r="S281" s="131">
        <v>0</v>
      </c>
      <c r="T281" s="132">
        <f>S281*H281</f>
        <v>0</v>
      </c>
      <c r="AR281" s="133" t="s">
        <v>132</v>
      </c>
      <c r="AT281" s="133" t="s">
        <v>117</v>
      </c>
      <c r="AU281" s="133" t="s">
        <v>77</v>
      </c>
      <c r="AY281" s="13" t="s">
        <v>114</v>
      </c>
      <c r="BE281" s="134">
        <f>IF(N281="základní",J281,0)</f>
        <v>0</v>
      </c>
      <c r="BF281" s="134">
        <f>IF(N281="snížená",J281,0)</f>
        <v>0</v>
      </c>
      <c r="BG281" s="134">
        <f>IF(N281="zákl. přenesená",J281,0)</f>
        <v>0</v>
      </c>
      <c r="BH281" s="134">
        <f>IF(N281="sníž. přenesená",J281,0)</f>
        <v>0</v>
      </c>
      <c r="BI281" s="134">
        <f>IF(N281="nulová",J281,0)</f>
        <v>0</v>
      </c>
      <c r="BJ281" s="13" t="s">
        <v>75</v>
      </c>
      <c r="BK281" s="134">
        <f>ROUND(I281*H281,2)</f>
        <v>0</v>
      </c>
      <c r="BL281" s="13" t="s">
        <v>132</v>
      </c>
      <c r="BM281" s="133" t="s">
        <v>200</v>
      </c>
    </row>
    <row r="282" spans="2:65" s="1" customFormat="1" ht="16.5" customHeight="1" x14ac:dyDescent="0.2">
      <c r="B282" s="121"/>
      <c r="C282" s="149">
        <v>107</v>
      </c>
      <c r="D282" s="149" t="s">
        <v>117</v>
      </c>
      <c r="E282" s="150" t="s">
        <v>361</v>
      </c>
      <c r="F282" s="151" t="s">
        <v>362</v>
      </c>
      <c r="G282" s="152" t="s">
        <v>120</v>
      </c>
      <c r="H282" s="153">
        <v>56</v>
      </c>
      <c r="I282" s="154">
        <v>0</v>
      </c>
      <c r="J282" s="155">
        <f t="shared" si="60"/>
        <v>0</v>
      </c>
      <c r="K282" s="128"/>
      <c r="L282" s="25"/>
      <c r="M282" s="129" t="s">
        <v>1</v>
      </c>
      <c r="N282" s="130" t="s">
        <v>32</v>
      </c>
      <c r="O282" s="131">
        <v>7.3999999999999996E-2</v>
      </c>
      <c r="P282" s="131">
        <f>O282*H282</f>
        <v>4.1440000000000001</v>
      </c>
      <c r="Q282" s="131">
        <v>1E-3</v>
      </c>
      <c r="R282" s="131">
        <f>Q282*H282</f>
        <v>5.6000000000000001E-2</v>
      </c>
      <c r="S282" s="131">
        <v>0</v>
      </c>
      <c r="T282" s="132">
        <f>S282*H282</f>
        <v>0</v>
      </c>
      <c r="AR282" s="133" t="s">
        <v>132</v>
      </c>
      <c r="AT282" s="133" t="s">
        <v>117</v>
      </c>
      <c r="AU282" s="133" t="s">
        <v>77</v>
      </c>
      <c r="AY282" s="13" t="s">
        <v>114</v>
      </c>
      <c r="BE282" s="134">
        <f>IF(N282="základní",J282,0)</f>
        <v>0</v>
      </c>
      <c r="BF282" s="134">
        <f>IF(N282="snížená",J282,0)</f>
        <v>0</v>
      </c>
      <c r="BG282" s="134">
        <f>IF(N282="zákl. přenesená",J282,0)</f>
        <v>0</v>
      </c>
      <c r="BH282" s="134">
        <f>IF(N282="sníž. přenesená",J282,0)</f>
        <v>0</v>
      </c>
      <c r="BI282" s="134">
        <f>IF(N282="nulová",J282,0)</f>
        <v>0</v>
      </c>
      <c r="BJ282" s="13" t="s">
        <v>75</v>
      </c>
      <c r="BK282" s="134">
        <f>ROUND(I282*H282,2)</f>
        <v>0</v>
      </c>
      <c r="BL282" s="13" t="s">
        <v>132</v>
      </c>
      <c r="BM282" s="133" t="s">
        <v>201</v>
      </c>
    </row>
    <row r="283" spans="2:65" s="1" customFormat="1" ht="16.5" customHeight="1" x14ac:dyDescent="0.2">
      <c r="B283" s="121"/>
      <c r="C283" s="161">
        <v>108</v>
      </c>
      <c r="D283" s="161" t="s">
        <v>140</v>
      </c>
      <c r="E283" s="162" t="s">
        <v>363</v>
      </c>
      <c r="F283" s="163" t="s">
        <v>364</v>
      </c>
      <c r="G283" s="164" t="s">
        <v>120</v>
      </c>
      <c r="H283" s="165">
        <v>56</v>
      </c>
      <c r="I283" s="154">
        <v>0</v>
      </c>
      <c r="J283" s="166">
        <f t="shared" si="60"/>
        <v>0</v>
      </c>
      <c r="K283" s="128"/>
      <c r="L283" s="25"/>
      <c r="M283" s="129"/>
      <c r="N283" s="130"/>
      <c r="O283" s="131"/>
      <c r="P283" s="131"/>
      <c r="Q283" s="131"/>
      <c r="R283" s="131"/>
      <c r="S283" s="131"/>
      <c r="T283" s="132"/>
      <c r="AR283" s="133"/>
      <c r="AT283" s="133"/>
      <c r="AU283" s="133"/>
      <c r="AY283" s="13"/>
      <c r="BE283" s="134"/>
      <c r="BF283" s="134"/>
      <c r="BG283" s="134"/>
      <c r="BH283" s="134"/>
      <c r="BI283" s="134"/>
      <c r="BJ283" s="13"/>
      <c r="BK283" s="134"/>
      <c r="BL283" s="13"/>
      <c r="BM283" s="133"/>
    </row>
    <row r="284" spans="2:65" s="1" customFormat="1" ht="16.5" customHeight="1" x14ac:dyDescent="0.2">
      <c r="B284" s="121"/>
      <c r="C284" s="149">
        <v>109</v>
      </c>
      <c r="D284" s="149" t="s">
        <v>117</v>
      </c>
      <c r="E284" s="150" t="s">
        <v>365</v>
      </c>
      <c r="F284" s="151" t="s">
        <v>366</v>
      </c>
      <c r="G284" s="152" t="s">
        <v>120</v>
      </c>
      <c r="H284" s="153">
        <v>144</v>
      </c>
      <c r="I284" s="154">
        <v>0</v>
      </c>
      <c r="J284" s="155">
        <f t="shared" si="60"/>
        <v>0</v>
      </c>
      <c r="K284" s="128"/>
      <c r="L284" s="25"/>
      <c r="M284" s="129"/>
      <c r="N284" s="130"/>
      <c r="O284" s="131"/>
      <c r="P284" s="131"/>
      <c r="Q284" s="131"/>
      <c r="R284" s="131"/>
      <c r="S284" s="131"/>
      <c r="T284" s="132"/>
      <c r="AR284" s="133"/>
      <c r="AT284" s="133"/>
      <c r="AU284" s="133"/>
      <c r="AY284" s="13"/>
      <c r="BE284" s="134"/>
      <c r="BF284" s="134"/>
      <c r="BG284" s="134"/>
      <c r="BH284" s="134"/>
      <c r="BI284" s="134"/>
      <c r="BJ284" s="13"/>
      <c r="BK284" s="134"/>
      <c r="BL284" s="13"/>
      <c r="BM284" s="133"/>
    </row>
    <row r="285" spans="2:65" s="1" customFormat="1" ht="34.200000000000003" x14ac:dyDescent="0.2">
      <c r="B285" s="121"/>
      <c r="C285" s="149">
        <v>110</v>
      </c>
      <c r="D285" s="149" t="s">
        <v>117</v>
      </c>
      <c r="E285" s="150" t="s">
        <v>367</v>
      </c>
      <c r="F285" s="151" t="s">
        <v>368</v>
      </c>
      <c r="G285" s="152" t="s">
        <v>120</v>
      </c>
      <c r="H285" s="153">
        <v>144</v>
      </c>
      <c r="I285" s="154">
        <v>0</v>
      </c>
      <c r="J285" s="155">
        <f t="shared" si="60"/>
        <v>0</v>
      </c>
      <c r="K285" s="128"/>
      <c r="L285" s="25"/>
      <c r="M285" s="129" t="s">
        <v>1</v>
      </c>
      <c r="N285" s="130" t="s">
        <v>32</v>
      </c>
      <c r="O285" s="131">
        <v>4.2999999999999997E-2</v>
      </c>
      <c r="P285" s="131">
        <f>O285*H285</f>
        <v>6.1919999999999993</v>
      </c>
      <c r="Q285" s="131">
        <v>1.1559899999999999E-5</v>
      </c>
      <c r="R285" s="131">
        <f>Q285*H285</f>
        <v>1.6646255999999999E-3</v>
      </c>
      <c r="S285" s="131">
        <v>0</v>
      </c>
      <c r="T285" s="132">
        <f>S285*H285</f>
        <v>0</v>
      </c>
      <c r="AR285" s="133" t="s">
        <v>132</v>
      </c>
      <c r="AT285" s="133" t="s">
        <v>117</v>
      </c>
      <c r="AU285" s="133" t="s">
        <v>77</v>
      </c>
      <c r="AY285" s="13" t="s">
        <v>114</v>
      </c>
      <c r="BE285" s="134">
        <f>IF(N285="základní",J285,0)</f>
        <v>0</v>
      </c>
      <c r="BF285" s="134">
        <f>IF(N285="snížená",J285,0)</f>
        <v>0</v>
      </c>
      <c r="BG285" s="134">
        <f>IF(N285="zákl. přenesená",J285,0)</f>
        <v>0</v>
      </c>
      <c r="BH285" s="134">
        <f>IF(N285="sníž. přenesená",J285,0)</f>
        <v>0</v>
      </c>
      <c r="BI285" s="134">
        <f>IF(N285="nulová",J285,0)</f>
        <v>0</v>
      </c>
      <c r="BJ285" s="13" t="s">
        <v>75</v>
      </c>
      <c r="BK285" s="134">
        <f>ROUND(I285*H285,2)</f>
        <v>0</v>
      </c>
      <c r="BL285" s="13" t="s">
        <v>132</v>
      </c>
      <c r="BM285" s="133" t="s">
        <v>202</v>
      </c>
    </row>
    <row r="286" spans="2:65" s="1" customFormat="1" ht="7.05" customHeight="1" x14ac:dyDescent="0.2">
      <c r="B286" s="37"/>
      <c r="C286" s="38"/>
      <c r="D286" s="38"/>
      <c r="E286" s="38"/>
      <c r="F286" s="38"/>
      <c r="G286" s="38"/>
      <c r="H286" s="38"/>
      <c r="I286" s="38"/>
      <c r="J286" s="38"/>
      <c r="K286" s="38"/>
      <c r="L286" s="25"/>
    </row>
  </sheetData>
  <autoFilter ref="C132:K285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2024_9 - stavební činnost...</vt:lpstr>
      <vt:lpstr>'2024_9 - stavební činnost...'!Názvy_tisku</vt:lpstr>
      <vt:lpstr>'Rekapitulace stavby'!Názvy_tisku</vt:lpstr>
      <vt:lpstr>'2024_9 - stavební činnost...'!Oblast_tisku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Jakub Slavík</cp:lastModifiedBy>
  <cp:lastPrinted>2025-08-15T06:45:27Z</cp:lastPrinted>
  <dcterms:created xsi:type="dcterms:W3CDTF">2024-12-04T22:19:34Z</dcterms:created>
  <dcterms:modified xsi:type="dcterms:W3CDTF">2025-08-18T13:32:32Z</dcterms:modified>
</cp:coreProperties>
</file>