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D.1.1a - Architektonicko ..." sheetId="4" r:id="rId4"/>
    <sheet name="D.1.1b - Architektonicko ..." sheetId="5" r:id="rId5"/>
    <sheet name="D.1.4.1 - Zařízení zdravo..." sheetId="6" r:id="rId6"/>
    <sheet name="D.1.4.2 - Zařízení silnop..." sheetId="7" r:id="rId7"/>
    <sheet name="99 - Vedlejší a ostatní n..." sheetId="8" r:id="rId8"/>
    <sheet name="Seznam figur" sheetId="9" r:id="rId9"/>
    <sheet name="Pokyny pro vyplnění" sheetId="10" r:id="rId10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'D.1.1a - Architektonicko-...'!$C$98:$K$190</definedName>
    <definedName name="_xlnm.Print_Area" localSheetId="1">'D.1.1a - Architektonicko-...'!$C$4:$J$43,'D.1.1a - Architektonicko-...'!$C$49:$J$76,'D.1.1a - Architektonicko-...'!$C$82:$K$190</definedName>
    <definedName name="_xlnm.Print_Titles" localSheetId="1">'D.1.1a - Architektonicko-...'!$98:$98</definedName>
    <definedName name="_xlnm._FilterDatabase" localSheetId="2" hidden="1">'D.1.1b - Architektonicko-...'!$C$100:$K$262</definedName>
    <definedName name="_xlnm.Print_Area" localSheetId="2">'D.1.1b - Architektonicko-...'!$C$4:$J$43,'D.1.1b - Architektonicko-...'!$C$49:$J$78,'D.1.1b - Architektonicko-...'!$C$84:$K$262</definedName>
    <definedName name="_xlnm.Print_Titles" localSheetId="2">'D.1.1b - Architektonicko-...'!$100:$100</definedName>
    <definedName name="_xlnm._FilterDatabase" localSheetId="3" hidden="1">'D.1.1a - Architektonicko ...'!$C$101:$K$217</definedName>
    <definedName name="_xlnm.Print_Area" localSheetId="3">'D.1.1a - Architektonicko ...'!$C$4:$J$43,'D.1.1a - Architektonicko ...'!$C$49:$J$79,'D.1.1a - Architektonicko ...'!$C$85:$K$217</definedName>
    <definedName name="_xlnm.Print_Titles" localSheetId="3">'D.1.1a - Architektonicko ...'!$101:$101</definedName>
    <definedName name="_xlnm._FilterDatabase" localSheetId="4" hidden="1">'D.1.1b - Architektonicko ...'!$C$107:$K$427</definedName>
    <definedName name="_xlnm.Print_Area" localSheetId="4">'D.1.1b - Architektonicko ...'!$C$4:$J$43,'D.1.1b - Architektonicko ...'!$C$49:$J$85,'D.1.1b - Architektonicko ...'!$C$91:$K$427</definedName>
    <definedName name="_xlnm.Print_Titles" localSheetId="4">'D.1.1b - Architektonicko ...'!$107:$107</definedName>
    <definedName name="_xlnm._FilterDatabase" localSheetId="5" hidden="1">'D.1.4.1 - Zařízení zdravo...'!$C$95:$K$172</definedName>
    <definedName name="_xlnm.Print_Area" localSheetId="5">'D.1.4.1 - Zařízení zdravo...'!$C$4:$J$43,'D.1.4.1 - Zařízení zdravo...'!$C$49:$J$73,'D.1.4.1 - Zařízení zdravo...'!$C$79:$K$172</definedName>
    <definedName name="_xlnm.Print_Titles" localSheetId="5">'D.1.4.1 - Zařízení zdravo...'!$95:$95</definedName>
    <definedName name="_xlnm._FilterDatabase" localSheetId="6" hidden="1">'D.1.4.2 - Zařízení silnop...'!$C$94:$K$103</definedName>
    <definedName name="_xlnm.Print_Area" localSheetId="6">'D.1.4.2 - Zařízení silnop...'!$C$4:$J$43,'D.1.4.2 - Zařízení silnop...'!$C$49:$J$72,'D.1.4.2 - Zařízení silnop...'!$C$78:$K$103</definedName>
    <definedName name="_xlnm.Print_Titles" localSheetId="6">'D.1.4.2 - Zařízení silnop...'!$94:$94</definedName>
    <definedName name="_xlnm._FilterDatabase" localSheetId="7" hidden="1">'99 - Vedlejší a ostatní n...'!$C$82:$K$94</definedName>
    <definedName name="_xlnm.Print_Area" localSheetId="7">'99 - Vedlejší a ostatní n...'!$C$4:$J$39,'99 - Vedlejší a ostatní n...'!$C$45:$J$64,'99 - Vedlejší a ostatní n...'!$C$70:$K$94</definedName>
    <definedName name="_xlnm.Print_Titles" localSheetId="7">'99 - Vedlejší a ostatní n...'!$82:$82</definedName>
    <definedName name="_xlnm.Print_Area" localSheetId="8">'Seznam figur'!$C$4:$G$110</definedName>
    <definedName name="_xlnm.Print_Titles" localSheetId="8">'Seznam figur'!$9:$9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D7"/>
  <c i="8" r="J37"/>
  <c r="J36"/>
  <c i="1" r="AY67"/>
  <c i="8" r="J35"/>
  <c i="1" r="AX67"/>
  <c i="8" r="BI94"/>
  <c r="BH94"/>
  <c r="BG94"/>
  <c r="BF94"/>
  <c r="T94"/>
  <c r="R94"/>
  <c r="P94"/>
  <c r="BI93"/>
  <c r="BH93"/>
  <c r="BG93"/>
  <c r="BF93"/>
  <c r="T93"/>
  <c r="R93"/>
  <c r="P93"/>
  <c r="BI90"/>
  <c r="BH90"/>
  <c r="BG90"/>
  <c r="BF90"/>
  <c r="T90"/>
  <c r="T89"/>
  <c r="R90"/>
  <c r="R89"/>
  <c r="P90"/>
  <c r="P89"/>
  <c r="BI86"/>
  <c r="BH86"/>
  <c r="BG86"/>
  <c r="BF86"/>
  <c r="T86"/>
  <c r="T85"/>
  <c r="R86"/>
  <c r="R85"/>
  <c r="P86"/>
  <c r="P85"/>
  <c r="J80"/>
  <c r="F79"/>
  <c r="F77"/>
  <c r="E75"/>
  <c r="J55"/>
  <c r="F54"/>
  <c r="F52"/>
  <c r="E50"/>
  <c r="J21"/>
  <c r="E21"/>
  <c r="J79"/>
  <c r="J20"/>
  <c r="J18"/>
  <c r="E18"/>
  <c r="F80"/>
  <c r="J17"/>
  <c r="J12"/>
  <c r="J77"/>
  <c r="E7"/>
  <c r="E73"/>
  <c i="7" r="J41"/>
  <c r="J40"/>
  <c i="1" r="AY66"/>
  <c i="7" r="J39"/>
  <c i="1" r="AX66"/>
  <c i="7"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8"/>
  <c r="BH98"/>
  <c r="BG98"/>
  <c r="BF98"/>
  <c r="T98"/>
  <c r="T97"/>
  <c r="T96"/>
  <c r="R98"/>
  <c r="R97"/>
  <c r="R96"/>
  <c r="P98"/>
  <c r="P97"/>
  <c r="P96"/>
  <c r="J92"/>
  <c r="F91"/>
  <c r="F89"/>
  <c r="E87"/>
  <c r="J63"/>
  <c r="F62"/>
  <c r="F60"/>
  <c r="E58"/>
  <c r="J25"/>
  <c r="E25"/>
  <c r="J91"/>
  <c r="J24"/>
  <c r="J22"/>
  <c r="E22"/>
  <c r="F92"/>
  <c r="J21"/>
  <c r="J16"/>
  <c r="J60"/>
  <c r="E7"/>
  <c r="E81"/>
  <c i="6" r="J41"/>
  <c r="J40"/>
  <c i="1" r="AY65"/>
  <c i="6" r="J39"/>
  <c i="1" r="AX65"/>
  <c i="6" r="BI170"/>
  <c r="BH170"/>
  <c r="BG170"/>
  <c r="BF170"/>
  <c r="T170"/>
  <c r="T169"/>
  <c r="R170"/>
  <c r="R169"/>
  <c r="P170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J93"/>
  <c r="F92"/>
  <c r="F90"/>
  <c r="E88"/>
  <c r="J63"/>
  <c r="F62"/>
  <c r="F60"/>
  <c r="E58"/>
  <c r="J25"/>
  <c r="E25"/>
  <c r="J62"/>
  <c r="J24"/>
  <c r="J22"/>
  <c r="E22"/>
  <c r="F93"/>
  <c r="J21"/>
  <c r="J16"/>
  <c r="J90"/>
  <c r="E7"/>
  <c r="E82"/>
  <c i="5" r="J41"/>
  <c r="J40"/>
  <c i="1" r="AY63"/>
  <c i="5" r="J39"/>
  <c i="1" r="AX63"/>
  <c i="5"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09"/>
  <c r="BH409"/>
  <c r="BG409"/>
  <c r="BF409"/>
  <c r="T409"/>
  <c r="R409"/>
  <c r="P409"/>
  <c r="BI406"/>
  <c r="BH406"/>
  <c r="BG406"/>
  <c r="BF406"/>
  <c r="T406"/>
  <c r="R406"/>
  <c r="P406"/>
  <c r="BI398"/>
  <c r="BH398"/>
  <c r="BG398"/>
  <c r="BF398"/>
  <c r="T398"/>
  <c r="R398"/>
  <c r="P398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0"/>
  <c r="BH350"/>
  <c r="BG350"/>
  <c r="BF350"/>
  <c r="T350"/>
  <c r="R350"/>
  <c r="P350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27"/>
  <c r="BH327"/>
  <c r="BG327"/>
  <c r="BF327"/>
  <c r="T327"/>
  <c r="R327"/>
  <c r="P327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5"/>
  <c r="BH175"/>
  <c r="BG175"/>
  <c r="BF175"/>
  <c r="T175"/>
  <c r="T174"/>
  <c r="R175"/>
  <c r="R174"/>
  <c r="P175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4"/>
  <c r="BH134"/>
  <c r="BG134"/>
  <c r="BF134"/>
  <c r="T134"/>
  <c r="R134"/>
  <c r="P134"/>
  <c r="BI131"/>
  <c r="BH131"/>
  <c r="BG131"/>
  <c r="BF131"/>
  <c r="T131"/>
  <c r="R131"/>
  <c r="P131"/>
  <c r="BI125"/>
  <c r="BH125"/>
  <c r="BG125"/>
  <c r="BF125"/>
  <c r="T125"/>
  <c r="R125"/>
  <c r="P125"/>
  <c r="BI116"/>
  <c r="BH116"/>
  <c r="BG116"/>
  <c r="BF116"/>
  <c r="T116"/>
  <c r="R116"/>
  <c r="P116"/>
  <c r="BI115"/>
  <c r="BH115"/>
  <c r="BG115"/>
  <c r="BF115"/>
  <c r="T115"/>
  <c r="R115"/>
  <c r="P115"/>
  <c r="BI111"/>
  <c r="BH111"/>
  <c r="BG111"/>
  <c r="BF111"/>
  <c r="T111"/>
  <c r="R111"/>
  <c r="P111"/>
  <c r="J105"/>
  <c r="F104"/>
  <c r="F102"/>
  <c r="E100"/>
  <c r="J63"/>
  <c r="F62"/>
  <c r="F60"/>
  <c r="E58"/>
  <c r="J25"/>
  <c r="E25"/>
  <c r="J104"/>
  <c r="J24"/>
  <c r="J22"/>
  <c r="E22"/>
  <c r="F63"/>
  <c r="J21"/>
  <c r="J16"/>
  <c r="J60"/>
  <c r="E7"/>
  <c r="E94"/>
  <c i="4" r="J41"/>
  <c r="J40"/>
  <c i="1" r="AY62"/>
  <c i="4" r="J39"/>
  <c i="1" r="AX62"/>
  <c i="4" r="BI211"/>
  <c r="BH211"/>
  <c r="BG211"/>
  <c r="BF211"/>
  <c r="T211"/>
  <c r="T210"/>
  <c r="R211"/>
  <c r="R210"/>
  <c r="P211"/>
  <c r="P210"/>
  <c r="BI202"/>
  <c r="BH202"/>
  <c r="BG202"/>
  <c r="BF202"/>
  <c r="T202"/>
  <c r="T196"/>
  <c r="R202"/>
  <c r="R196"/>
  <c r="P202"/>
  <c r="P196"/>
  <c r="BI197"/>
  <c r="BH197"/>
  <c r="BG197"/>
  <c r="BF197"/>
  <c r="T197"/>
  <c r="R197"/>
  <c r="P197"/>
  <c r="BI187"/>
  <c r="BH187"/>
  <c r="BG187"/>
  <c r="BF187"/>
  <c r="T187"/>
  <c r="T186"/>
  <c r="R187"/>
  <c r="R186"/>
  <c r="P187"/>
  <c r="P186"/>
  <c r="BI181"/>
  <c r="BH181"/>
  <c r="BG181"/>
  <c r="BF181"/>
  <c r="T181"/>
  <c r="T180"/>
  <c r="R181"/>
  <c r="R180"/>
  <c r="P181"/>
  <c r="P180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1"/>
  <c r="BH121"/>
  <c r="BG121"/>
  <c r="BF121"/>
  <c r="T121"/>
  <c r="R121"/>
  <c r="P121"/>
  <c r="BI116"/>
  <c r="BH116"/>
  <c r="BG116"/>
  <c r="BF116"/>
  <c r="T116"/>
  <c r="R116"/>
  <c r="P116"/>
  <c r="BI109"/>
  <c r="BH109"/>
  <c r="BG109"/>
  <c r="BF109"/>
  <c r="T109"/>
  <c r="R109"/>
  <c r="P109"/>
  <c r="BI105"/>
  <c r="BH105"/>
  <c r="BG105"/>
  <c r="BF105"/>
  <c r="T105"/>
  <c r="R105"/>
  <c r="P105"/>
  <c r="J99"/>
  <c r="F98"/>
  <c r="F96"/>
  <c r="E94"/>
  <c r="J63"/>
  <c r="F62"/>
  <c r="F60"/>
  <c r="E58"/>
  <c r="J25"/>
  <c r="E25"/>
  <c r="J62"/>
  <c r="J24"/>
  <c r="J22"/>
  <c r="E22"/>
  <c r="F99"/>
  <c r="J21"/>
  <c r="J16"/>
  <c r="J60"/>
  <c r="E7"/>
  <c r="E88"/>
  <c i="3" r="J41"/>
  <c r="J40"/>
  <c i="1" r="AY59"/>
  <c i="3" r="J39"/>
  <c i="1" r="AX59"/>
  <c i="3"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1"/>
  <c r="BH241"/>
  <c r="BG241"/>
  <c r="BF241"/>
  <c r="T241"/>
  <c r="R241"/>
  <c r="P241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T200"/>
  <c r="R201"/>
  <c r="R200"/>
  <c r="P201"/>
  <c r="P200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6"/>
  <c r="BH176"/>
  <c r="BG176"/>
  <c r="BF176"/>
  <c r="T176"/>
  <c r="R176"/>
  <c r="P176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46"/>
  <c r="BH146"/>
  <c r="BG146"/>
  <c r="BF146"/>
  <c r="T146"/>
  <c r="R146"/>
  <c r="P146"/>
  <c r="BI133"/>
  <c r="BH133"/>
  <c r="BG133"/>
  <c r="BF133"/>
  <c r="T133"/>
  <c r="R133"/>
  <c r="P133"/>
  <c r="BI130"/>
  <c r="BH130"/>
  <c r="BG130"/>
  <c r="BF130"/>
  <c r="T130"/>
  <c r="R130"/>
  <c r="P130"/>
  <c r="BI123"/>
  <c r="BH123"/>
  <c r="BG123"/>
  <c r="BF123"/>
  <c r="T123"/>
  <c r="R123"/>
  <c r="P123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J98"/>
  <c r="F97"/>
  <c r="F95"/>
  <c r="E93"/>
  <c r="J63"/>
  <c r="F62"/>
  <c r="F60"/>
  <c r="E58"/>
  <c r="J25"/>
  <c r="E25"/>
  <c r="J97"/>
  <c r="J24"/>
  <c r="J22"/>
  <c r="E22"/>
  <c r="F98"/>
  <c r="J21"/>
  <c r="J16"/>
  <c r="J60"/>
  <c r="E7"/>
  <c r="E52"/>
  <c i="2" r="J41"/>
  <c r="J40"/>
  <c i="1" r="AY58"/>
  <c i="2" r="J39"/>
  <c i="1" r="AX58"/>
  <c i="2" r="BI188"/>
  <c r="BH188"/>
  <c r="BG188"/>
  <c r="BF188"/>
  <c r="T188"/>
  <c r="R188"/>
  <c r="P188"/>
  <c r="BI185"/>
  <c r="BH185"/>
  <c r="BG185"/>
  <c r="BF185"/>
  <c r="T185"/>
  <c r="R185"/>
  <c r="P185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7"/>
  <c r="BH137"/>
  <c r="BG137"/>
  <c r="BF137"/>
  <c r="T137"/>
  <c r="R137"/>
  <c r="P137"/>
  <c r="BI133"/>
  <c r="BH133"/>
  <c r="BG133"/>
  <c r="BF133"/>
  <c r="T133"/>
  <c r="R133"/>
  <c r="P133"/>
  <c r="BI126"/>
  <c r="BH126"/>
  <c r="BG126"/>
  <c r="BF126"/>
  <c r="T126"/>
  <c r="R126"/>
  <c r="P126"/>
  <c r="BI119"/>
  <c r="BH119"/>
  <c r="BG119"/>
  <c r="BF119"/>
  <c r="T119"/>
  <c r="R119"/>
  <c r="P119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J96"/>
  <c r="F95"/>
  <c r="F93"/>
  <c r="E91"/>
  <c r="J63"/>
  <c r="F62"/>
  <c r="F60"/>
  <c r="E58"/>
  <c r="J25"/>
  <c r="E25"/>
  <c r="J95"/>
  <c r="J24"/>
  <c r="J22"/>
  <c r="E22"/>
  <c r="F63"/>
  <c r="J21"/>
  <c r="J16"/>
  <c r="J93"/>
  <c r="E7"/>
  <c r="E85"/>
  <c i="1" r="L50"/>
  <c r="AM50"/>
  <c r="AM49"/>
  <c r="L49"/>
  <c r="AM47"/>
  <c r="L47"/>
  <c r="L45"/>
  <c r="L44"/>
  <c i="2" r="J158"/>
  <c i="3" r="BK186"/>
  <c i="5" r="BK261"/>
  <c r="J388"/>
  <c r="J327"/>
  <c i="6" r="J170"/>
  <c i="8" r="J93"/>
  <c i="3" r="J186"/>
  <c i="4" r="J211"/>
  <c r="J105"/>
  <c i="5" r="BK142"/>
  <c r="J229"/>
  <c i="6" r="BK151"/>
  <c i="8" r="J86"/>
  <c i="3" r="BK123"/>
  <c i="4" r="BK134"/>
  <c i="5" r="BK197"/>
  <c r="BK284"/>
  <c i="6" r="BK153"/>
  <c i="7" r="J102"/>
  <c i="2" r="J137"/>
  <c i="3" r="J253"/>
  <c i="4" r="BK121"/>
  <c r="J181"/>
  <c i="5" r="BK150"/>
  <c r="BK383"/>
  <c r="J150"/>
  <c i="6" r="BK114"/>
  <c i="2" r="J172"/>
  <c i="3" r="BK219"/>
  <c r="J130"/>
  <c i="4" r="BK127"/>
  <c i="5" r="BK229"/>
  <c r="BK334"/>
  <c r="BK250"/>
  <c r="J334"/>
  <c i="7" r="BK98"/>
  <c i="2" r="BK112"/>
  <c i="3" r="J104"/>
  <c i="4" r="BK159"/>
  <c i="5" r="BK125"/>
  <c r="BK294"/>
  <c r="J200"/>
  <c r="J201"/>
  <c i="6" r="BK148"/>
  <c i="7" r="BK101"/>
  <c i="2" r="BK119"/>
  <c i="1" r="AS64"/>
  <c i="3" r="BK162"/>
  <c i="4" r="BK211"/>
  <c r="J167"/>
  <c i="5" r="J251"/>
  <c r="BK357"/>
  <c r="BK145"/>
  <c r="J241"/>
  <c r="J142"/>
  <c i="6" r="J158"/>
  <c i="7" r="BK102"/>
  <c i="2" r="BK153"/>
  <c r="J188"/>
  <c i="3" r="BK222"/>
  <c r="J192"/>
  <c r="J198"/>
  <c i="4" r="J134"/>
  <c r="BK136"/>
  <c i="5" r="J276"/>
  <c r="J426"/>
  <c r="J294"/>
  <c r="BK266"/>
  <c r="J248"/>
  <c r="J253"/>
  <c i="6" r="BK106"/>
  <c r="J130"/>
  <c i="8" r="BK90"/>
  <c i="3" r="J249"/>
  <c i="4" r="BK197"/>
  <c r="BK109"/>
  <c i="5" r="BK247"/>
  <c r="J145"/>
  <c r="BK369"/>
  <c r="J244"/>
  <c r="BK363"/>
  <c i="6" r="J153"/>
  <c r="BK99"/>
  <c i="2" r="BK169"/>
  <c r="BK155"/>
  <c r="BK102"/>
  <c i="3" r="J261"/>
  <c r="J166"/>
  <c r="BK104"/>
  <c i="4" r="BK164"/>
  <c r="J164"/>
  <c i="5" r="J195"/>
  <c r="BK413"/>
  <c r="BK273"/>
  <c r="J257"/>
  <c r="BK257"/>
  <c r="BK192"/>
  <c r="BK291"/>
  <c r="J175"/>
  <c i="6" r="BK158"/>
  <c i="2" r="BK178"/>
  <c r="J126"/>
  <c r="J102"/>
  <c i="3" r="J206"/>
  <c r="J256"/>
  <c i="4" r="J202"/>
  <c i="5" r="J424"/>
  <c r="J394"/>
  <c r="J162"/>
  <c r="J243"/>
  <c r="J375"/>
  <c r="J207"/>
  <c r="BK184"/>
  <c i="6" r="J151"/>
  <c r="J160"/>
  <c i="2" r="J165"/>
  <c r="BK175"/>
  <c i="3" r="BK256"/>
  <c r="BK159"/>
  <c r="BK209"/>
  <c i="4" r="J109"/>
  <c r="BK187"/>
  <c i="5" r="BK279"/>
  <c r="BK420"/>
  <c r="BK372"/>
  <c r="BK131"/>
  <c r="J357"/>
  <c r="J236"/>
  <c r="J116"/>
  <c r="J167"/>
  <c i="6" r="BK140"/>
  <c r="J106"/>
  <c r="J101"/>
  <c i="1" r="AS61"/>
  <c i="3" r="BK111"/>
  <c r="J176"/>
  <c r="J219"/>
  <c i="4" r="BK167"/>
  <c r="J150"/>
  <c i="5" r="BK242"/>
  <c r="BK388"/>
  <c r="BK115"/>
  <c r="J350"/>
  <c r="J197"/>
  <c r="J337"/>
  <c i="6" r="BK136"/>
  <c r="BK145"/>
  <c i="2" r="J162"/>
  <c r="BK109"/>
  <c i="3" r="J107"/>
  <c r="BK107"/>
  <c r="BK166"/>
  <c i="4" r="BK150"/>
  <c i="5" r="BK424"/>
  <c r="J406"/>
  <c r="BK201"/>
  <c r="J291"/>
  <c r="BK116"/>
  <c r="J131"/>
  <c i="6" r="BK156"/>
  <c r="BK130"/>
  <c i="3" r="BK251"/>
  <c r="J182"/>
  <c i="4" r="J197"/>
  <c r="BK153"/>
  <c i="5" r="J398"/>
  <c r="BK414"/>
  <c r="J263"/>
  <c r="J420"/>
  <c r="J179"/>
  <c i="6" r="J114"/>
  <c i="8" r="BK94"/>
  <c i="2" r="J185"/>
  <c r="J151"/>
  <c r="J112"/>
  <c i="3" r="BK261"/>
  <c r="J234"/>
  <c r="J224"/>
  <c r="J162"/>
  <c i="4" r="BK139"/>
  <c r="BK181"/>
  <c i="5" r="BK244"/>
  <c r="BK375"/>
  <c r="BK198"/>
  <c r="J226"/>
  <c r="BK226"/>
  <c r="J194"/>
  <c r="BK204"/>
  <c i="6" r="BK165"/>
  <c r="J99"/>
  <c i="2" r="J155"/>
  <c r="J119"/>
  <c i="3" r="J115"/>
  <c r="BK241"/>
  <c r="BK227"/>
  <c i="4" r="BK202"/>
  <c i="5" r="J273"/>
  <c r="BK409"/>
  <c r="J297"/>
  <c r="J282"/>
  <c r="BK337"/>
  <c r="BK263"/>
  <c i="6" r="BK167"/>
  <c r="BK125"/>
  <c i="7" r="J98"/>
  <c i="2" r="BK151"/>
  <c i="3" r="BK247"/>
  <c r="J209"/>
  <c r="J259"/>
  <c r="J133"/>
  <c i="4" r="J153"/>
  <c i="5" r="J418"/>
  <c r="BK391"/>
  <c r="BK239"/>
  <c r="J198"/>
  <c r="J250"/>
  <c i="2" r="J153"/>
  <c r="J178"/>
  <c i="4" r="J175"/>
  <c i="5" r="J422"/>
  <c r="BK276"/>
  <c r="J214"/>
  <c i="6" r="J140"/>
  <c i="3" r="J247"/>
  <c i="4" r="BK105"/>
  <c i="5" r="BK416"/>
  <c r="BK243"/>
  <c r="BK220"/>
  <c i="7" r="BK103"/>
  <c i="3" r="J159"/>
  <c i="4" r="J131"/>
  <c i="5" r="BK394"/>
  <c r="J189"/>
  <c r="BK155"/>
  <c i="6" r="BK150"/>
  <c i="2" r="BK162"/>
  <c r="J147"/>
  <c r="J109"/>
  <c i="3" r="BK212"/>
  <c r="BK146"/>
  <c r="BK130"/>
  <c i="4" r="J136"/>
  <c i="5" r="BK406"/>
  <c r="J414"/>
  <c r="BK251"/>
  <c r="BK253"/>
  <c r="BK167"/>
  <c r="BK172"/>
  <c i="6" r="BK101"/>
  <c i="2" r="BK185"/>
  <c r="J133"/>
  <c i="1" r="AS57"/>
  <c i="3" r="BK192"/>
  <c i="4" r="J187"/>
  <c r="BK143"/>
  <c i="5" r="J239"/>
  <c r="J247"/>
  <c r="J409"/>
  <c r="J184"/>
  <c r="BK200"/>
  <c i="6" r="BK166"/>
  <c r="J120"/>
  <c i="3" r="J227"/>
  <c r="J123"/>
  <c i="4" r="BK129"/>
  <c r="J159"/>
  <c i="5" r="BK426"/>
  <c r="BK422"/>
  <c r="BK297"/>
  <c r="BK223"/>
  <c i="6" r="BK163"/>
  <c r="J167"/>
  <c r="J125"/>
  <c i="8" r="BK93"/>
  <c i="2" r="J143"/>
  <c r="J175"/>
  <c i="3" r="BK198"/>
  <c r="BK234"/>
  <c r="J212"/>
  <c r="J201"/>
  <c i="4" r="BK172"/>
  <c r="BK116"/>
  <c i="5" r="J379"/>
  <c r="BK111"/>
  <c r="BK343"/>
  <c r="BK134"/>
  <c r="J115"/>
  <c r="J369"/>
  <c r="BK350"/>
  <c i="6" r="J166"/>
  <c r="J145"/>
  <c i="8" r="J90"/>
  <c i="2" r="BK137"/>
  <c r="BK188"/>
  <c i="3" r="J251"/>
  <c r="J222"/>
  <c r="BK176"/>
  <c i="4" r="BK175"/>
  <c i="5" r="J134"/>
  <c r="BK418"/>
  <c r="BK248"/>
  <c r="J416"/>
  <c r="J372"/>
  <c r="J204"/>
  <c r="BK169"/>
  <c r="BK241"/>
  <c i="6" r="BK160"/>
  <c r="J154"/>
  <c r="BK111"/>
  <c i="8" r="BK86"/>
  <c i="2" r="BK126"/>
  <c i="3" r="BK179"/>
  <c r="J231"/>
  <c i="4" r="J172"/>
  <c r="J127"/>
  <c i="5" r="J245"/>
  <c r="J413"/>
  <c r="J279"/>
  <c r="J125"/>
  <c r="J172"/>
  <c r="J340"/>
  <c r="J242"/>
  <c i="6" r="BK117"/>
  <c r="J148"/>
  <c i="7" r="J101"/>
  <c i="2" r="BK133"/>
  <c i="3" r="BK249"/>
  <c r="J111"/>
  <c r="BK253"/>
  <c i="4" r="BK131"/>
  <c r="J116"/>
  <c i="5" r="J266"/>
  <c r="J169"/>
  <c r="BK282"/>
  <c r="BK207"/>
  <c r="J192"/>
  <c r="BK195"/>
  <c r="BK245"/>
  <c i="6" r="J136"/>
  <c r="J163"/>
  <c i="2" r="BK165"/>
  <c r="BK147"/>
  <c r="J105"/>
  <c i="3" r="BK133"/>
  <c r="BK231"/>
  <c r="BK115"/>
  <c i="4" r="J121"/>
  <c i="5" r="BK162"/>
  <c r="BK379"/>
  <c r="J111"/>
  <c r="BK194"/>
  <c r="BK327"/>
  <c i="6" r="BK170"/>
  <c r="J111"/>
  <c i="3" r="BK182"/>
  <c r="BK206"/>
  <c i="5" r="BK398"/>
  <c r="J220"/>
  <c r="J363"/>
  <c r="BK214"/>
  <c r="BK236"/>
  <c i="6" r="J156"/>
  <c r="J150"/>
  <c i="2" r="BK158"/>
  <c r="BK105"/>
  <c i="3" r="BK259"/>
  <c r="BK224"/>
  <c r="BK201"/>
  <c r="J146"/>
  <c i="4" r="J143"/>
  <c r="J139"/>
  <c i="5" r="J383"/>
  <c r="J223"/>
  <c r="J155"/>
  <c r="BK175"/>
  <c r="J343"/>
  <c i="6" r="BK120"/>
  <c i="7" r="J103"/>
  <c i="2" r="J169"/>
  <c r="BK143"/>
  <c r="BK172"/>
  <c i="3" r="J241"/>
  <c r="J179"/>
  <c i="4" r="J129"/>
  <c i="5" r="BK189"/>
  <c r="BK340"/>
  <c r="J391"/>
  <c r="J261"/>
  <c r="BK179"/>
  <c r="J284"/>
  <c i="6" r="J165"/>
  <c r="J117"/>
  <c r="BK154"/>
  <c i="8" r="J94"/>
  <c i="2" l="1" r="R101"/>
  <c i="3" r="BK175"/>
  <c r="J175"/>
  <c r="J70"/>
  <c r="T185"/>
  <c r="R205"/>
  <c r="BK255"/>
  <c r="J255"/>
  <c r="J77"/>
  <c i="4" r="P104"/>
  <c r="R126"/>
  <c r="T158"/>
  <c i="5" r="R110"/>
  <c r="R124"/>
  <c r="T154"/>
  <c r="BK206"/>
  <c r="J206"/>
  <c r="J77"/>
  <c r="R222"/>
  <c r="R296"/>
  <c r="T397"/>
  <c i="6" r="T98"/>
  <c r="T147"/>
  <c i="7" r="T100"/>
  <c r="T99"/>
  <c r="T95"/>
  <c i="2" r="T101"/>
  <c r="T168"/>
  <c i="3" r="R103"/>
  <c r="BK185"/>
  <c r="P226"/>
  <c r="R255"/>
  <c i="4" r="BK104"/>
  <c r="J104"/>
  <c r="J69"/>
  <c r="T126"/>
  <c r="BK158"/>
  <c r="J158"/>
  <c r="J74"/>
  <c i="5" r="T110"/>
  <c r="P124"/>
  <c r="P154"/>
  <c r="R166"/>
  <c r="BK191"/>
  <c r="J191"/>
  <c r="J76"/>
  <c r="BK222"/>
  <c r="J222"/>
  <c r="J78"/>
  <c r="T296"/>
  <c r="R397"/>
  <c i="6" r="BK147"/>
  <c r="J147"/>
  <c r="J71"/>
  <c i="2" r="BK101"/>
  <c r="J101"/>
  <c r="J69"/>
  <c r="R150"/>
  <c r="BK184"/>
  <c r="J184"/>
  <c r="J75"/>
  <c i="3" r="T103"/>
  <c r="R185"/>
  <c r="T205"/>
  <c r="P255"/>
  <c i="4" r="P126"/>
  <c r="R142"/>
  <c i="5" r="P110"/>
  <c r="T178"/>
  <c r="R191"/>
  <c r="T206"/>
  <c r="BK228"/>
  <c r="J228"/>
  <c r="J79"/>
  <c r="BK265"/>
  <c r="J265"/>
  <c r="J80"/>
  <c r="P296"/>
  <c r="R374"/>
  <c r="P397"/>
  <c r="R412"/>
  <c i="6" r="P98"/>
  <c r="BK119"/>
  <c r="J119"/>
  <c r="J70"/>
  <c r="R147"/>
  <c i="7" r="P100"/>
  <c r="P99"/>
  <c r="P95"/>
  <c i="1" r="AU66"/>
  <c i="7" r="R100"/>
  <c r="R99"/>
  <c r="R95"/>
  <c i="2" r="BK150"/>
  <c r="J150"/>
  <c r="J70"/>
  <c r="BK168"/>
  <c r="J168"/>
  <c r="J74"/>
  <c r="P184"/>
  <c i="3" r="BK103"/>
  <c r="J103"/>
  <c r="J69"/>
  <c r="R175"/>
  <c r="BK205"/>
  <c r="J205"/>
  <c r="J75"/>
  <c r="R226"/>
  <c i="4" r="R104"/>
  <c r="P158"/>
  <c i="5" r="BK154"/>
  <c r="J154"/>
  <c r="J71"/>
  <c r="R154"/>
  <c r="P166"/>
  <c r="P178"/>
  <c r="T191"/>
  <c r="R228"/>
  <c r="R265"/>
  <c r="BK374"/>
  <c r="J374"/>
  <c r="J82"/>
  <c r="P412"/>
  <c i="6" r="T119"/>
  <c i="7" r="BK100"/>
  <c r="J100"/>
  <c r="J71"/>
  <c i="2" r="P101"/>
  <c r="T150"/>
  <c r="P168"/>
  <c r="P160"/>
  <c r="T184"/>
  <c i="3" r="P175"/>
  <c r="P205"/>
  <c r="T226"/>
  <c i="4" r="T104"/>
  <c r="T103"/>
  <c r="BK142"/>
  <c r="J142"/>
  <c r="J73"/>
  <c r="T142"/>
  <c r="T141"/>
  <c i="5" r="T124"/>
  <c r="BK166"/>
  <c r="J166"/>
  <c r="J72"/>
  <c r="BK178"/>
  <c r="J178"/>
  <c r="J75"/>
  <c r="P206"/>
  <c r="P228"/>
  <c r="P265"/>
  <c r="T265"/>
  <c r="T374"/>
  <c r="BK412"/>
  <c r="J412"/>
  <c r="J84"/>
  <c i="6" r="P119"/>
  <c i="2" r="P150"/>
  <c r="R168"/>
  <c r="R160"/>
  <c r="R184"/>
  <c i="3" r="P103"/>
  <c r="P102"/>
  <c r="P101"/>
  <c i="1" r="AU59"/>
  <c i="3" r="T175"/>
  <c r="P185"/>
  <c r="P184"/>
  <c r="BK226"/>
  <c r="J226"/>
  <c r="J76"/>
  <c r="T255"/>
  <c i="4" r="BK126"/>
  <c r="J126"/>
  <c r="J70"/>
  <c r="P142"/>
  <c r="P141"/>
  <c r="R158"/>
  <c i="5" r="BK110"/>
  <c r="BK124"/>
  <c r="J124"/>
  <c r="J70"/>
  <c r="T166"/>
  <c r="R178"/>
  <c r="P191"/>
  <c r="R206"/>
  <c r="P222"/>
  <c r="T222"/>
  <c r="T228"/>
  <c r="BK296"/>
  <c r="J296"/>
  <c r="J81"/>
  <c r="P374"/>
  <c r="BK397"/>
  <c r="J397"/>
  <c r="J83"/>
  <c r="T412"/>
  <c i="6" r="BK98"/>
  <c r="J98"/>
  <c r="J69"/>
  <c r="R98"/>
  <c r="R119"/>
  <c r="P147"/>
  <c i="8" r="BK92"/>
  <c r="J92"/>
  <c r="J63"/>
  <c r="P92"/>
  <c r="P84"/>
  <c r="P83"/>
  <c i="1" r="AU67"/>
  <c i="8" r="R92"/>
  <c r="R84"/>
  <c r="R83"/>
  <c r="T92"/>
  <c r="T84"/>
  <c r="T83"/>
  <c i="5" r="BK174"/>
  <c r="J174"/>
  <c r="J73"/>
  <c i="2" r="BK161"/>
  <c r="J161"/>
  <c r="J72"/>
  <c i="3" r="BK200"/>
  <c r="J200"/>
  <c r="J74"/>
  <c i="4" r="BK210"/>
  <c r="J210"/>
  <c r="J78"/>
  <c i="2" r="BK164"/>
  <c r="J164"/>
  <c r="J73"/>
  <c i="3" r="BK181"/>
  <c r="J181"/>
  <c r="J71"/>
  <c i="4" r="BK138"/>
  <c r="J138"/>
  <c r="J71"/>
  <c r="BK180"/>
  <c r="J180"/>
  <c r="J75"/>
  <c r="BK196"/>
  <c r="J196"/>
  <c r="J77"/>
  <c i="7" r="BK97"/>
  <c r="J97"/>
  <c r="J69"/>
  <c i="6" r="BK169"/>
  <c r="J169"/>
  <c r="J72"/>
  <c i="4" r="BK186"/>
  <c r="J186"/>
  <c r="J76"/>
  <c i="8" r="BK85"/>
  <c r="J85"/>
  <c r="J61"/>
  <c r="BK89"/>
  <c r="J89"/>
  <c r="J62"/>
  <c r="E48"/>
  <c r="J52"/>
  <c r="J54"/>
  <c r="F55"/>
  <c r="BE86"/>
  <c r="BE93"/>
  <c r="BE94"/>
  <c r="BE90"/>
  <c i="7" r="E52"/>
  <c i="6" r="BK97"/>
  <c r="J97"/>
  <c r="J68"/>
  <c i="7" r="J62"/>
  <c r="J89"/>
  <c r="BE98"/>
  <c r="BE101"/>
  <c r="BE102"/>
  <c r="BE103"/>
  <c r="F63"/>
  <c i="6" r="F63"/>
  <c r="BE99"/>
  <c r="BE158"/>
  <c i="5" r="J110"/>
  <c r="J69"/>
  <c i="6" r="J60"/>
  <c r="BE120"/>
  <c r="BE166"/>
  <c r="E52"/>
  <c r="J92"/>
  <c r="BE111"/>
  <c r="BE140"/>
  <c r="BE165"/>
  <c r="BE167"/>
  <c r="BE170"/>
  <c r="BE114"/>
  <c r="BE130"/>
  <c r="BE136"/>
  <c r="BE145"/>
  <c r="BE154"/>
  <c r="BE163"/>
  <c r="BE101"/>
  <c r="BE156"/>
  <c r="BE106"/>
  <c r="BE117"/>
  <c r="BE125"/>
  <c r="BE148"/>
  <c r="BE150"/>
  <c r="BE151"/>
  <c r="BE153"/>
  <c r="BE160"/>
  <c i="4" r="BK141"/>
  <c r="J141"/>
  <c r="J72"/>
  <c i="5" r="E52"/>
  <c r="J62"/>
  <c r="J102"/>
  <c r="BE201"/>
  <c r="BE207"/>
  <c r="BE239"/>
  <c r="BE244"/>
  <c r="BE247"/>
  <c r="BE248"/>
  <c r="BE250"/>
  <c r="BE257"/>
  <c r="BE266"/>
  <c r="BE340"/>
  <c r="BE350"/>
  <c r="BE357"/>
  <c r="BE363"/>
  <c r="F105"/>
  <c r="BE115"/>
  <c r="BE125"/>
  <c r="BE131"/>
  <c r="BE134"/>
  <c r="BE142"/>
  <c r="BE145"/>
  <c r="BE155"/>
  <c r="BE162"/>
  <c r="BE167"/>
  <c r="BE189"/>
  <c r="BE198"/>
  <c r="BE379"/>
  <c r="BE111"/>
  <c r="BE169"/>
  <c r="BE179"/>
  <c r="BE214"/>
  <c r="BE220"/>
  <c r="BE245"/>
  <c r="BE284"/>
  <c i="4" r="BK103"/>
  <c r="J103"/>
  <c r="J68"/>
  <c i="5" r="BE175"/>
  <c r="BE229"/>
  <c r="BE261"/>
  <c r="BE282"/>
  <c r="BE327"/>
  <c r="BE394"/>
  <c r="BE413"/>
  <c r="BE116"/>
  <c r="BE184"/>
  <c r="BE192"/>
  <c r="BE194"/>
  <c r="BE195"/>
  <c r="BE197"/>
  <c r="BE223"/>
  <c r="BE226"/>
  <c r="BE236"/>
  <c r="BE241"/>
  <c r="BE251"/>
  <c r="BE253"/>
  <c r="BE263"/>
  <c r="BE291"/>
  <c r="BE294"/>
  <c r="BE297"/>
  <c r="BE334"/>
  <c r="BE337"/>
  <c r="BE343"/>
  <c r="BE369"/>
  <c r="BE372"/>
  <c r="BE375"/>
  <c r="BE383"/>
  <c r="BE398"/>
  <c r="BE406"/>
  <c r="BE409"/>
  <c r="BE414"/>
  <c r="BE416"/>
  <c r="BE422"/>
  <c r="BE424"/>
  <c r="BE150"/>
  <c r="BE172"/>
  <c r="BE200"/>
  <c r="BE204"/>
  <c r="BE242"/>
  <c r="BE243"/>
  <c r="BE273"/>
  <c r="BE276"/>
  <c r="BE279"/>
  <c r="BE388"/>
  <c r="BE391"/>
  <c r="BE418"/>
  <c r="BE420"/>
  <c r="BE426"/>
  <c i="4" r="E52"/>
  <c r="F63"/>
  <c r="J98"/>
  <c r="BE105"/>
  <c r="BE121"/>
  <c r="BE175"/>
  <c i="3" r="J185"/>
  <c r="J73"/>
  <c i="4" r="J96"/>
  <c r="BE109"/>
  <c r="BE116"/>
  <c r="BE136"/>
  <c r="BE139"/>
  <c r="BE153"/>
  <c r="BE172"/>
  <c r="BE181"/>
  <c r="BE134"/>
  <c r="BE143"/>
  <c r="BE150"/>
  <c i="3" r="BK102"/>
  <c i="4" r="BE127"/>
  <c r="BE129"/>
  <c r="BE159"/>
  <c r="BE164"/>
  <c r="BE197"/>
  <c r="BE202"/>
  <c r="BE211"/>
  <c r="BE131"/>
  <c r="BE167"/>
  <c r="BE187"/>
  <c i="3" r="E87"/>
  <c r="J95"/>
  <c r="BE104"/>
  <c r="BE123"/>
  <c r="BE162"/>
  <c r="BE166"/>
  <c r="BE179"/>
  <c r="BE182"/>
  <c r="BE241"/>
  <c r="BE198"/>
  <c r="J62"/>
  <c r="BE115"/>
  <c r="BE133"/>
  <c r="BE186"/>
  <c r="BE247"/>
  <c r="BE251"/>
  <c r="F63"/>
  <c r="BE130"/>
  <c r="BE146"/>
  <c r="BE201"/>
  <c r="BE206"/>
  <c r="BE209"/>
  <c r="BE212"/>
  <c r="BE219"/>
  <c r="BE224"/>
  <c r="BE231"/>
  <c r="BE234"/>
  <c r="BE249"/>
  <c r="BE253"/>
  <c r="BE256"/>
  <c r="BE261"/>
  <c r="BE107"/>
  <c r="BE111"/>
  <c r="BE159"/>
  <c r="BE176"/>
  <c r="BE192"/>
  <c r="BE222"/>
  <c r="BE227"/>
  <c r="BE259"/>
  <c i="2" r="J60"/>
  <c r="J62"/>
  <c r="F96"/>
  <c r="BE172"/>
  <c r="BE175"/>
  <c r="BE188"/>
  <c r="E52"/>
  <c r="BE102"/>
  <c r="BE105"/>
  <c r="BE109"/>
  <c r="BE112"/>
  <c r="BE119"/>
  <c r="BE126"/>
  <c r="BE133"/>
  <c r="BE137"/>
  <c r="BE143"/>
  <c r="BE147"/>
  <c r="BE151"/>
  <c r="BE153"/>
  <c r="BE155"/>
  <c r="BE158"/>
  <c r="BE162"/>
  <c r="BE178"/>
  <c r="BE185"/>
  <c r="BE165"/>
  <c r="BE169"/>
  <c i="6" r="F38"/>
  <c i="1" r="BA65"/>
  <c i="7" r="J38"/>
  <c i="1" r="AW66"/>
  <c i="8" r="F34"/>
  <c i="1" r="BA67"/>
  <c r="AS56"/>
  <c i="3" r="F39"/>
  <c i="1" r="BB59"/>
  <c i="5" r="F38"/>
  <c i="1" r="BA63"/>
  <c i="6" r="F41"/>
  <c i="1" r="BD65"/>
  <c i="6" r="J38"/>
  <c i="1" r="AW65"/>
  <c i="7" r="F38"/>
  <c i="1" r="BA66"/>
  <c i="8" r="F36"/>
  <c i="1" r="BC67"/>
  <c i="2" r="F40"/>
  <c i="1" r="BC58"/>
  <c i="3" r="F40"/>
  <c i="1" r="BC59"/>
  <c i="4" r="F39"/>
  <c i="1" r="BB62"/>
  <c i="4" r="F38"/>
  <c i="1" r="BA62"/>
  <c i="5" r="J38"/>
  <c i="1" r="AW63"/>
  <c i="8" r="F37"/>
  <c i="1" r="BD67"/>
  <c i="4" r="F40"/>
  <c i="1" r="BC62"/>
  <c i="7" r="F41"/>
  <c i="1" r="BD66"/>
  <c i="8" r="J34"/>
  <c i="1" r="AW67"/>
  <c i="4" r="F41"/>
  <c i="1" r="BD62"/>
  <c i="2" r="F41"/>
  <c i="1" r="BD58"/>
  <c i="2" r="F38"/>
  <c i="1" r="BA58"/>
  <c i="3" r="F38"/>
  <c i="1" r="BA59"/>
  <c i="5" r="F41"/>
  <c i="1" r="BD63"/>
  <c i="2" r="J38"/>
  <c i="1" r="AW58"/>
  <c i="3" r="J38"/>
  <c i="1" r="AW59"/>
  <c i="2" r="F39"/>
  <c i="1" r="BB58"/>
  <c i="4" r="J38"/>
  <c i="1" r="AW62"/>
  <c i="7" r="F39"/>
  <c i="1" r="BB66"/>
  <c i="7" r="F40"/>
  <c i="1" r="BC66"/>
  <c i="8" r="F35"/>
  <c i="1" r="BB67"/>
  <c i="3" r="F41"/>
  <c i="1" r="BD59"/>
  <c r="AS60"/>
  <c i="5" r="F40"/>
  <c i="1" r="BC63"/>
  <c i="6" r="F40"/>
  <c i="1" r="BC65"/>
  <c i="6" r="F39"/>
  <c i="1" r="BB65"/>
  <c i="5" r="F39"/>
  <c i="1" r="BB63"/>
  <c i="5" l="1" r="BK109"/>
  <c r="J109"/>
  <c r="J68"/>
  <c i="6" r="P97"/>
  <c r="P96"/>
  <c i="1" r="AU65"/>
  <c i="3" r="R184"/>
  <c i="5" r="T109"/>
  <c i="6" r="T97"/>
  <c r="T96"/>
  <c i="3" r="T102"/>
  <c r="R102"/>
  <c r="R101"/>
  <c i="4" r="P103"/>
  <c r="P102"/>
  <c i="1" r="AU62"/>
  <c i="3" r="T184"/>
  <c i="5" r="R177"/>
  <c i="2" r="P100"/>
  <c r="P99"/>
  <c i="1" r="AU58"/>
  <c i="2" r="R100"/>
  <c r="R99"/>
  <c i="5" r="P177"/>
  <c i="4" r="R141"/>
  <c i="3" r="BK184"/>
  <c r="J184"/>
  <c r="J72"/>
  <c i="2" r="T100"/>
  <c i="5" r="R109"/>
  <c r="R108"/>
  <c i="4" r="R103"/>
  <c r="R102"/>
  <c i="6" r="R97"/>
  <c r="R96"/>
  <c i="4" r="T102"/>
  <c i="5" r="T177"/>
  <c r="P109"/>
  <c r="P108"/>
  <c i="1" r="AU63"/>
  <c i="2" r="T160"/>
  <c i="7" r="BK96"/>
  <c r="J96"/>
  <c r="J68"/>
  <c r="BK99"/>
  <c r="J99"/>
  <c r="J70"/>
  <c i="2" r="BK100"/>
  <c r="J100"/>
  <c r="J68"/>
  <c i="5" r="BK177"/>
  <c r="J177"/>
  <c r="J74"/>
  <c i="2" r="BK160"/>
  <c r="J160"/>
  <c r="J71"/>
  <c i="8" r="BK84"/>
  <c r="J84"/>
  <c r="J60"/>
  <c i="6" r="BK96"/>
  <c r="J96"/>
  <c r="J67"/>
  <c i="4" r="BK102"/>
  <c r="J102"/>
  <c i="3" r="J102"/>
  <c r="J68"/>
  <c r="F37"/>
  <c i="1" r="AZ59"/>
  <c r="BD61"/>
  <c i="2" r="F37"/>
  <c i="1" r="AZ58"/>
  <c r="BA61"/>
  <c i="4" r="J34"/>
  <c i="1" r="AG62"/>
  <c r="BD64"/>
  <c i="7" r="F37"/>
  <c i="1" r="AZ66"/>
  <c i="3" r="J37"/>
  <c i="1" r="AV59"/>
  <c r="AT59"/>
  <c r="BB61"/>
  <c i="4" r="F37"/>
  <c i="1" r="AZ62"/>
  <c r="BA57"/>
  <c r="AW57"/>
  <c i="8" r="F33"/>
  <c i="1" r="AZ67"/>
  <c i="2" r="J37"/>
  <c i="1" r="AV58"/>
  <c r="AT58"/>
  <c i="5" r="J37"/>
  <c i="1" r="AV63"/>
  <c r="AT63"/>
  <c r="AU57"/>
  <c r="AU56"/>
  <c i="6" r="F37"/>
  <c i="1" r="AZ65"/>
  <c i="5" r="F37"/>
  <c i="1" r="AZ63"/>
  <c r="BC61"/>
  <c i="8" r="J33"/>
  <c i="1" r="AV67"/>
  <c r="AT67"/>
  <c r="BD57"/>
  <c r="BD56"/>
  <c r="BB57"/>
  <c r="BB56"/>
  <c r="AX56"/>
  <c r="BC64"/>
  <c r="AY64"/>
  <c r="AS55"/>
  <c r="AS54"/>
  <c i="7" r="J37"/>
  <c i="1" r="AV66"/>
  <c r="AT66"/>
  <c r="BC57"/>
  <c r="AY57"/>
  <c r="BB64"/>
  <c r="AX64"/>
  <c r="AU64"/>
  <c i="6" r="J37"/>
  <c i="1" r="AV65"/>
  <c r="AT65"/>
  <c i="4" r="J37"/>
  <c i="1" r="AV62"/>
  <c r="AT62"/>
  <c r="BA64"/>
  <c r="AW64"/>
  <c i="2" l="1" r="T99"/>
  <c i="3" r="T101"/>
  <c i="5" r="T108"/>
  <c i="3" r="BK101"/>
  <c r="J101"/>
  <c i="5" r="BK108"/>
  <c r="J108"/>
  <c i="7" r="BK95"/>
  <c r="J95"/>
  <c r="J67"/>
  <c i="2" r="BK99"/>
  <c r="J99"/>
  <c r="J67"/>
  <c i="8" r="BK83"/>
  <c r="J83"/>
  <c r="J59"/>
  <c i="1" r="AN62"/>
  <c i="4" r="J67"/>
  <c r="J43"/>
  <c i="1" r="AU61"/>
  <c r="AU60"/>
  <c r="AY61"/>
  <c r="AZ61"/>
  <c r="AW61"/>
  <c r="AX61"/>
  <c r="BA60"/>
  <c r="AW60"/>
  <c r="BD60"/>
  <c r="BD55"/>
  <c r="BD54"/>
  <c r="W33"/>
  <c r="BB60"/>
  <c r="AX60"/>
  <c r="BA56"/>
  <c r="AW56"/>
  <c r="BC60"/>
  <c r="AY60"/>
  <c i="3" r="J34"/>
  <c i="1" r="AG59"/>
  <c r="BC56"/>
  <c r="AY56"/>
  <c r="AZ64"/>
  <c r="AV64"/>
  <c r="AT64"/>
  <c i="5" r="J34"/>
  <c i="1" r="AG63"/>
  <c r="AG61"/>
  <c i="6" r="J34"/>
  <c i="1" r="AG65"/>
  <c r="AZ57"/>
  <c r="AZ56"/>
  <c r="AV56"/>
  <c r="AX57"/>
  <c i="3" l="1" r="J43"/>
  <c i="5" r="J43"/>
  <c i="3" r="J67"/>
  <c i="5" r="J67"/>
  <c i="6" r="J43"/>
  <c i="1" r="AN65"/>
  <c r="AN63"/>
  <c r="AN59"/>
  <c r="AU55"/>
  <c r="AU54"/>
  <c i="2" r="J34"/>
  <c i="1" r="AG58"/>
  <c r="AG57"/>
  <c r="AG56"/>
  <c r="AZ60"/>
  <c r="AV60"/>
  <c r="AT60"/>
  <c r="BC55"/>
  <c r="AY55"/>
  <c r="AV57"/>
  <c r="AT57"/>
  <c r="AN57"/>
  <c r="BA55"/>
  <c r="AW55"/>
  <c i="7" r="J34"/>
  <c i="1" r="AG66"/>
  <c r="AG64"/>
  <c r="AG60"/>
  <c r="AG55"/>
  <c r="AV61"/>
  <c r="AT61"/>
  <c r="AN61"/>
  <c r="BB55"/>
  <c r="AX55"/>
  <c i="8" r="J30"/>
  <c i="1" r="AG67"/>
  <c r="AT56"/>
  <c r="AN56"/>
  <c l="1" r="AN64"/>
  <c i="2" r="J43"/>
  <c i="8" r="J39"/>
  <c i="7" r="J43"/>
  <c i="1" r="AN58"/>
  <c r="AN67"/>
  <c r="AN66"/>
  <c r="AN60"/>
  <c r="AG54"/>
  <c r="AK26"/>
  <c r="BB54"/>
  <c r="W31"/>
  <c r="BC54"/>
  <c r="AY54"/>
  <c r="BA54"/>
  <c r="AW54"/>
  <c r="AK30"/>
  <c r="AZ55"/>
  <c r="AV55"/>
  <c r="AT55"/>
  <c r="AN55"/>
  <c l="1" r="AX54"/>
  <c r="AZ54"/>
  <c r="W29"/>
  <c r="W32"/>
  <c r="W30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<sst xmlns="http://schemas.openxmlformats.org/spreadsheetml/2006/main">
  <si>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</si>
  <si>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</si>
  <si>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</si>
  <si>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</si>
  <si>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</si>
  <si>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{ace6a427-fb9e-4887-8523-43381b04a92a}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</si>
  <si>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</si>
  <si>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</si>
  <si>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</si>
  <si>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</si>
  <si>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</si>
  <si>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</si>
  <si>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</si>
  <si>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</si>
  <si>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2023_03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</si>
  <si>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</si>
  <si>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</si>
  <si>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fasády budovy CH, oprava sociálního zázemí ve 2.NP</t>
  </si>
  <si>
    <t>KSO:</t>
  </si>
  <si>
    <t/>
  </si>
  <si>
    <t>CC-CZ:</t>
  </si>
  <si>
    <t>Místo:</t>
  </si>
  <si>
    <t>Masarykova nemocnice v Ústí nad Labem</t>
  </si>
  <si>
    <t>Datum:</t>
  </si>
  <si>
    <t>12. 1. 2023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</si>
  <si>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</si>
  <si>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</si>
  <si>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</si>
  <si>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</si>
  <si>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</si>
  <si>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</si>
  <si>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</si>
  <si>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</si>
  <si>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</si>
  <si>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</si>
  <si>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</si>
  <si>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</si>
  <si>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</si>
  <si>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</si>
  <si>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</si>
  <si>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</si>
  <si>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</si>
  <si>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</si>
  <si>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</si>
  <si>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</si>
  <si>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</si>
  <si>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</si>
  <si>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</si>
  <si>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</si>
  <si>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</si>
  <si>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</si>
  <si>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</si>
  <si>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</si>
  <si>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</si>
  <si>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</si>
  <si>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</si>
  <si>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</si>
  <si>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</si>
  <si>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</si>
  <si>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</si>
  <si>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</si>
  <si>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</si>
  <si>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</si>
  <si>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</si>
  <si>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</si>
  <si>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</si>
  <si>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</si>
  <si>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</si>
  <si>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</si>
  <si>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</si>
  <si>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</si>
  <si>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</si>
  <si>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</si>
  <si>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</si>
  <si>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</si>
  <si>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</si>
  <si>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</si>
  <si>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</si>
  <si>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</si>
  <si>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</si>
  <si>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</si>
  <si>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{6a339f50-4609-4e41-9fc9-587ca82a0ff5}</t>
  </si>
  <si>
    <t>2</t>
  </si>
  <si>
    <t>D.1</t>
  </si>
  <si>
    <t>Oprava fasády</t>
  </si>
  <si>
    <t>Soupis</t>
  </si>
  <si>
    <t>{5d52753b-4f66-4e4b-baa5-4aed4c53d5aa}</t>
  </si>
  <si>
    <t>D.1.1</t>
  </si>
  <si>
    <t>Architektonicko-stavební řešení</t>
  </si>
  <si>
    <t>3</t>
  </si>
  <si>
    <t>{6a3ae18c-2237-480b-ae10-e01ba4407459}</t>
  </si>
  <si>
    <t>/</t>
  </si>
  <si>
    <t>D.1.1a</t>
  </si>
  <si>
    <t>Architektonicko-stavební řešení - Bourací práce</t>
  </si>
  <si>
    <t>4</t>
  </si>
  <si>
    <t>{b3412096-e7e9-4ffb-b74a-b82811b9abff}</t>
  </si>
  <si>
    <t>D.1.1b</t>
  </si>
  <si>
    <t>Architektonicko-stavební řešení - Stavební úpravy</t>
  </si>
  <si>
    <t>{ae39dada-106d-4003-a697-b70e819db8c3}</t>
  </si>
  <si>
    <t>D.2</t>
  </si>
  <si>
    <t>Sociální zařízení</t>
  </si>
  <si>
    <t>{82385109-ff40-40c3-8d77-354cfe86d86f}</t>
  </si>
  <si>
    <t>Architektonicko stavební řešení</t>
  </si>
  <si>
    <t>{73ab4771-526b-4468-9cdc-75d9ff4893a9}</t>
  </si>
  <si>
    <t>Architektonicko stavební řešení - Bourací práce</t>
  </si>
  <si>
    <t>{c7fa0c69-e66e-46cd-b72b-0783822417c3}</t>
  </si>
  <si>
    <t>Architektonicko stavební řešení - Stavební úpravy</t>
  </si>
  <si>
    <t>{a1673584-77ec-47ed-a3a6-b08752496e0d}</t>
  </si>
  <si>
    <t>D.1.4</t>
  </si>
  <si>
    <t>Technika prostředí staveb</t>
  </si>
  <si>
    <t>{1058321e-9d81-499e-b1fb-5944287d6578}</t>
  </si>
  <si>
    <t>D.1.4.1</t>
  </si>
  <si>
    <t>Zařízení zdravotně technických instalací</t>
  </si>
  <si>
    <t>{06fd8ba0-098d-4098-b55c-7e6736a87654}</t>
  </si>
  <si>
    <t>D.1.4.2</t>
  </si>
  <si>
    <t xml:space="preserve">Zařízení silnoproudé a slaboproudé elektrotechniky </t>
  </si>
  <si>
    <t>{17aa0131-c2e1-43c9-ac92-dbec10af8ae6}</t>
  </si>
  <si>
    <t>99</t>
  </si>
  <si>
    <t>Vedlejší a ostatní náklady</t>
  </si>
  <si>
    <t>{91fe63ef-a9a2-4204-96da-5a03857e39c7}</t>
  </si>
  <si>
    <t>KRYCÍ LIST SOUPISU PRACÍ</t>
  </si>
  <si>
    <t>Objekt:</t>
  </si>
  <si>
    <t>D - Stavební objekty</t>
  </si>
  <si>
    <t>Soupis:</t>
  </si>
  <si>
    <t>D.1 - Oprava fasády</t>
  </si>
  <si>
    <t>Úroveň 4:</t>
  </si>
  <si>
    <t>D.1.1a - Architektonicko-stavební řešení - Bourací práce</t>
  </si>
  <si>
    <t>Masarykova nemocnice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</si>
  <si>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</si>
  <si>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</si>
  <si>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</si>
  <si>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</si>
  <si>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</si>
  <si>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</si>
  <si>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</si>
  <si>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</si>
  <si>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</si>
  <si>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741 - Elektroinstalace - silnoproud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</si>
  <si>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</si>
  <si>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</si>
  <si>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</si>
  <si>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</si>
  <si>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</si>
  <si>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</si>
  <si>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</si>
  <si>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</si>
  <si>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</si>
  <si>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</si>
  <si>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</si>
  <si>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</si>
  <si>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</si>
  <si>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</si>
  <si>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</si>
  <si>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</si>
  <si>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</si>
  <si>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</si>
  <si>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</si>
  <si>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</si>
  <si>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</si>
  <si>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941211111</t>
  </si>
  <si>
    <t>Lešení řadové rámové lehké pracovní s podlahami s provozním zatížením tř. 3 do 200 kg/m2 šířky tř. SW06 od 0,6 do 0,9 m výšky do 10 m montáž</t>
  </si>
  <si>
    <t>m2</t>
  </si>
  <si>
    <t>CS ÚRS 2025 01</t>
  </si>
  <si>
    <t>-498129135</t>
  </si>
  <si>
    <t>Online PSC</t>
  </si>
  <si>
    <t>https://podminky.urs.cz/item/CS_URS_2025_01/941211111</t>
  </si>
  <si>
    <t>VV</t>
  </si>
  <si>
    <t>(2*(38,0+15,3)+8*0,9)*10,0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</si>
  <si>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</si>
  <si>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</si>
  <si>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-490841989</t>
  </si>
  <si>
    <t>https://podminky.urs.cz/item/CS_URS_2025_01/941211211</t>
  </si>
  <si>
    <t>"60 dní"</t>
  </si>
  <si>
    <t>1138,0*60</t>
  </si>
  <si>
    <t>941211811</t>
  </si>
  <si>
    <t>Lešení řadové rámové lehké pracovní s podlahami s provozním zatížením tř. 3 do 200 kg/m2 šířky tř. SW06 od 0,6 do 0,9 m výšky do 10 m demontáž</t>
  </si>
  <si>
    <t>1663663377</t>
  </si>
  <si>
    <t>https://podminky.urs.cz/item/CS_URS_2025_01/941211811</t>
  </si>
  <si>
    <t>968062376</t>
  </si>
  <si>
    <t>Vybourání dřevěných rámů oken s křídly, dveřních zárubní, vrat, stěn, ostění nebo obkladů rámů oken s křídly zdvojených, plochy do 4 m2</t>
  </si>
  <si>
    <t>812115794</t>
  </si>
  <si>
    <t>https://podminky.urs.cz/item/CS_URS_2025_01/968062376</t>
  </si>
  <si>
    <t xml:space="preserve">"Fasáda jižní"    </t>
  </si>
  <si>
    <t>(0,6*1,2)*6</t>
  </si>
  <si>
    <t xml:space="preserve">"Fasáda východní"    </t>
  </si>
  <si>
    <t>(1,5*2,1)*2</t>
  </si>
  <si>
    <t>Součet</t>
  </si>
  <si>
    <t>5</t>
  </si>
  <si>
    <t>968062377</t>
  </si>
  <si>
    <t>Vybourání dřevěných rámů oken s křídly, dveřních zárubní, vrat, stěn, ostění nebo obkladů rámů oken s křídly zdvojených, plochy přes 4 m2</t>
  </si>
  <si>
    <t>1650570128</t>
  </si>
  <si>
    <t>https://podminky.urs.cz/item/CS_URS_2025_01/968062377</t>
  </si>
  <si>
    <t xml:space="preserve">"Fasáda severní"    </t>
  </si>
  <si>
    <t>(2,4*2,1)*17</t>
  </si>
  <si>
    <t>(2,4*2,1)*18</t>
  </si>
  <si>
    <t>6</t>
  </si>
  <si>
    <t>968072356</t>
  </si>
  <si>
    <t>Vybourání kovových rámů oken s křídly, dveřních zárubní, vrat, stěn, ostění nebo obkladů okenních rámů s křídly zdvojených, plochy do 4 m2</t>
  </si>
  <si>
    <t>558141619</t>
  </si>
  <si>
    <t>https://podminky.urs.cz/item/CS_URS_2025_01/968072356</t>
  </si>
  <si>
    <t>"Fasáda východní"</t>
  </si>
  <si>
    <t>1,6*2,6</t>
  </si>
  <si>
    <t>"Výtahová šachta"</t>
  </si>
  <si>
    <t>2*(1,5*1,5)</t>
  </si>
  <si>
    <t>7</t>
  </si>
  <si>
    <t>968072357</t>
  </si>
  <si>
    <t>Vybourání kovových rámů oken s křídly, dveřních zárubní, vrat, stěn, ostění nebo obkladů okenních rámů s křídly zdvojených, plochy přes 4 m2</t>
  </si>
  <si>
    <t>278817606</t>
  </si>
  <si>
    <t>https://podminky.urs.cz/item/CS_URS_2025_01/968072357</t>
  </si>
  <si>
    <t>"Fasáda jižní"</t>
  </si>
  <si>
    <t>2,4*7,2</t>
  </si>
  <si>
    <t>8</t>
  </si>
  <si>
    <t>968072558</t>
  </si>
  <si>
    <t>Vybourání kovových rámů oken s křídly, dveřních zárubní, vrat, stěn, ostění nebo obkladů vrat, mimo posuvných a skládacích, plochy do 5 m2</t>
  </si>
  <si>
    <t>734080940</t>
  </si>
  <si>
    <t>https://podminky.urs.cz/item/CS_URS_2025_01/968072558</t>
  </si>
  <si>
    <t>"Fasáda severní"</t>
  </si>
  <si>
    <t>(2,4*2,4)*2</t>
  </si>
  <si>
    <t>1,45*2,4</t>
  </si>
  <si>
    <t>968072559</t>
  </si>
  <si>
    <t>Vybourání kovových rámů oken s křídly, dveřních zárubní, vrat, stěn, ostění nebo obkladů vrat, mimo posuvných a skládacích, plochy přes 5 m2</t>
  </si>
  <si>
    <t>239811970</t>
  </si>
  <si>
    <t>https://podminky.urs.cz/item/CS_URS_2025_01/968072559</t>
  </si>
  <si>
    <t>2,4*3,0</t>
  </si>
  <si>
    <t>10</t>
  </si>
  <si>
    <t>978059641</t>
  </si>
  <si>
    <t>Odsekání obkladů stěn včetně otlučení podkladní omítky až na zdivo z obkládaček vnějších, z jakýchkoliv materiálů, plochy přes 1 m2</t>
  </si>
  <si>
    <t>1740630094</t>
  </si>
  <si>
    <t>https://podminky.urs.cz/item/CS_URS_2025_01/978059641</t>
  </si>
  <si>
    <t>2*(38,0+15,3)*0,7</t>
  </si>
  <si>
    <t>997</t>
  </si>
  <si>
    <t>Přesun sutě</t>
  </si>
  <si>
    <t>11</t>
  </si>
  <si>
    <t>997013211</t>
  </si>
  <si>
    <t>Vnitrostaveništní doprava suti a vybouraných hmot vodorovně do 50 m s naložením ručně pro budovy a haly výšky do 6 m</t>
  </si>
  <si>
    <t>t</t>
  </si>
  <si>
    <t>746151209</t>
  </si>
  <si>
    <t>https://podminky.urs.cz/item/CS_URS_2025_01/997013211</t>
  </si>
  <si>
    <t>997013501</t>
  </si>
  <si>
    <t>Odvoz suti a vybouraných hmot na skládku nebo meziskládku se složením, na vzdálenost do 1 km</t>
  </si>
  <si>
    <t>-453868087</t>
  </si>
  <si>
    <t>https://podminky.urs.cz/item/CS_URS_2025_01/997013501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</si>
  <si>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</si>
  <si>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</si>
  <si>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</si>
  <si>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1623406710</t>
  </si>
  <si>
    <t>https://podminky.urs.cz/item/CS_URS_2025_01/997013509</t>
  </si>
  <si>
    <t>18,287*10 'Přepočtené koeficientem množství</t>
  </si>
  <si>
    <t>14</t>
  </si>
  <si>
    <t>997013631</t>
  </si>
  <si>
    <t>Poplatek za uložení stavebního odpadu na skládce (skládkovné) směsného stavebního a demoličního zatříděného do Katalogu odpadů pod kódem 17 09 04</t>
  </si>
  <si>
    <t>-1451657460</t>
  </si>
  <si>
    <t>https://podminky.urs.cz/item/CS_URS_2025_01/997013631</t>
  </si>
  <si>
    <t>PSV</t>
  </si>
  <si>
    <t>Práce a dodávky PSV</t>
  </si>
  <si>
    <t>712</t>
  </si>
  <si>
    <t>Povlakové krytiny</t>
  </si>
  <si>
    <t>15</t>
  </si>
  <si>
    <t>712300841</t>
  </si>
  <si>
    <t>Ostatní práce při odstranění povlakové krytiny střech plochých do 10° mechu odškrabáním a očistěním s urovnáním povrchu</t>
  </si>
  <si>
    <t>16</t>
  </si>
  <si>
    <t>1193097291</t>
  </si>
  <si>
    <t>https://podminky.urs.cz/item/CS_URS_2025_01/712300841</t>
  </si>
  <si>
    <t>741</t>
  </si>
  <si>
    <t>Elektroinstalace - silnoproud</t>
  </si>
  <si>
    <t>741421813</t>
  </si>
  <si>
    <t>Demontáž hromosvodného vedení bez zachování funkčnosti svodových drátů nebo lan kolmého svodu, průměru přes 8 mm</t>
  </si>
  <si>
    <t>m</t>
  </si>
  <si>
    <t>74392989</t>
  </si>
  <si>
    <t>https://podminky.urs.cz/item/CS_URS_2025_01/741421813</t>
  </si>
  <si>
    <t>11,5*6+ 34,63+8,33+3,61+7,12+34,77+8,51+3,52+7,2+33,0+15,0</t>
  </si>
  <si>
    <t>764</t>
  </si>
  <si>
    <t>Konstrukce klempířské</t>
  </si>
  <si>
    <t>17</t>
  </si>
  <si>
    <t>764001801</t>
  </si>
  <si>
    <t>Demontáž klempířských konstrukcí podkladního plechu do suti</t>
  </si>
  <si>
    <t>-1418174037</t>
  </si>
  <si>
    <t>https://podminky.urs.cz/item/CS_URS_2025_01/764001801</t>
  </si>
  <si>
    <t>34,63+8,33+3,61+7,12+34,77+8,51+3,52+7,2</t>
  </si>
  <si>
    <t>18</t>
  </si>
  <si>
    <t>764001811</t>
  </si>
  <si>
    <t>Demontáž klempířských konstrukcí dilatační lišty do suti</t>
  </si>
  <si>
    <t>1645186699</t>
  </si>
  <si>
    <t>https://podminky.urs.cz/item/CS_URS_2025_01/764001811</t>
  </si>
  <si>
    <t>2*(6,24+3,5)</t>
  </si>
  <si>
    <t>19</t>
  </si>
  <si>
    <t>764002841</t>
  </si>
  <si>
    <t>Demontáž klempířských konstrukcí oplechování horních ploch zdí a nadezdívek do suti</t>
  </si>
  <si>
    <t>614997234</t>
  </si>
  <si>
    <t>https://podminky.urs.cz/item/CS_URS_2025_01/764002841</t>
  </si>
  <si>
    <t>20</t>
  </si>
  <si>
    <t>764002851</t>
  </si>
  <si>
    <t>Demontáž klempířských konstrukcí oplechování parapetů do suti</t>
  </si>
  <si>
    <t>-1758813044</t>
  </si>
  <si>
    <t>https://podminky.urs.cz/item/CS_URS_2025_01/764002851</t>
  </si>
  <si>
    <t>2,4*(17+18)</t>
  </si>
  <si>
    <t>0,6*6</t>
  </si>
  <si>
    <t>1,5*2</t>
  </si>
  <si>
    <t>767</t>
  </si>
  <si>
    <t>Konstrukce zámečnické</t>
  </si>
  <si>
    <t>767661811</t>
  </si>
  <si>
    <t>Demontáž mříží pevných nebo otevíravých</t>
  </si>
  <si>
    <t>-1468637300</t>
  </si>
  <si>
    <t>https://podminky.urs.cz/item/CS_URS_2025_01/767661811</t>
  </si>
  <si>
    <t>(2,4*2,1)*13</t>
  </si>
  <si>
    <t>22</t>
  </si>
  <si>
    <t>767691822</t>
  </si>
  <si>
    <t>Ostatní práce - vyvěšení nebo zavěšení kovových křídel dveří, plochy do 2 m2</t>
  </si>
  <si>
    <t>kus</t>
  </si>
  <si>
    <t>-1276231452</t>
  </si>
  <si>
    <t>https://podminky.urs.cz/item/CS_URS_2025_01/767691822</t>
  </si>
  <si>
    <t xml:space="preserve">"dveře výtahové šachty"    2</t>
  </si>
  <si>
    <t>F01</t>
  </si>
  <si>
    <t>Plocha fasády celkem bez otvorů</t>
  </si>
  <si>
    <t>869,03</t>
  </si>
  <si>
    <t>F02</t>
  </si>
  <si>
    <t>Plocha všech oken</t>
  </si>
  <si>
    <t>322,74</t>
  </si>
  <si>
    <t>F03</t>
  </si>
  <si>
    <t>Plocha všech dveří a vrat</t>
  </si>
  <si>
    <t>39,02</t>
  </si>
  <si>
    <t>F04</t>
  </si>
  <si>
    <t>Plocha soklu</t>
  </si>
  <si>
    <t>74,62</t>
  </si>
  <si>
    <t>D.1.1b - Architektonicko-stavební řešení - Stavební úpravy</t>
  </si>
  <si>
    <t xml:space="preserve">    6 - Úpravy povrchů, podlahy a osazování výplní</t>
  </si>
  <si>
    <t xml:space="preserve">    998 - Přesun hmot</t>
  </si>
  <si>
    <t xml:space="preserve">    766 - Konstrukce truhlářské</t>
  </si>
  <si>
    <t>Úpravy povrchů, podlahy a osazování výplní</t>
  </si>
  <si>
    <t>622131101</t>
  </si>
  <si>
    <t>Podkladní a spojovací vrstva vnějších omítaných ploch cementový postřik nanášený ručně celoplošně stěn</t>
  </si>
  <si>
    <t>-1911269089</t>
  </si>
  <si>
    <t>https://podminky.urs.cz/item/CS_URS_2025_01/622131101</t>
  </si>
  <si>
    <t>622135011</t>
  </si>
  <si>
    <t>Vyrovnání nerovností podkladu vnějších omítaných ploch tmelem, tl. do 2 mm stěn</t>
  </si>
  <si>
    <t>2056415884</t>
  </si>
  <si>
    <t>https://podminky.urs.cz/item/CS_URS_2025_01/622135011</t>
  </si>
  <si>
    <t>"plocha fasády * koeficient ostění 15% - druhá vrstva lepidla bez tkaniny"</t>
  </si>
  <si>
    <t>F01*1,15</t>
  </si>
  <si>
    <t>622142001</t>
  </si>
  <si>
    <t>Pletivo vnějších ploch v ploše nebo pruzích, na plném podkladu sklovláknité vtlačené do tmelu stěn</t>
  </si>
  <si>
    <t>-1893741023</t>
  </si>
  <si>
    <t>https://podminky.urs.cz/item/CS_URS_2025_01/622142001</t>
  </si>
  <si>
    <t>"plocha fasády * koeficient ostění 15%"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</si>
  <si>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</si>
  <si>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</si>
  <si>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-75121855</t>
  </si>
  <si>
    <t>https://podminky.urs.cz/item/CS_URS_2025_01/622143004</t>
  </si>
  <si>
    <t>(2,4+2,1*2)*56</t>
  </si>
  <si>
    <t>(0,62+1,2*2)*6</t>
  </si>
  <si>
    <t>2,4+7,2*2</t>
  </si>
  <si>
    <t>(1,5+2,1*2)*6</t>
  </si>
  <si>
    <t>(1,5+1,5*2)*2</t>
  </si>
  <si>
    <t>M</t>
  </si>
  <si>
    <t>28342205</t>
  </si>
  <si>
    <t>profil napojovací okenní PVC s výztužnou tkaninou 6mm</t>
  </si>
  <si>
    <t>1757835803</t>
  </si>
  <si>
    <t>622151001</t>
  </si>
  <si>
    <t>Penetrační nátěr vnějších pastovitých tenkovrstvých omítek akrylátový stěn</t>
  </si>
  <si>
    <t>-529342040</t>
  </si>
  <si>
    <t>https://podminky.urs.cz/item/CS_URS_2025_01/622151001</t>
  </si>
  <si>
    <t>622252002</t>
  </si>
  <si>
    <t>Montáž profilů kontaktního zateplení ostatních stěnových, dilatačních apod. lepených do tmelu</t>
  </si>
  <si>
    <t>265425266</t>
  </si>
  <si>
    <t>https://podminky.urs.cz/item/CS_URS_2025_01/622252002</t>
  </si>
  <si>
    <t>"ostění oken"</t>
  </si>
  <si>
    <t>"rohy objektu"</t>
  </si>
  <si>
    <t>11,5*3</t>
  </si>
  <si>
    <t>8,0*3</t>
  </si>
  <si>
    <t>"šachta výtahu"</t>
  </si>
  <si>
    <t>3,0*4</t>
  </si>
  <si>
    <t>63127464</t>
  </si>
  <si>
    <t>profil rohový Al s výztužnou tkaninou š 100/100mm</t>
  </si>
  <si>
    <t>-2067296091</t>
  </si>
  <si>
    <t>509,22*1,02 'Přepočtené koeficientem množství</t>
  </si>
  <si>
    <t>622511112</t>
  </si>
  <si>
    <t>Omítka tenkovrstvá akrylátová vnějších ploch probarvená bez penetrace mozaiková střednězrnná stěn</t>
  </si>
  <si>
    <t>-1571487485</t>
  </si>
  <si>
    <t>https://podminky.urs.cz/item/CS_URS_2025_01/622511112</t>
  </si>
  <si>
    <t>622531012</t>
  </si>
  <si>
    <t>Omítka tenkovrstvá silikonová vnějších ploch probarvená bez penetrace zatíraná (škrábaná), zrnitost 1,5 mm stěn</t>
  </si>
  <si>
    <t>1253674371</t>
  </si>
  <si>
    <t>https://podminky.urs.cz/item/CS_URS_2025_01/622531012</t>
  </si>
  <si>
    <t>"plocha fasády * koeficient ostětní 15%"</t>
  </si>
  <si>
    <t>629995103</t>
  </si>
  <si>
    <t>Očištění vnějších ploch tlakovou vodou omytím tlakovou vodou s přídavkem čističe</t>
  </si>
  <si>
    <t>-492337143</t>
  </si>
  <si>
    <t>https://podminky.urs.cz/item/CS_URS_2025_01/629995103</t>
  </si>
  <si>
    <t xml:space="preserve">"Fasáda severní"     38,0*11,5</t>
  </si>
  <si>
    <t xml:space="preserve">"Fasáda jižní"     38,0*11,5</t>
  </si>
  <si>
    <t xml:space="preserve">"Fasáda východní"     15,3*11,5</t>
  </si>
  <si>
    <t xml:space="preserve">"Fasáda západní"     15,3*8,0</t>
  </si>
  <si>
    <t xml:space="preserve">"Výtahová šachta"     2*(6,24+3,5)*3,0</t>
  </si>
  <si>
    <t>-F02-F03</t>
  </si>
  <si>
    <t>621325102</t>
  </si>
  <si>
    <t>Oprava vápenocementové omítky vnějších ploch stupně členitosti 1 hladké podhledů, v rozsahu opravované plochy přes 10 do 30%</t>
  </si>
  <si>
    <t>-318611767</t>
  </si>
  <si>
    <t>https://podminky.urs.cz/item/CS_URS_2025_01/621325102</t>
  </si>
  <si>
    <t>9_R01</t>
  </si>
  <si>
    <t>Ocelový příštřešek pro prádlo</t>
  </si>
  <si>
    <t>soubor</t>
  </si>
  <si>
    <t>-718991446</t>
  </si>
  <si>
    <t>P</t>
  </si>
  <si>
    <t>Poznámka k položce:_x000d_
rozměr 2,0*2,0*2,5m, nosná konstrukce z ocel. pozinkovaných jeklů, zastřešení trapézový plech, stěny pozinkovaná ocel. mříž krytá plech. opláštěním, vybourání otvoru v obvodové zdi tl. 400mm pro dveře š. 900mm, nové plastové dveře 900/1970mm, úprava zpevněné plochy cca 2,0*7,0m (odkop zeminy hl. cca 0,5m, nová zámková dlažba.</t>
  </si>
  <si>
    <t>998</t>
  </si>
  <si>
    <t>Přesun hmot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</si>
  <si>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</si>
  <si>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</si>
  <si>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1475833201</t>
  </si>
  <si>
    <t>https://podminky.urs.cz/item/CS_URS_2025_01/998011002</t>
  </si>
  <si>
    <t>712341559</t>
  </si>
  <si>
    <t>Provedení povlakové krytiny střech plochých do 10° pásy přitavením NAIP v plné ploše</t>
  </si>
  <si>
    <t>1496235506</t>
  </si>
  <si>
    <t>https://podminky.urs.cz/item/CS_URS_2025_01/712341559</t>
  </si>
  <si>
    <t xml:space="preserve">"plocha střechy"     466,17</t>
  </si>
  <si>
    <t xml:space="preserve">"plocha atiky"     45,95</t>
  </si>
  <si>
    <t xml:space="preserve">"plocha atiky svislá část"     12,51</t>
  </si>
  <si>
    <t>62855001</t>
  </si>
  <si>
    <t>pás asfaltový natavitelný modifikovaný SBS s vložkou z polyesterové rohože a spalitelnou PE fólií nebo jemnozrnným minerálním posypem na horním povrchu tl 4,0mm</t>
  </si>
  <si>
    <t>32</t>
  </si>
  <si>
    <t>1905250289</t>
  </si>
  <si>
    <t>524,63*1,1655 'Přepočtené koeficientem množství</t>
  </si>
  <si>
    <t>998712102</t>
  </si>
  <si>
    <t>Přesun hmot pro povlakové krytiny stanovený z hmotnosti přesunovaného materiálu vodorovná dopravní vzdálenost do 50 m základní v objektech výšky přes 6 do 12 m</t>
  </si>
  <si>
    <t>623866655</t>
  </si>
  <si>
    <t>https://podminky.urs.cz/item/CS_URS_2025_01/998712102</t>
  </si>
  <si>
    <t>741420001</t>
  </si>
  <si>
    <t>Montáž hromosvodného vedení svodových drátů nebo lan s podpěrami, Ø do 10 mm</t>
  </si>
  <si>
    <t>156736076</t>
  </si>
  <si>
    <t>https://podminky.urs.cz/item/CS_URS_2025_01/741420001</t>
  </si>
  <si>
    <t>"zpětná montáž"</t>
  </si>
  <si>
    <t>764011446</t>
  </si>
  <si>
    <t>Podkladní plech z pozinkovaného plechu tloušťky 1,0 mm pro TiZn rš 500 mm</t>
  </si>
  <si>
    <t>837927165</t>
  </si>
  <si>
    <t>https://podminky.urs.cz/item/CS_URS_2025_01/764011446</t>
  </si>
  <si>
    <t>764041521</t>
  </si>
  <si>
    <t>Dilatační lišta z titanzinkového plechu s povrchovou úpravou připojovací, včetně tmelení rš 100 mm</t>
  </si>
  <si>
    <t>1583933767</t>
  </si>
  <si>
    <t>https://podminky.urs.cz/item/CS_URS_2025_01/764041521</t>
  </si>
  <si>
    <t>764216644</t>
  </si>
  <si>
    <t>Oplechování parapetů z pozinkovaného plechu s povrchovou úpravou rovných celoplošně lepené, bez rohů rš 330 mm</t>
  </si>
  <si>
    <t>-1643631555</t>
  </si>
  <si>
    <t>https://podminky.urs.cz/item/CS_URS_2025_01/764216644</t>
  </si>
  <si>
    <t>2,4*56</t>
  </si>
  <si>
    <t>2,4</t>
  </si>
  <si>
    <t>1,5*6</t>
  </si>
  <si>
    <t>764244506</t>
  </si>
  <si>
    <t>Oplechování horních ploch zdí a nadezdívek (atik) z titanzinkového plechu s povrchovou úpravou mechanicky kotvené rš 500 mm</t>
  </si>
  <si>
    <t>1366781541</t>
  </si>
  <si>
    <t>https://podminky.urs.cz/item/CS_URS_2025_01/764244506</t>
  </si>
  <si>
    <t>23</t>
  </si>
  <si>
    <t>764245546</t>
  </si>
  <si>
    <t>Oplechování horních ploch zdí a nadezdívek (atik) z titanzinkového plechu s povrchovou úpravou Příplatek k cenám za zvýšenou pracnost při provedení rohu nebo koutu přes rš 400 mm</t>
  </si>
  <si>
    <t>1287392054</t>
  </si>
  <si>
    <t>https://podminky.urs.cz/item/CS_URS_2025_01/764245546</t>
  </si>
  <si>
    <t>24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</si>
  <si>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</si>
  <si>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</si>
  <si>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-927151573</t>
  </si>
  <si>
    <t>https://podminky.urs.cz/item/CS_URS_2025_01/998764122</t>
  </si>
  <si>
    <t>766</t>
  </si>
  <si>
    <t>Konstrukce truhlářské</t>
  </si>
  <si>
    <t>25</t>
  </si>
  <si>
    <t>766622216</t>
  </si>
  <si>
    <t>Montáž oken plastových plochy do 1 m2 včetně montáže rámu otevíravých do zdiva</t>
  </si>
  <si>
    <t>-1935438241</t>
  </si>
  <si>
    <t>https://podminky.urs.cz/item/CS_URS_2025_01/766622216</t>
  </si>
  <si>
    <t>26</t>
  </si>
  <si>
    <t>61140049</t>
  </si>
  <si>
    <t>okno plastové otevíravé/sklopné dvojsklo do plochy 1m2</t>
  </si>
  <si>
    <t>-1269894373</t>
  </si>
  <si>
    <t>27</t>
  </si>
  <si>
    <t>766622132</t>
  </si>
  <si>
    <t>Montáž oken plastových včetně montáže rámu plochy přes 1 m2 otevíravých do zdiva, výšky přes 1,5 do 2,5 m</t>
  </si>
  <si>
    <t>-595892536</t>
  </si>
  <si>
    <t>https://podminky.urs.cz/item/CS_URS_2025_01/766622132</t>
  </si>
  <si>
    <t>(2,4*2,1)*35</t>
  </si>
  <si>
    <t>(1,5*1,5)*2</t>
  </si>
  <si>
    <t>28</t>
  </si>
  <si>
    <t>61140053</t>
  </si>
  <si>
    <t>okno plastové otevíravé/sklopné dvojsklo přes plochu 1m2 v 1,5-2,5m</t>
  </si>
  <si>
    <t>162729045</t>
  </si>
  <si>
    <t>29</t>
  </si>
  <si>
    <t>766660461</t>
  </si>
  <si>
    <t>Montáž vchodových dveří včetně rámu do zdiva dvoukřídlových s nadsvětlíkem</t>
  </si>
  <si>
    <t>-558263838</t>
  </si>
  <si>
    <t>https://podminky.urs.cz/item/CS_URS_2025_01/766660461</t>
  </si>
  <si>
    <t>30</t>
  </si>
  <si>
    <t>61173205</t>
  </si>
  <si>
    <t>dveře dvoukřídlé dřevěné prosklené max rozměru otvoru 4,84m2 bezpečnostní třídy RC2</t>
  </si>
  <si>
    <t>378499390</t>
  </si>
  <si>
    <t>31</t>
  </si>
  <si>
    <t>55341155</t>
  </si>
  <si>
    <t>dveře jednokřídlé ocelové vchodové 800x1970mm</t>
  </si>
  <si>
    <t>1228749963</t>
  </si>
  <si>
    <t xml:space="preserve">"výtahová šachta"  2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</si>
  <si>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</si>
  <si>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</si>
  <si>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351309458</t>
  </si>
  <si>
    <t>https://podminky.urs.cz/item/CS_URS_2025_01/998766122</t>
  </si>
  <si>
    <t>33</t>
  </si>
  <si>
    <t>767662110</t>
  </si>
  <si>
    <t>Montáž mříží pevných, připevněných šroubováním</t>
  </si>
  <si>
    <t>-451309505</t>
  </si>
  <si>
    <t>https://podminky.urs.cz/item/CS_URS_2025_01/767662110</t>
  </si>
  <si>
    <t>34</t>
  </si>
  <si>
    <t>54912001</t>
  </si>
  <si>
    <t>mříž pro stavební otvory pevná</t>
  </si>
  <si>
    <t>238260056</t>
  </si>
  <si>
    <t>35</t>
  </si>
  <si>
    <t>998767101</t>
  </si>
  <si>
    <t>Přesun hmot pro zámečnické konstrukce stanovený z hmotnosti přesunovaného materiálu vodorovná dopravní vzdálenost do 50 m základní v objektech výšky do 6 m</t>
  </si>
  <si>
    <t>-1486038508</t>
  </si>
  <si>
    <t>https://podminky.urs.cz/item/CS_URS_2025_01/998767101</t>
  </si>
  <si>
    <t>D.2 - Sociální zařízení</t>
  </si>
  <si>
    <t>D.1.1a - Architektonicko stavební řešení - Bourací práce</t>
  </si>
  <si>
    <t xml:space="preserve">    721 - Zdravotechnika - vnitřní kanalizace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</si>
  <si>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</si>
  <si>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</si>
  <si>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</si>
  <si>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>949101111</t>
  </si>
  <si>
    <t>Lešení pomocné pracovní pro objekty pozemních staveb pro zatížení do 150 kg/m2, o výšce lešeňové podlahy do 1,9 m</t>
  </si>
  <si>
    <t>303698858</t>
  </si>
  <si>
    <t>https://podminky.urs.cz/item/CS_URS_2025_01/949101111</t>
  </si>
  <si>
    <t xml:space="preserve">"plocha všech dotčených místností"      </t>
  </si>
  <si>
    <t>2,03+7,50+5,93+1,69</t>
  </si>
  <si>
    <t>962031133</t>
  </si>
  <si>
    <t>Bourání příček nebo přizdívek z cihel pálených plných nebo dutých, tl. přes 100 do 150 mm</t>
  </si>
  <si>
    <t>-1690213491</t>
  </si>
  <si>
    <t>https://podminky.urs.cz/item/CS_URS_2025_01/962031133</t>
  </si>
  <si>
    <t>"2.NP"</t>
  </si>
  <si>
    <t>(1,68*2,16)-(0,7*2,02)*2</t>
  </si>
  <si>
    <t>(1,39*2,18)-(0,7*2,02)</t>
  </si>
  <si>
    <t>(1,21*2,18)-(0,7*2,02)</t>
  </si>
  <si>
    <t>968062244</t>
  </si>
  <si>
    <t>Vybourání dřevěných rámů oken s křídly, dveřních zárubní, vrat, stěn, ostění nebo obkladů rámů oken s křídly jednoduchých, plochy do 1 m2</t>
  </si>
  <si>
    <t>132334095</t>
  </si>
  <si>
    <t>https://podminky.urs.cz/item/CS_URS_2025_01/968062244</t>
  </si>
  <si>
    <t xml:space="preserve">"m.č. 1.02"    2</t>
  </si>
  <si>
    <t xml:space="preserve">"m.č. 1.05"    1</t>
  </si>
  <si>
    <t>968072455</t>
  </si>
  <si>
    <t>Vybourání kovových rámů oken s křídly, dveřních zárubní, vrat, stěn, ostění nebo obkladů dveřních zárubní, plochy do 2 m2</t>
  </si>
  <si>
    <t>379772230</t>
  </si>
  <si>
    <t>https://podminky.urs.cz/item/CS_URS_2025_01/968072455</t>
  </si>
  <si>
    <t xml:space="preserve">"m.č. 1.02"    3</t>
  </si>
  <si>
    <t xml:space="preserve">"m.č. 1.04"   2</t>
  </si>
  <si>
    <t>997013213</t>
  </si>
  <si>
    <t>Vnitrostaveništní doprava suti a vybouraných hmot vodorovně do 50 m s naložením ručně pro budovy a haly výšky přes 9 do 12 m</t>
  </si>
  <si>
    <t>184839345</t>
  </si>
  <si>
    <t>https://podminky.urs.cz/item/CS_URS_2025_01/997013213</t>
  </si>
  <si>
    <t>42442211</t>
  </si>
  <si>
    <t>158472104</t>
  </si>
  <si>
    <t>4,01*4 'Přepočtené koeficientem množství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</si>
  <si>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</si>
  <si>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</si>
  <si>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60523683</t>
  </si>
  <si>
    <t>https://podminky.urs.cz/item/CS_URS_2025_01/997013609</t>
  </si>
  <si>
    <t>2138469018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</si>
  <si>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</si>
  <si>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</si>
  <si>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-107819875</t>
  </si>
  <si>
    <t>https://podminky.urs.cz/item/CS_URS_2025_01/998011003</t>
  </si>
  <si>
    <t>721</t>
  </si>
  <si>
    <t>Zdravotechnika - vnitřní kanalizace</t>
  </si>
  <si>
    <t>721171803</t>
  </si>
  <si>
    <t>Demontáž potrubí z novodurových trub odpadních nebo připojovacích do D 75</t>
  </si>
  <si>
    <t>-1888633665</t>
  </si>
  <si>
    <t>https://podminky.urs.cz/item/CS_URS_2025_01/721171803</t>
  </si>
  <si>
    <t>"Rozvody pro pisoáry"</t>
  </si>
  <si>
    <t>0,8+0,8</t>
  </si>
  <si>
    <t>"Rozvody pro výlevku"</t>
  </si>
  <si>
    <t>1,4</t>
  </si>
  <si>
    <t>721210812</t>
  </si>
  <si>
    <t>Demontáž kanalizačního příslušenství vpustí podlahových z kyselinovzdorné kameniny DN 70</t>
  </si>
  <si>
    <t>889080330</t>
  </si>
  <si>
    <t>https://podminky.urs.cz/item/CS_URS_2025_01/721210812</t>
  </si>
  <si>
    <t xml:space="preserve">"m.č. 1.02"   1</t>
  </si>
  <si>
    <t>721220801</t>
  </si>
  <si>
    <t>Demontáž zápachových uzávěrek do DN 70</t>
  </si>
  <si>
    <t>-1297253729</t>
  </si>
  <si>
    <t>https://podminky.urs.cz/item/CS_URS_2025_01/721220801</t>
  </si>
  <si>
    <t xml:space="preserve">"m.č. 1.04"    1</t>
  </si>
  <si>
    <t>725</t>
  </si>
  <si>
    <t>Zdravotechnika - zařizovací předměty</t>
  </si>
  <si>
    <t>725110811</t>
  </si>
  <si>
    <t>Demontáž klozetů splachovacíchch s nádrží nebo tlakovým splachovačem</t>
  </si>
  <si>
    <t>-1384233034</t>
  </si>
  <si>
    <t>https://podminky.urs.cz/item/CS_URS_2025_01/725110811</t>
  </si>
  <si>
    <t xml:space="preserve">"m.č. 1.05"   1</t>
  </si>
  <si>
    <t>725122814</t>
  </si>
  <si>
    <t>Demontáž pisoárů s nádrží a 2 záchodky</t>
  </si>
  <si>
    <t>-1484273513</t>
  </si>
  <si>
    <t>https://podminky.urs.cz/item/CS_URS_2025_01/725122814</t>
  </si>
  <si>
    <t xml:space="preserve">"m.č. 1.02"    1</t>
  </si>
  <si>
    <t>725210821</t>
  </si>
  <si>
    <t>Demontáž umyvadel bez výtokových armatur umyvadel</t>
  </si>
  <si>
    <t>1992719378</t>
  </si>
  <si>
    <t>https://podminky.urs.cz/item/CS_URS_2025_01/725210821</t>
  </si>
  <si>
    <t xml:space="preserve">"m.č. 1.04"   1</t>
  </si>
  <si>
    <t>725330820</t>
  </si>
  <si>
    <t>Demontáž výlevek bez výtokových armatur a bez nádrže a splachovacího potrubí diturvitových</t>
  </si>
  <si>
    <t>-551737667</t>
  </si>
  <si>
    <t>https://podminky.urs.cz/item/CS_URS_2025_01/725330820</t>
  </si>
  <si>
    <t>725820801</t>
  </si>
  <si>
    <t>Demontáž baterií nástěnných do G 3/4</t>
  </si>
  <si>
    <t>754334021</t>
  </si>
  <si>
    <t>https://podminky.urs.cz/item/CS_URS_2025_01/725820801</t>
  </si>
  <si>
    <t>-587407394</t>
  </si>
  <si>
    <t xml:space="preserve">"m.č. 1.02"   0,6+0,6</t>
  </si>
  <si>
    <t xml:space="preserve">"m.č. 1.04"   0,6</t>
  </si>
  <si>
    <t>766691914</t>
  </si>
  <si>
    <t>Ostatní práce vyvěšení nebo zavěšení křídel dřevěných dveřních, plochy do 2 m2</t>
  </si>
  <si>
    <t>-980894115</t>
  </si>
  <si>
    <t>https://podminky.urs.cz/item/CS_URS_2025_01/766691914</t>
  </si>
  <si>
    <t xml:space="preserve">"m.č. 1.01"    2</t>
  </si>
  <si>
    <t xml:space="preserve">"m.č. 1.03"    2</t>
  </si>
  <si>
    <t xml:space="preserve">"zasedací místnost č.1"    1</t>
  </si>
  <si>
    <t xml:space="preserve">"zasedací místnost č.2"    1</t>
  </si>
  <si>
    <t>771</t>
  </si>
  <si>
    <t>Podlahy z dlaždic</t>
  </si>
  <si>
    <t>771473810</t>
  </si>
  <si>
    <t>Demontáž soklíků z dlaždic keramických lepených rovných</t>
  </si>
  <si>
    <t>1886895885</t>
  </si>
  <si>
    <t>https://podminky.urs.cz/item/CS_URS_2025_01/771473810</t>
  </si>
  <si>
    <t xml:space="preserve">"m.č. 1.01"   1,50</t>
  </si>
  <si>
    <t xml:space="preserve">"m.č. 1.03"   (1,48+1,48)*2-(0,9+0,7)</t>
  </si>
  <si>
    <t>771573810</t>
  </si>
  <si>
    <t>Demontáž podlah z dlaždic keramických lepených</t>
  </si>
  <si>
    <t>-1235590123</t>
  </si>
  <si>
    <t>https://podminky.urs.cz/item/CS_URS_2025_01/771573810</t>
  </si>
  <si>
    <t xml:space="preserve">"m.č. 1.01"   2,03</t>
  </si>
  <si>
    <t xml:space="preserve">"m.č. 1.02"   7,50</t>
  </si>
  <si>
    <t xml:space="preserve">"m.č. 1.03"   2,03</t>
  </si>
  <si>
    <t xml:space="preserve">"m.č. 1.04"   3,69</t>
  </si>
  <si>
    <t xml:space="preserve">"m.č. 1.05"   1,69</t>
  </si>
  <si>
    <t>781</t>
  </si>
  <si>
    <t>Dokončovací práce - obklady</t>
  </si>
  <si>
    <t>781473810</t>
  </si>
  <si>
    <t>Demontáž obkladů z dlaždic keramických lepených</t>
  </si>
  <si>
    <t>-111778868</t>
  </si>
  <si>
    <t>https://podminky.urs.cz/item/CS_URS_2025_01/781473810</t>
  </si>
  <si>
    <t xml:space="preserve">"m.č. 1.01"   (1,46+0,63+0,42)*1,85</t>
  </si>
  <si>
    <t xml:space="preserve">"m.č. 1.02"   (2*1,85*(1,68+4,58))</t>
  </si>
  <si>
    <t xml:space="preserve">"m.č. 1.04"   (2*1,85*(1,21+3,05))-(0,7*2,02)*2</t>
  </si>
  <si>
    <t xml:space="preserve">"m.č. 1.05"   (2*1,85*(1,21+1,46))-(0,7*2,02)</t>
  </si>
  <si>
    <t>Plocha příček</t>
  </si>
  <si>
    <t>7,852</t>
  </si>
  <si>
    <t>Plocha dlažby</t>
  </si>
  <si>
    <t>17,15</t>
  </si>
  <si>
    <t>Plocha obkladů</t>
  </si>
  <si>
    <t>66,748</t>
  </si>
  <si>
    <t>Plocha žebrových radiátorů</t>
  </si>
  <si>
    <t>1,08</t>
  </si>
  <si>
    <t>F05</t>
  </si>
  <si>
    <t>Plocha maleb</t>
  </si>
  <si>
    <t>85,888</t>
  </si>
  <si>
    <t>D.1.1b - Architektonicko stavební řešení - Stavební úpravy</t>
  </si>
  <si>
    <t xml:space="preserve">    3 - Svislé a kompletní konstrukce</t>
  </si>
  <si>
    <t xml:space="preserve">    735 - Ústřední vytápění - otopná tělesa</t>
  </si>
  <si>
    <t xml:space="preserve">    751 - Vzduchotechnika</t>
  </si>
  <si>
    <t xml:space="preserve">    763 - Konstrukce suché výstavby</t>
  </si>
  <si>
    <t xml:space="preserve">    783 - Dokončovací práce - nátěry </t>
  </si>
  <si>
    <t xml:space="preserve">    784 - Dokončovací práce - malby a tapety</t>
  </si>
  <si>
    <t xml:space="preserve">    799-1 - Vybavení interiéru - sanita</t>
  </si>
  <si>
    <t>Svislé a kompletní konstrukce</t>
  </si>
  <si>
    <t>317941121</t>
  </si>
  <si>
    <t>Osazování ocelových válcovaných nosníků na zdivu I nebo IE nebo U nebo UE nebo L do č. 12 nebo výšky do 120 mm</t>
  </si>
  <si>
    <t>-615437754</t>
  </si>
  <si>
    <t>https://podminky.urs.cz/item/CS_URS_2025_01/317941121</t>
  </si>
  <si>
    <t>"překlady nad dveře š. 600mm L60x40x5"</t>
  </si>
  <si>
    <t>((1,0*2)*4*3,76)/1000</t>
  </si>
  <si>
    <t>13010508</t>
  </si>
  <si>
    <t>úhelník ocelový nerovnostranný jakost S235JR (11 375) 60x40x5mm</t>
  </si>
  <si>
    <t>964829778</t>
  </si>
  <si>
    <t>342272225</t>
  </si>
  <si>
    <t>Příčky z pórobetonových tvárnic hladkých na tenké maltové lože objemová hmotnost do 500 kg/m3, tloušťka příčky 100 mm</t>
  </si>
  <si>
    <t>-984216208</t>
  </si>
  <si>
    <t>https://podminky.urs.cz/item/CS_URS_2025_01/342272225</t>
  </si>
  <si>
    <t xml:space="preserve">"m.č. 1.02"   </t>
  </si>
  <si>
    <t>( 1,68*3,2)+(0,15*3,2)-(0,7*2,02)*2</t>
  </si>
  <si>
    <t>(1,68*2,25)-(0,7*2,02)</t>
  </si>
  <si>
    <t>"m.č. 1.04"</t>
  </si>
  <si>
    <t>(1,21*3,2)-(0,7*2,02)</t>
  </si>
  <si>
    <t>612135101</t>
  </si>
  <si>
    <t>Hrubá výplň rýh maltou jakékoli šířky rýhy ve stěnách</t>
  </si>
  <si>
    <t>-1390097258</t>
  </si>
  <si>
    <t>https://podminky.urs.cz/item/CS_URS_2025_01/612135101</t>
  </si>
  <si>
    <t xml:space="preserve">"pro vodu"               10,0*0,07</t>
  </si>
  <si>
    <t xml:space="preserve">"pro kanalizaci"     5,0*0,1</t>
  </si>
  <si>
    <t xml:space="preserve">"pro elektro"        20*0,03</t>
  </si>
  <si>
    <t>612142001</t>
  </si>
  <si>
    <t>Pletivo vnitřních ploch v ploše nebo pruzích, na plném podkladu sklovláknité vtlačené do tmelu včetně tmelu stěn</t>
  </si>
  <si>
    <t>-1479202600</t>
  </si>
  <si>
    <t>https://podminky.urs.cz/item/CS_URS_2025_01/612142001</t>
  </si>
  <si>
    <t>F01*2</t>
  </si>
  <si>
    <t>612311131</t>
  </si>
  <si>
    <t>Vápenný štuk vnitřních ploch tloušťky do 3 mm svislých konstrukcí stěn</t>
  </si>
  <si>
    <t>-665593466</t>
  </si>
  <si>
    <t>https://podminky.urs.cz/item/CS_URS_2025_01/612311131</t>
  </si>
  <si>
    <t>(( 1,68*1,35)+(0,15*1,35))*2</t>
  </si>
  <si>
    <t>(1,68*0,4)*2</t>
  </si>
  <si>
    <t>(1,21*1,35)*2</t>
  </si>
  <si>
    <t>612325416</t>
  </si>
  <si>
    <t>Oprava vápenocementové omítky vnitřních ploch hladké, tl. do 20 mm, s celoplošným přeštukováním, tl. štuku do 3 mm stěn, v rozsahu opravované plochy do 10%</t>
  </si>
  <si>
    <t>-174670062</t>
  </si>
  <si>
    <t>https://podminky.urs.cz/item/CS_URS_2025_01/612325416</t>
  </si>
  <si>
    <t>642942111</t>
  </si>
  <si>
    <t>Osazování zárubní nebo rámů kovových dveřních lisovaných nebo z úhelníků bez dveřních křídel na cementovou maltu, plochy otvoru do 2,5 m2</t>
  </si>
  <si>
    <t>1721988202</t>
  </si>
  <si>
    <t>https://podminky.urs.cz/item/CS_URS_2025_01/642942111</t>
  </si>
  <si>
    <t>55331480</t>
  </si>
  <si>
    <t>zárubeň jednokřídlá ocelová pro zdění tl stěny 75-100mm rozměru 600/1970, 2100mm</t>
  </si>
  <si>
    <t>-820637500</t>
  </si>
  <si>
    <t>974032132</t>
  </si>
  <si>
    <t>Vysekání rýh ve stěnách nebo příčkách z dutých cihel, tvárnic, desek z dutých cihel nebo tvárnic do hl. 50 mm a šířky do 70 mm</t>
  </si>
  <si>
    <t>571391894</t>
  </si>
  <si>
    <t>https://podminky.urs.cz/item/CS_URS_2025_01/974032132</t>
  </si>
  <si>
    <t xml:space="preserve">"pro vodu - odhad"  </t>
  </si>
  <si>
    <t>10,0</t>
  </si>
  <si>
    <t xml:space="preserve">"pro elektro - odhad"  </t>
  </si>
  <si>
    <t>20,0</t>
  </si>
  <si>
    <t>974032143</t>
  </si>
  <si>
    <t>Vysekání rýh ve stěnách nebo příčkách z dutých cihel, tvárnic, desek z dutých cihel nebo tvárnic do hl. 70 mm a šířky do 100 mm</t>
  </si>
  <si>
    <t>-1072966731</t>
  </si>
  <si>
    <t>https://podminky.urs.cz/item/CS_URS_2025_01/974032143</t>
  </si>
  <si>
    <t xml:space="preserve">"pro kanalizaci - odhad"  </t>
  </si>
  <si>
    <t>5,0</t>
  </si>
  <si>
    <t>402797441</t>
  </si>
  <si>
    <t>2081272647</t>
  </si>
  <si>
    <t>0,239*4 'Přepočtené koeficientem množství</t>
  </si>
  <si>
    <t>1221561594</t>
  </si>
  <si>
    <t>2045625088</t>
  </si>
  <si>
    <t>735</t>
  </si>
  <si>
    <t>Ústřední vytápění - otopná tělesa</t>
  </si>
  <si>
    <t>735111810</t>
  </si>
  <si>
    <t>Demontáž otopných těles litinových článkových</t>
  </si>
  <si>
    <t>652296725</t>
  </si>
  <si>
    <t>https://podminky.urs.cz/item/CS_URS_2025_01/735111810</t>
  </si>
  <si>
    <t xml:space="preserve">"m.č. 1.02"   0,45*0,6</t>
  </si>
  <si>
    <t xml:space="preserve">"m.č. 1.04"   0,45*0,6</t>
  </si>
  <si>
    <t>735119140</t>
  </si>
  <si>
    <t>Otopná tělesa litinová montáž těles článkových</t>
  </si>
  <si>
    <t>945128605</t>
  </si>
  <si>
    <t>https://podminky.urs.cz/item/CS_URS_2025_01/735119140</t>
  </si>
  <si>
    <t>998735101</t>
  </si>
  <si>
    <t>Přesun hmot pro otopná tělesa stanovený z hmotnosti přesunovaného materiálu vodorovná dopravní vzdálenost do 50 m základní v objektech výšky do 6 m</t>
  </si>
  <si>
    <t>-1166165646</t>
  </si>
  <si>
    <t>https://podminky.urs.cz/item/CS_URS_2025_01/998735101</t>
  </si>
  <si>
    <t>751</t>
  </si>
  <si>
    <t>Vzduchotechnika</t>
  </si>
  <si>
    <t>751133011</t>
  </si>
  <si>
    <t>Montáž ventilátoru diagonálního nízkotlakého potrubního nevýbušného, průměru do 100 mm</t>
  </si>
  <si>
    <t>-1582806619</t>
  </si>
  <si>
    <t>https://podminky.urs.cz/item/CS_URS_2025_01/751133011</t>
  </si>
  <si>
    <t>42914524</t>
  </si>
  <si>
    <t>ventilátor axiální diagonální potrubní dvouotáčkový plastový IP44 připojení D 100mm</t>
  </si>
  <si>
    <t>12311227</t>
  </si>
  <si>
    <t>751311111</t>
  </si>
  <si>
    <t>Montáž vyústi čtyřhranné do kruhového potrubí, průřezu do 0,040 m2</t>
  </si>
  <si>
    <t>233704304</t>
  </si>
  <si>
    <t>https://podminky.urs.cz/item/CS_URS_2025_01/751311111</t>
  </si>
  <si>
    <t>42973010</t>
  </si>
  <si>
    <t>výusť jednořadá do kruhového potrubí SPIRO Pz 200x100mm</t>
  </si>
  <si>
    <t>-434996165</t>
  </si>
  <si>
    <t>751322011</t>
  </si>
  <si>
    <t>Montáž talířových ventilů, anemostatů, dýz talířového ventilu, průměru do 100 mm</t>
  </si>
  <si>
    <t>1693414830</t>
  </si>
  <si>
    <t>https://podminky.urs.cz/item/CS_URS_2025_01/751322011</t>
  </si>
  <si>
    <t>42972212</t>
  </si>
  <si>
    <t>ventil talířový pro odvod vzduchu kovový D 100mm</t>
  </si>
  <si>
    <t>-1448032206</t>
  </si>
  <si>
    <t>751510041</t>
  </si>
  <si>
    <t>Vzduchotechnické potrubí z pozinkovaného plechu kruhové, trouba spirálně vinutá bez příruby, průměru do 100 mm</t>
  </si>
  <si>
    <t>1679909351</t>
  </si>
  <si>
    <t>https://podminky.urs.cz/item/CS_URS_2025_01/751510041</t>
  </si>
  <si>
    <t>3,0+4,0+1,7</t>
  </si>
  <si>
    <t>998751101</t>
  </si>
  <si>
    <t>Přesun hmot pro vzduchotechniku stanovený z hmotnosti přesunovaného materiálu vodorovná dopravní vzdálenost do 100 m základní v objektech výšky do 12 m</t>
  </si>
  <si>
    <t>-76992788</t>
  </si>
  <si>
    <t>https://podminky.urs.cz/item/CS_URS_2025_01/998751101</t>
  </si>
  <si>
    <t>763</t>
  </si>
  <si>
    <t>Konstrukce suché výstavby</t>
  </si>
  <si>
    <t>763431001</t>
  </si>
  <si>
    <t>Montáž podhledu minerálního včetně zavěšeného roštu viditelného s panely vyjímatelnými, velikosti panelů do 0,36 m2</t>
  </si>
  <si>
    <t>-1270979745</t>
  </si>
  <si>
    <t>https://podminky.urs.cz/item/CS_URS_2025_01/763431001</t>
  </si>
  <si>
    <t xml:space="preserve">"m.č. 1.01"    2,03</t>
  </si>
  <si>
    <t xml:space="preserve">"m.č. 1.02"    7,5</t>
  </si>
  <si>
    <t xml:space="preserve">"m.č. 1.03"    5,93</t>
  </si>
  <si>
    <t xml:space="preserve">"m.č. 1.04"    1,69</t>
  </si>
  <si>
    <t>63126300</t>
  </si>
  <si>
    <t>panel akustický povrch velice porézní skelná tkanina hrana zatřená rovná αw=1,00 viditelný rastr š 24mm bílý tl 20mm</t>
  </si>
  <si>
    <t>-903459507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</si>
  <si>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</si>
  <si>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</si>
  <si>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1112311907</t>
  </si>
  <si>
    <t>https://podminky.urs.cz/item/CS_URS_2025_01/998763301</t>
  </si>
  <si>
    <t>764216604</t>
  </si>
  <si>
    <t>Oplechování parapetů z pozinkovaného plechu s povrchovou úpravou rovných mechanicky kotvené, bez rohů rš 330 mm</t>
  </si>
  <si>
    <t>1570130744</t>
  </si>
  <si>
    <t>https://podminky.urs.cz/item/CS_URS_2025_01/764216604</t>
  </si>
  <si>
    <t>0,65+0,65</t>
  </si>
  <si>
    <t>998764101</t>
  </si>
  <si>
    <t>Přesun hmot pro konstrukce klempířské stanovený z hmotnosti přesunovaného materiálu vodorovná dopravní vzdálenost do 50 m základní v objektech výšky do 6 m</t>
  </si>
  <si>
    <t>567780501</t>
  </si>
  <si>
    <t>https://podminky.urs.cz/item/CS_URS_2025_01/998764101</t>
  </si>
  <si>
    <t>766660001</t>
  </si>
  <si>
    <t>Montáž dveřních křídel dřevěných nebo plastových otevíravých do ocelové zárubně povrchově upravených jednokřídlových, šířky do 800 mm</t>
  </si>
  <si>
    <t>-1993516944</t>
  </si>
  <si>
    <t>https://podminky.urs.cz/item/CS_URS_2025_01/766660001</t>
  </si>
  <si>
    <t xml:space="preserve">"m.č. 1.01"    1</t>
  </si>
  <si>
    <t xml:space="preserve">"zasedací místnost č. 2"    1</t>
  </si>
  <si>
    <t>766660002</t>
  </si>
  <si>
    <t>Montáž dveřních křídel dřevěných nebo plastových otevíravých do ocelové zárubně povrchově upravených jednokřídlových, šířky přes 800 mm</t>
  </si>
  <si>
    <t>-1379722732</t>
  </si>
  <si>
    <t>https://podminky.urs.cz/item/CS_URS_2025_01/766660002</t>
  </si>
  <si>
    <t xml:space="preserve">"zasedací místnost č. 1"    1</t>
  </si>
  <si>
    <t>766660728</t>
  </si>
  <si>
    <t>Montáž dveřních doplňků dveřního kování interiérového zámku</t>
  </si>
  <si>
    <t>839393133</t>
  </si>
  <si>
    <t>https://podminky.urs.cz/item/CS_URS_2025_01/766660728</t>
  </si>
  <si>
    <t>54924004</t>
  </si>
  <si>
    <t>zámek zadlabací mezipokojový levý pro cylindrickou vložku rozteč 72x55mm</t>
  </si>
  <si>
    <t>94002454</t>
  </si>
  <si>
    <t>36</t>
  </si>
  <si>
    <t>54924006</t>
  </si>
  <si>
    <t>zámek zadlabací mezipokojový pravý pro cylindrickou vložku rozteč 72x55mm</t>
  </si>
  <si>
    <t>1449785243</t>
  </si>
  <si>
    <t>37</t>
  </si>
  <si>
    <t>54924005</t>
  </si>
  <si>
    <t>zámek zadlabací mezipokojový levý pro WC kování rozteč 72x55mm</t>
  </si>
  <si>
    <t>1564941074</t>
  </si>
  <si>
    <t>38</t>
  </si>
  <si>
    <t>54924003</t>
  </si>
  <si>
    <t>zámek zadlabací mezipokojový pravý pro WC kování 72x55mm</t>
  </si>
  <si>
    <t>984260297</t>
  </si>
  <si>
    <t>39</t>
  </si>
  <si>
    <t>766660729</t>
  </si>
  <si>
    <t>Montáž dveřních doplňků dveřního kování interiérového štítku s klikou</t>
  </si>
  <si>
    <t>1520901206</t>
  </si>
  <si>
    <t>https://podminky.urs.cz/item/CS_URS_2025_01/766660729</t>
  </si>
  <si>
    <t>40</t>
  </si>
  <si>
    <t>54914138</t>
  </si>
  <si>
    <t>kování štítové klika/klika</t>
  </si>
  <si>
    <t>-221891991</t>
  </si>
  <si>
    <t>41</t>
  </si>
  <si>
    <t>766660730</t>
  </si>
  <si>
    <t>Montáž dveřních doplňků dveřního kování interiérového WC kliky se zámkem</t>
  </si>
  <si>
    <t>728071679</t>
  </si>
  <si>
    <t>https://podminky.urs.cz/item/CS_URS_2025_01/766660730</t>
  </si>
  <si>
    <t>42</t>
  </si>
  <si>
    <t>54914128</t>
  </si>
  <si>
    <t>dveřní kování interiérové rozetové spodní pro WC</t>
  </si>
  <si>
    <t>-386201760</t>
  </si>
  <si>
    <t>43</t>
  </si>
  <si>
    <t>766R02</t>
  </si>
  <si>
    <t>dveře jednokřídlé 800x1970mm, rám z masivního dřeva, výplň odlehčená DTD deska, povrch CPL, 1/2 prosklená neprůhledným sklem</t>
  </si>
  <si>
    <t>505710925</t>
  </si>
  <si>
    <t xml:space="preserve">"zasedací místnost č. 2"   1</t>
  </si>
  <si>
    <t>44</t>
  </si>
  <si>
    <t>766R03</t>
  </si>
  <si>
    <t>dveře jednokřídlé 800x1970mm, rám z masivního dřeva, výplň odlehčená DTD deska, povrch CPL, 1/2 prosklená neprůhledným sklem, větrací mřížka 500x100mm</t>
  </si>
  <si>
    <t>-182849458</t>
  </si>
  <si>
    <t xml:space="preserve">"m. č. 1.01"   1</t>
  </si>
  <si>
    <t xml:space="preserve">"m. č. 1.03"   1</t>
  </si>
  <si>
    <t>45</t>
  </si>
  <si>
    <t>766R05</t>
  </si>
  <si>
    <t>dveře jednokřídlé 600x1970mm, rám z masivního dřeva, výplň odlehčená DTD deska, povrch CPL</t>
  </si>
  <si>
    <t>-991032355</t>
  </si>
  <si>
    <t xml:space="preserve">"m. č. 1.02"   3</t>
  </si>
  <si>
    <t xml:space="preserve">"m. č. 1.04"   1</t>
  </si>
  <si>
    <t>46</t>
  </si>
  <si>
    <t>766R01</t>
  </si>
  <si>
    <t>dveře jednokřídlé 900x1970mm, rám z masivního dřeva, výplň odlehčená DTD deska, povrch CPL, 1/2 prosklená neprůhledným sklem</t>
  </si>
  <si>
    <t>-1546921725</t>
  </si>
  <si>
    <t xml:space="preserve">"zasedací místnost č. 1"   1</t>
  </si>
  <si>
    <t>47</t>
  </si>
  <si>
    <t>998766101</t>
  </si>
  <si>
    <t>Přesun hmot pro konstrukce truhlářské stanovený z hmotnosti přesunovaného materiálu vodorovná dopravní vzdálenost do 50 m základní v objektech výšky do 6 m</t>
  </si>
  <si>
    <t>1729733329</t>
  </si>
  <si>
    <t>https://podminky.urs.cz/item/CS_URS_2025_01/998766101</t>
  </si>
  <si>
    <t>48</t>
  </si>
  <si>
    <t>771111011</t>
  </si>
  <si>
    <t>Příprava podkladu před provedením dlažby vysátí podlah</t>
  </si>
  <si>
    <t>-345967906</t>
  </si>
  <si>
    <t>https://podminky.urs.cz/item/CS_URS_2025_01/771111011</t>
  </si>
  <si>
    <t xml:space="preserve">"m.č. 1.02"    7,50</t>
  </si>
  <si>
    <t>49</t>
  </si>
  <si>
    <t>771121011</t>
  </si>
  <si>
    <t>Příprava podkladu před provedením dlažby nátěr penetrační na podlahu</t>
  </si>
  <si>
    <t>-792265496</t>
  </si>
  <si>
    <t>https://podminky.urs.cz/item/CS_URS_2025_01/771121011</t>
  </si>
  <si>
    <t>50</t>
  </si>
  <si>
    <t>771151011</t>
  </si>
  <si>
    <t>Příprava podkladu před provedením dlažby samonivelační stěrka min. pevnosti 20 MPa, tloušťky do 3 mm</t>
  </si>
  <si>
    <t>-1201548896</t>
  </si>
  <si>
    <t>https://podminky.urs.cz/item/CS_URS_2025_01/771151011</t>
  </si>
  <si>
    <t>51</t>
  </si>
  <si>
    <t>771574416</t>
  </si>
  <si>
    <t>Montáž podlah z dlaždic keramických lepených cementovým flexibilním lepidlem hladkých, tloušťky do 10 mm přes 9 do 12 ks/m2</t>
  </si>
  <si>
    <t>329554986</t>
  </si>
  <si>
    <t>https://podminky.urs.cz/item/CS_URS_2025_01/771574416</t>
  </si>
  <si>
    <t>52</t>
  </si>
  <si>
    <t>59761128</t>
  </si>
  <si>
    <t>dlažba keramická slinutá nemrazuvzdorná R9/A povrch hladký/matný tl do 10mm přes 9 do 12ks/m2</t>
  </si>
  <si>
    <t>1229030082</t>
  </si>
  <si>
    <t>17,15*1,1 'Přepočtené koeficientem množství</t>
  </si>
  <si>
    <t>53</t>
  </si>
  <si>
    <t>771591115</t>
  </si>
  <si>
    <t>Podlahy - dokončovací práce spárování silikonem</t>
  </si>
  <si>
    <t>1571063458</t>
  </si>
  <si>
    <t>https://podminky.urs.cz/item/CS_URS_2025_01/771591115</t>
  </si>
  <si>
    <t xml:space="preserve">"m.č. 1.01"       (1,39+1,81)*2-(0,9+0,7)</t>
  </si>
  <si>
    <t xml:space="preserve">"m.č. 1.02"       (1,68+2,55)*2-(0,7*3)+(0,79+1,63)*4-(0,7*2)</t>
  </si>
  <si>
    <t xml:space="preserve">"m.č. 1.03"       (1,48+4,62)*2-(0,9+0,7)</t>
  </si>
  <si>
    <t xml:space="preserve">"m.č. 1.04"       (1,21+1,46)*2-(0,7)</t>
  </si>
  <si>
    <t>54</t>
  </si>
  <si>
    <t>771592011</t>
  </si>
  <si>
    <t>Čištění vnitřních ploch po položení dlažby podlah nebo schodišť chemickými prostředky</t>
  </si>
  <si>
    <t>181645876</t>
  </si>
  <si>
    <t>https://podminky.urs.cz/item/CS_URS_2025_01/771592011</t>
  </si>
  <si>
    <t>55</t>
  </si>
  <si>
    <t>998771103</t>
  </si>
  <si>
    <t>Přesun hmot pro podlahy z dlaždic stanovený z hmotnosti přesunovaného materiálu vodorovná dopravní vzdálenost do 50 m základní v objektech výšky přes 12 do 24 m</t>
  </si>
  <si>
    <t>939816700</t>
  </si>
  <si>
    <t>https://podminky.urs.cz/item/CS_URS_2025_01/998771103</t>
  </si>
  <si>
    <t>56</t>
  </si>
  <si>
    <t>781_R15</t>
  </si>
  <si>
    <t>1 - Profily rohové 90° a ukončovací (nerez kartáčovaná) lepené flexibilním lepidlem (Schlüter SCHIENE-EB - E 100 EB) - dod + mtž</t>
  </si>
  <si>
    <t>1233659443</t>
  </si>
  <si>
    <t>"Stavební práce"</t>
  </si>
  <si>
    <t>"1.NP"</t>
  </si>
  <si>
    <t xml:space="preserve">"m.č. 1.07"       2,1*2+1,78+1,13+1,09+0,8*2</t>
  </si>
  <si>
    <t xml:space="preserve">"m.č. 1.08"       2,1*2+1,11</t>
  </si>
  <si>
    <t xml:space="preserve">"m.č. 1.19"       1,5+0,96+0,8*2</t>
  </si>
  <si>
    <t>Mezisoučet</t>
  </si>
  <si>
    <t xml:space="preserve">"m.č. 2.06"       2,1*2+1,77+1,16+0,8*2</t>
  </si>
  <si>
    <t xml:space="preserve">"m.č. 2.06a"       1,1*2</t>
  </si>
  <si>
    <t xml:space="preserve">"m.č. 2.07"       2,1*3+0,94+0,8*2</t>
  </si>
  <si>
    <t xml:space="preserve">"m.č. 2.07a"       1,1*2</t>
  </si>
  <si>
    <t xml:space="preserve">"m.č. 2.21"       0,3*2</t>
  </si>
  <si>
    <t>"3.NP"</t>
  </si>
  <si>
    <t xml:space="preserve">"m.č. 3.06"       2,1*2+1,87+1,13+0,8*2</t>
  </si>
  <si>
    <t xml:space="preserve">"m.č. 3.06a"       1,1*2</t>
  </si>
  <si>
    <t xml:space="preserve">"m.č. 3.07"       2,1*3+0,94+0,8*2</t>
  </si>
  <si>
    <t xml:space="preserve">"m.č. 3.07a"       1,1*2</t>
  </si>
  <si>
    <t xml:space="preserve">"m.č. 3.19"       0,3*2</t>
  </si>
  <si>
    <t>"4.NP"</t>
  </si>
  <si>
    <t xml:space="preserve">"m.č. 4.05"       2,1+1,04+0,8*2</t>
  </si>
  <si>
    <t xml:space="preserve">"m.č. 4.06"       0,93+0,8*2</t>
  </si>
  <si>
    <t xml:space="preserve">"m.č. 4.06a"     0,95*2</t>
  </si>
  <si>
    <t xml:space="preserve">"m.č. 4.17"      1,5</t>
  </si>
  <si>
    <t>"stavební úpravy - Budova B"</t>
  </si>
  <si>
    <t xml:space="preserve">"m.č. 1.01"    2,1*3+0,89*2</t>
  </si>
  <si>
    <t>57</t>
  </si>
  <si>
    <t>781111011</t>
  </si>
  <si>
    <t>Příprava podkladu před provedením obkladu oprášení (ometení) stěny</t>
  </si>
  <si>
    <t>1747977696</t>
  </si>
  <si>
    <t>https://podminky.urs.cz/item/CS_URS_2025_01/781111011</t>
  </si>
  <si>
    <t xml:space="preserve">"m.č. 1.01"   (2*1,85*(1,39+1,81))-(0,7*1,85)-(0,9*1,85)</t>
  </si>
  <si>
    <t xml:space="preserve">"m.č. 1.02"   (2*1,85*(1,68+2,55))+(4*1,85*(0,79+1,63))-(0,7*1,85)*3</t>
  </si>
  <si>
    <t xml:space="preserve">"m.č. 1.03"   (2*1,85*(1,48+4,62))-(0,9*1,85)-(0,7*1,85)</t>
  </si>
  <si>
    <t xml:space="preserve">"m.č. 1.04"   (2*1,85*(1,21+1,46))-(0,7*1,85)</t>
  </si>
  <si>
    <t>58</t>
  </si>
  <si>
    <t>781121011</t>
  </si>
  <si>
    <t>Příprava podkladu před provedením obkladu nátěr penetrační na stěnu</t>
  </si>
  <si>
    <t>-1081084275</t>
  </si>
  <si>
    <t>https://podminky.urs.cz/item/CS_URS_2025_01/781121011</t>
  </si>
  <si>
    <t>59</t>
  </si>
  <si>
    <t>781474115</t>
  </si>
  <si>
    <t>Montáž keramických obkladů stěn lepených cementovým flexibilním lepidlem hladkých přes 22 do 25 ks/m2</t>
  </si>
  <si>
    <t>-1017716141</t>
  </si>
  <si>
    <t>https://podminky.urs.cz/item/CS_URS_2025_01/781474115</t>
  </si>
  <si>
    <t>60</t>
  </si>
  <si>
    <t>59761039</t>
  </si>
  <si>
    <t>obklad keramický hladký přes 22 do 25ks/m2</t>
  </si>
  <si>
    <t>CS ÚRS 2024 01</t>
  </si>
  <si>
    <t>-1779558220</t>
  </si>
  <si>
    <t>66,748*1,1 'Přepočtené koeficientem množství</t>
  </si>
  <si>
    <t>61</t>
  </si>
  <si>
    <t>781495115</t>
  </si>
  <si>
    <t>Obklad - dokončující práce ostatní práce spárování silikonem</t>
  </si>
  <si>
    <t>580977210</t>
  </si>
  <si>
    <t>https://podminky.urs.cz/item/CS_URS_2025_01/781495115</t>
  </si>
  <si>
    <t xml:space="preserve">"m.č. 1.01"   1,85*4</t>
  </si>
  <si>
    <t xml:space="preserve">"m.č. 1.02"   1,85*12</t>
  </si>
  <si>
    <t xml:space="preserve">"m.č. 1.03"   1,85*6</t>
  </si>
  <si>
    <t xml:space="preserve">"m.č. 1.04"   1,85*5</t>
  </si>
  <si>
    <t>62</t>
  </si>
  <si>
    <t>781495141</t>
  </si>
  <si>
    <t>Obklad - dokončující práce průnik obkladem kruhový, bez izolace do DN 30</t>
  </si>
  <si>
    <t>2033921719</t>
  </si>
  <si>
    <t>https://podminky.urs.cz/item/CS_URS_2025_01/781495141</t>
  </si>
  <si>
    <t xml:space="preserve">"m.č. 1.01"   2</t>
  </si>
  <si>
    <t xml:space="preserve">"m.č. 1.02"   4</t>
  </si>
  <si>
    <t xml:space="preserve">"m.č. 1.03"   4</t>
  </si>
  <si>
    <t>63</t>
  </si>
  <si>
    <t>781495142</t>
  </si>
  <si>
    <t>Obklad - dokončující práce průnik obkladem kruhový, bez izolace přes DN 30 do DN 90</t>
  </si>
  <si>
    <t>-541613210</t>
  </si>
  <si>
    <t>https://podminky.urs.cz/item/CS_URS_2025_01/781495142</t>
  </si>
  <si>
    <t xml:space="preserve">"m.č. 1.01"   1</t>
  </si>
  <si>
    <t xml:space="preserve">"m.č. 1.02"   2</t>
  </si>
  <si>
    <t xml:space="preserve">"m.č. 1.03"  1</t>
  </si>
  <si>
    <t>64</t>
  </si>
  <si>
    <t>781495143</t>
  </si>
  <si>
    <t>Obklad - dokončující práce průnik obkladem kruhový, bez izolace přes DN 90</t>
  </si>
  <si>
    <t>-1027887378</t>
  </si>
  <si>
    <t>https://podminky.urs.cz/item/CS_URS_2025_01/781495143</t>
  </si>
  <si>
    <t xml:space="preserve">"m.č. 1.03"   1</t>
  </si>
  <si>
    <t>65</t>
  </si>
  <si>
    <t>781495211</t>
  </si>
  <si>
    <t>Čištění vnitřních ploch po provedení obkladu stěn chemickými prostředky</t>
  </si>
  <si>
    <t>56109832</t>
  </si>
  <si>
    <t>https://podminky.urs.cz/item/CS_URS_2025_01/781495211</t>
  </si>
  <si>
    <t>66</t>
  </si>
  <si>
    <t>998781103</t>
  </si>
  <si>
    <t>Přesun hmot pro obklady keramické stanovený z hmotnosti přesunovaného materiálu vodorovná dopravní vzdálenost do 50 m základní v objektech výšky přes 12 do 24 m</t>
  </si>
  <si>
    <t>1013920656</t>
  </si>
  <si>
    <t>https://podminky.urs.cz/item/CS_URS_2025_01/998781103</t>
  </si>
  <si>
    <t>783</t>
  </si>
  <si>
    <t xml:space="preserve">Dokončovací práce - nátěry </t>
  </si>
  <si>
    <t>67</t>
  </si>
  <si>
    <t>783314201</t>
  </si>
  <si>
    <t>Základní antikorozní nátěr zámečnických konstrukcí jednonásobný syntetický standardní</t>
  </si>
  <si>
    <t>1218019263</t>
  </si>
  <si>
    <t>https://podminky.urs.cz/item/CS_URS_2025_01/783314201</t>
  </si>
  <si>
    <t>"zárubně - š 100mm"</t>
  </si>
  <si>
    <t xml:space="preserve">"600/1970-100mm"     ((2*1,97+0,6)*(0,1+2*0,05))*4</t>
  </si>
  <si>
    <t>68</t>
  </si>
  <si>
    <t>783317101</t>
  </si>
  <si>
    <t>Krycí nátěr (email) zámečnických konstrukcí jednonásobný syntetický standardní</t>
  </si>
  <si>
    <t>1354113458</t>
  </si>
  <si>
    <t>https://podminky.urs.cz/item/CS_URS_2025_01/783317101</t>
  </si>
  <si>
    <t>69</t>
  </si>
  <si>
    <t>783601301</t>
  </si>
  <si>
    <t>Příprava podkladu otopných těles před provedením nátěrů žebrových trub odrezivěním bezoplachovým</t>
  </si>
  <si>
    <t>-990607042</t>
  </si>
  <si>
    <t>https://podminky.urs.cz/item/CS_URS_2025_01/783601301</t>
  </si>
  <si>
    <t xml:space="preserve">"m.č. 1.02"   (2*0,45*0,6)</t>
  </si>
  <si>
    <t xml:space="preserve">"m.č. 1.04"   (2*0,45*0,6)</t>
  </si>
  <si>
    <t>70</t>
  </si>
  <si>
    <t>783601305</t>
  </si>
  <si>
    <t>Příprava podkladu otopných těles před provedením nátěrů žebrových trub odmaštěním vodou ředitelným</t>
  </si>
  <si>
    <t>-477361624</t>
  </si>
  <si>
    <t>https://podminky.urs.cz/item/CS_URS_2025_01/783601305</t>
  </si>
  <si>
    <t>71</t>
  </si>
  <si>
    <t>783624101</t>
  </si>
  <si>
    <t>Základní nátěr otopných těles jednonásobný žebrových trub akrylátový</t>
  </si>
  <si>
    <t>1358017885</t>
  </si>
  <si>
    <t>https://podminky.urs.cz/item/CS_URS_2025_01/783624101</t>
  </si>
  <si>
    <t>72</t>
  </si>
  <si>
    <t>783627101</t>
  </si>
  <si>
    <t>Krycí nátěr (email) otopných těles žebrových trub jednonásobný akrylátový</t>
  </si>
  <si>
    <t>1379335599</t>
  </si>
  <si>
    <t>https://podminky.urs.cz/item/CS_URS_2025_01/783627101</t>
  </si>
  <si>
    <t>784</t>
  </si>
  <si>
    <t>Dokončovací práce - malby a tapety</t>
  </si>
  <si>
    <t>73</t>
  </si>
  <si>
    <t>784111001</t>
  </si>
  <si>
    <t>Oprášení (ometení) podkladu v místnostech výšky do 3,80 m</t>
  </si>
  <si>
    <t>1995060028</t>
  </si>
  <si>
    <t>https://podminky.urs.cz/item/CS_URS_2025_01/784111001</t>
  </si>
  <si>
    <t xml:space="preserve">"m.č. 101"   (2*3,2*(1,39+1,81)+1,39*1,81)</t>
  </si>
  <si>
    <t xml:space="preserve">"m.č. 102"   (2*3,2*(1,68+2,55)+1,68*2,55)+(2*3,2*(0,79+1,63)+0,79*1,63)+(2*3,2*(0,79+1,63)+0,79*1,63)</t>
  </si>
  <si>
    <t xml:space="preserve">"m.č. 103"   (2*3,2*(1,48+4,62)+1,48*4,62)</t>
  </si>
  <si>
    <t xml:space="preserve">"m.č. 104"   (2*3,2*(1,21+1,46)+1,21*1,46)</t>
  </si>
  <si>
    <t>-F03</t>
  </si>
  <si>
    <t>74</t>
  </si>
  <si>
    <t>784121001</t>
  </si>
  <si>
    <t>Oškrabání malby v místnostech výšky do 3,80 m</t>
  </si>
  <si>
    <t>1294081596</t>
  </si>
  <si>
    <t>https://podminky.urs.cz/item/CS_URS_2025_01/784121001</t>
  </si>
  <si>
    <t>75</t>
  </si>
  <si>
    <t>784221101</t>
  </si>
  <si>
    <t>Malby z malířských směsí otěruvzdorných za sucha dvojnásobné, bílé za sucha otěruvzdorné dobře v místnostech výšky do 3,80 m</t>
  </si>
  <si>
    <t>80892029</t>
  </si>
  <si>
    <t>https://podminky.urs.cz/item/CS_URS_2025_01/784221101</t>
  </si>
  <si>
    <t>799-1</t>
  </si>
  <si>
    <t>Vybavení interiéru - sanita</t>
  </si>
  <si>
    <t>76</t>
  </si>
  <si>
    <t>799 R S</t>
  </si>
  <si>
    <t>Doprava a montáž vybavení - sanita</t>
  </si>
  <si>
    <t>soub</t>
  </si>
  <si>
    <t>1748430998</t>
  </si>
  <si>
    <t>77</t>
  </si>
  <si>
    <t>799_R_1/S</t>
  </si>
  <si>
    <t xml:space="preserve">1/S - Ruční dávkovač mýdla 115/115/250mm_x000d_
</t>
  </si>
  <si>
    <t>1462238506</t>
  </si>
  <si>
    <t xml:space="preserve">Poznámka k položce:_x000d_
dávkovače jsou vyrobeny z vysoce kvalitního plastu ABS nebo z ušlechtilé nerezové oceli _x000d_
okénka na kontrolu hladiny _x000d_
uzamykatelné na klíče_x000d_
</t>
  </si>
  <si>
    <t>78</t>
  </si>
  <si>
    <t>799_R_2/S</t>
  </si>
  <si>
    <t xml:space="preserve">2/S - Zásobník na papírové ručníky_x000d_
</t>
  </si>
  <si>
    <t>450304441</t>
  </si>
  <si>
    <t xml:space="preserve">Poznámka k položce:_x000d_
Zásobník na jednotlivé ručníky, na 500 ks vyrobený z plastu ABS, 420 x 280 x 145 mm_x000d_
vybavený průhledným plastovým průzorem pro kontrolu množství ručníků v zásobníku, v barvě: modré, transparentní, šedé a červené_x000d_
uzamykatelný na klíček_x000d_
</t>
  </si>
  <si>
    <t>79</t>
  </si>
  <si>
    <t>799_R_3/S</t>
  </si>
  <si>
    <t>3/S - Odpadkový koš 12 L</t>
  </si>
  <si>
    <t>-2140168998</t>
  </si>
  <si>
    <t xml:space="preserve">Poznámka k položce:_x000d_
Nerezový kulatý koš, bezdotykový s vnitřní plastovou nádobkou, víko z pochromovaného plastu_x000d_
</t>
  </si>
  <si>
    <t>80</t>
  </si>
  <si>
    <t>799_R_4/S</t>
  </si>
  <si>
    <t>4/S - Nástěnné zrcadlo 900/800 mm</t>
  </si>
  <si>
    <t>1017503060</t>
  </si>
  <si>
    <t xml:space="preserve">Poznámka k položce:_x000d_
rozměry 900/800/5 mm_x000d_
otočné o 90° _x000d_
fazeta o šířce 7 mm _x000d_
bezpečnostní zakulacené rohy _x000d_
určeno k nalepení nebo je možné dokoupit úchyt pro zavěšení (pro tuto velikost nutné zakoupit dvě sady) _x000d_
_x000d_
</t>
  </si>
  <si>
    <t>81</t>
  </si>
  <si>
    <t>799_R_5/S</t>
  </si>
  <si>
    <t>5/S - Držák toaletního papíru</t>
  </si>
  <si>
    <t>-1232551698</t>
  </si>
  <si>
    <t xml:space="preserve">Poznámka k položce:_x000d_
Zásobník toaletního papíru Jumbo – mat, s průzorem pro sledování množství toal. papíru, zamykání na klíček_x000d_
_x000d_
</t>
  </si>
  <si>
    <t>82</t>
  </si>
  <si>
    <t>799_R_6/S</t>
  </si>
  <si>
    <t xml:space="preserve">6/S - WC kartáč_x000d_
_x000d_
</t>
  </si>
  <si>
    <t>1988814884</t>
  </si>
  <si>
    <t xml:space="preserve">Poznámka k položce:_x000d_
WC kartáč pro upevnění na zeď sklo/chrom 120/95/436 mm šrouby součástí dodávky_x000d_
_x000d_
_x000d_
</t>
  </si>
  <si>
    <t>83</t>
  </si>
  <si>
    <t>799_R_10/S</t>
  </si>
  <si>
    <t>7/S - Dvojitý dvojháček</t>
  </si>
  <si>
    <t>1644266231</t>
  </si>
  <si>
    <t xml:space="preserve">Poznámka k položce:_x000d_
Kovové chromované provedení,_x000d_
kotvit do zdi_x000d_
_x000d_
_x000d_
_x000d_
_x000d_
</t>
  </si>
  <si>
    <t>D.1.4.1 - Zařízení zdravotně technických instalací</t>
  </si>
  <si>
    <t xml:space="preserve">    722 - Zdravotechnika - vnitřní vodovod</t>
  </si>
  <si>
    <t>HZS - Hodinové zúčtovací sazby</t>
  </si>
  <si>
    <t>721171916</t>
  </si>
  <si>
    <t>Opravy odpadního potrubí plastového propojení dosavadního potrubí DN 125</t>
  </si>
  <si>
    <t>17762332</t>
  </si>
  <si>
    <t>https://podminky.urs.cz/item/CS_URS_2025_01/721171916</t>
  </si>
  <si>
    <t>721173722</t>
  </si>
  <si>
    <t>Potrubí z trub polyetylenových svařované připojovací DN 40</t>
  </si>
  <si>
    <t>1992483354</t>
  </si>
  <si>
    <t>https://podminky.urs.cz/item/CS_URS_2025_01/721173722</t>
  </si>
  <si>
    <t xml:space="preserve">"m.č. 1.01"    1,5</t>
  </si>
  <si>
    <t xml:space="preserve">"m.č. 1.02"    3,0</t>
  </si>
  <si>
    <t>721194104</t>
  </si>
  <si>
    <t>Vyměření přípojek na potrubí vyvedení a upevnění odpadních výpustek DN 40</t>
  </si>
  <si>
    <t>-1735730056</t>
  </si>
  <si>
    <t>https://podminky.urs.cz/item/CS_URS_2025_01/721194104</t>
  </si>
  <si>
    <t>721211403</t>
  </si>
  <si>
    <t>Podlahové vpusti s vodorovným odtokem DN 50/75 s kulovým kloubem, mřížka nerez 115x115</t>
  </si>
  <si>
    <t>-376156941</t>
  </si>
  <si>
    <t>https://podminky.urs.cz/item/CS_URS_2025_01/721211403</t>
  </si>
  <si>
    <t>721290111</t>
  </si>
  <si>
    <t>Zkouška těsnosti kanalizace v objektech vodou do DN 125</t>
  </si>
  <si>
    <t>489181988</t>
  </si>
  <si>
    <t>https://podminky.urs.cz/item/CS_URS_2025_01/721290111</t>
  </si>
  <si>
    <t>4,5</t>
  </si>
  <si>
    <t>998721103</t>
  </si>
  <si>
    <t>Přesun hmot pro vnitřní kanalizaci stanovený z hmotnosti přesunovaného materiálu vodorovná dopravní vzdálenost do 50 m základní v objektech výšky přes 12 do 24 m</t>
  </si>
  <si>
    <t>914168172</t>
  </si>
  <si>
    <t>https://podminky.urs.cz/item/CS_URS_2025_01/998721103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</si>
  <si>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</si>
  <si>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</si>
  <si>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</si>
  <si>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</si>
  <si>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-1971416642</t>
  </si>
  <si>
    <t>https://podminky.urs.cz/item/CS_URS_2025_01/722174022</t>
  </si>
  <si>
    <t xml:space="preserve">"m.č. 1.01"    1,5*2</t>
  </si>
  <si>
    <t xml:space="preserve">"m.č. 1.02"    3,0*2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</si>
  <si>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</si>
  <si>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</si>
  <si>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473486969</t>
  </si>
  <si>
    <t>https://podminky.urs.cz/item/CS_URS_2025_01/722181221</t>
  </si>
  <si>
    <t>722190401</t>
  </si>
  <si>
    <t>Zřízení přípojek na potrubí vyvedení a upevnění výpustek do DN 25</t>
  </si>
  <si>
    <t>-270412421</t>
  </si>
  <si>
    <t>https://podminky.urs.cz/item/CS_URS_2025_01/722190401</t>
  </si>
  <si>
    <t xml:space="preserve">"WC"     3*1</t>
  </si>
  <si>
    <t xml:space="preserve">"U"     2*2</t>
  </si>
  <si>
    <t xml:space="preserve">"Pi"     2*1</t>
  </si>
  <si>
    <t>722_R01</t>
  </si>
  <si>
    <t xml:space="preserve">kohouty a ventily k vodovodní uzávěry kulové ventil rohový kulový s filtrem 1/2" x 1/2"   mosaz OT58</t>
  </si>
  <si>
    <t>-1741352840</t>
  </si>
  <si>
    <t>722290226</t>
  </si>
  <si>
    <t>Zkoušky, proplach a desinfekce vodovodního potrubí zkoušky těsnosti vodovodního potrubí závitového do DN 50</t>
  </si>
  <si>
    <t>-1499291975</t>
  </si>
  <si>
    <t>https://podminky.urs.cz/item/CS_URS_2025_01/722290226</t>
  </si>
  <si>
    <t>998722103</t>
  </si>
  <si>
    <t>Přesun hmot pro vnitřní vodovod stanovený z hmotnosti přesunovaného materiálu vodorovná dopravní vzdálenost do 50 m základní v objektech výšky přes 12 do 24 m</t>
  </si>
  <si>
    <t>787390889</t>
  </si>
  <si>
    <t>https://podminky.urs.cz/item/CS_URS_2025_01/998722103</t>
  </si>
  <si>
    <t>725119101</t>
  </si>
  <si>
    <t>Zařízení záchodů montáž splachovačů ostatních typů nádržkových plastových vysokopoložených</t>
  </si>
  <si>
    <t>-1246554231</t>
  </si>
  <si>
    <t>https://podminky.urs.cz/item/CS_URS_2025_01/725119101</t>
  </si>
  <si>
    <t>725_R03</t>
  </si>
  <si>
    <t>splachovací skříňka vysoko položená, 6/9L bílá</t>
  </si>
  <si>
    <t>-204723615</t>
  </si>
  <si>
    <t>725119122</t>
  </si>
  <si>
    <t>Zařízení záchodů montáž klozetových mís kombi</t>
  </si>
  <si>
    <t>1801164886</t>
  </si>
  <si>
    <t>https://podminky.urs.cz/item/CS_URS_2025_01/725119122</t>
  </si>
  <si>
    <t>64232051</t>
  </si>
  <si>
    <t>klozet keramický kombinovaný hluboké splachování odpad vodorovný bílý 630x360x770mm</t>
  </si>
  <si>
    <t>1180549068</t>
  </si>
  <si>
    <t>725121511</t>
  </si>
  <si>
    <t>Pisoárové záchodky keramické bez splachovací nádrže urinál odsávací, přívod vody vnitřní vodorovný</t>
  </si>
  <si>
    <t>937290930</t>
  </si>
  <si>
    <t>https://podminky.urs.cz/item/CS_URS_2025_01/725121511</t>
  </si>
  <si>
    <t>725211616</t>
  </si>
  <si>
    <t>Umyvadla keramická bílá bez výtokových armatur připevněná na stěnu šrouby s krytem na sifon (polosloupem), šířka umyvadla 550 mm</t>
  </si>
  <si>
    <t>1106259109</t>
  </si>
  <si>
    <t>https://podminky.urs.cz/item/CS_URS_2025_01/725211616</t>
  </si>
  <si>
    <t>725331111</t>
  </si>
  <si>
    <t>Výlevky bez výtokových armatur a splachovací nádrže keramické se sklopnou plastovou mřížkou stojící, výšky 460 mm</t>
  </si>
  <si>
    <t>1865061237</t>
  </si>
  <si>
    <t>https://podminky.urs.cz/item/CS_URS_2025_01/725331111</t>
  </si>
  <si>
    <t>725813111</t>
  </si>
  <si>
    <t>Ventily rohové bez připojovací trubičky nebo flexi hadičky G 1/2"</t>
  </si>
  <si>
    <t>983970183</t>
  </si>
  <si>
    <t>https://podminky.urs.cz/item/CS_URS_2025_01/725813111</t>
  </si>
  <si>
    <t>725822611</t>
  </si>
  <si>
    <t>Baterie umyvadlové stojánkové pákové bez výpusti</t>
  </si>
  <si>
    <t>95310925</t>
  </si>
  <si>
    <t>https://podminky.urs.cz/item/CS_URS_2025_01/725822611</t>
  </si>
  <si>
    <t>725_R01</t>
  </si>
  <si>
    <t>Umyvadlová výpusť klik-klak</t>
  </si>
  <si>
    <t>-1595921783</t>
  </si>
  <si>
    <t>725_R10</t>
  </si>
  <si>
    <t>Dělící urinalová stěna - dod + mtž</t>
  </si>
  <si>
    <t>-851129477</t>
  </si>
  <si>
    <t>998725103</t>
  </si>
  <si>
    <t>Přesun hmot pro zařizovací předměty stanovený z hmotnosti přesunovaného materiálu vodorovná dopravní vzdálenost do 50 m základní v objektech výšky přes 12 do 24 m</t>
  </si>
  <si>
    <t>-324813404</t>
  </si>
  <si>
    <t>https://podminky.urs.cz/item/CS_URS_2025_01/998725103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</si>
  <si>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</si>
  <si>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</si>
  <si>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</si>
  <si>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</si>
  <si>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</si>
  <si>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</si>
  <si>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1696952467</t>
  </si>
  <si>
    <t>https://podminky.urs.cz/item/CS_URS_2025_01/HZS1301</t>
  </si>
  <si>
    <t xml:space="preserve">"průrazy pro vedení ZTI"  20</t>
  </si>
  <si>
    <t xml:space="preserve">D.1.4.2 - Zařízení silnoproudé a slaboproudé elektrotechniky </t>
  </si>
  <si>
    <t xml:space="preserve">    743 - Elektromontáže - hrubá montáž</t>
  </si>
  <si>
    <t>VRN - Vedlejší rozpočtové náklady</t>
  </si>
  <si>
    <t xml:space="preserve">    VRN9 - Ostatní náklady</t>
  </si>
  <si>
    <t>743</t>
  </si>
  <si>
    <t>Elektromontáže - hrubá montáž</t>
  </si>
  <si>
    <t>743_R01</t>
  </si>
  <si>
    <t>Úprava stávající elektroinstalace: Demontáž stávajících osvětlovacích těles 7x, montáž nových osvětlovacích těles LED (panel 600x600mm. Přemístění vypínačů (osadit nové do nových pozic)_x000d_
Napojení potrubních ventilátorů VZT, přívodní kabel cyky 3x1,5 z rozvaděče na chodbě délky cca 10m. Rovody vedeny v lištách. Dovyzbrojení rozvaděče o jistič 10A sk. B</t>
  </si>
  <si>
    <t>VRN</t>
  </si>
  <si>
    <t>Vedlejší rozpočtové náklady</t>
  </si>
  <si>
    <t>VRN9</t>
  </si>
  <si>
    <t>Ostatní náklady</t>
  </si>
  <si>
    <t>092100008</t>
  </si>
  <si>
    <t>Stavební přípomoce</t>
  </si>
  <si>
    <t>128</t>
  </si>
  <si>
    <t>340520545R</t>
  </si>
  <si>
    <t>Materiál pro stavební přípomoce / zához rýh ( jádro) pro vodiče a kabely</t>
  </si>
  <si>
    <t>130</t>
  </si>
  <si>
    <t>092203041</t>
  </si>
  <si>
    <t>Ekologická likvidace odpadů</t>
  </si>
  <si>
    <t>136</t>
  </si>
  <si>
    <t>99 - Vedlejší a ostatní náklady</t>
  </si>
  <si>
    <t xml:space="preserve">    VRN3 - Zařízení staveniště</t>
  </si>
  <si>
    <t xml:space="preserve">    VRN6 - Územní vlivy</t>
  </si>
  <si>
    <t>VRN3</t>
  </si>
  <si>
    <t>Zařízení staveniště</t>
  </si>
  <si>
    <t>030001000</t>
  </si>
  <si>
    <t>2,5%</t>
  </si>
  <si>
    <t>1024</t>
  </si>
  <si>
    <t>-1740081212</t>
  </si>
  <si>
    <t>https://podminky.urs.cz/item/CS_URS_2025_01/030001000</t>
  </si>
  <si>
    <t xml:space="preserve">Poznámka k položce:_x000d_
"vč. instalace dopravních značek dle PD"_x000d_
</t>
  </si>
  <si>
    <t>VRN6</t>
  </si>
  <si>
    <t>Územní vlivy</t>
  </si>
  <si>
    <t>060001000</t>
  </si>
  <si>
    <t>1,5%</t>
  </si>
  <si>
    <t>1638028500</t>
  </si>
  <si>
    <t>https://podminky.urs.cz/item/CS_URS_2025_01/060001000</t>
  </si>
  <si>
    <t>09000_R01</t>
  </si>
  <si>
    <t>Demontáž původních světel na fasádě, montáž nových světel do původních pozic</t>
  </si>
  <si>
    <t>9095001</t>
  </si>
  <si>
    <t>09000_R02</t>
  </si>
  <si>
    <t>Demontáž a zpětná montáž stávajících stříšek nad vchody, klima jednotek a ostatních prvků na fasádě</t>
  </si>
  <si>
    <t>-1392385562</t>
  </si>
  <si>
    <t>SEZNAM FIGUR</t>
  </si>
  <si>
    <t>Výměra</t>
  </si>
  <si>
    <t>D/ D.1/ D.1.1/ D.1.1b</t>
  </si>
  <si>
    <t>Použití figury:</t>
  </si>
  <si>
    <t>Očištění vnějších ploch tlakovou vodou s přídavkem čističe</t>
  </si>
  <si>
    <t>Oprava vnější vápenocementové hladké omítky složitosti 1 podhledů v rozsahu přes 10 do 30 %</t>
  </si>
  <si>
    <t>Cementový postřik vnějších stěn nanášený celoplošně ručně</t>
  </si>
  <si>
    <t>Vyrovnání podkladu vnějších stěn tmelem tl do 2 mm</t>
  </si>
  <si>
    <t>Sklovláknité pletivo vnějších stěn vtlačené do tmelu</t>
  </si>
  <si>
    <t>Penetrační akrylátový nátěr vnějších pastovitých tenkovrstvých omítek stěn</t>
  </si>
  <si>
    <t>Tenkovrstvá silikonová zatíraná omítka zrnitost 1,5 mm vnějších stěn</t>
  </si>
  <si>
    <t>(2,4*2,1)*56</t>
  </si>
  <si>
    <t>(1,5*2,1)*6</t>
  </si>
  <si>
    <t>(1,0*2,7)*2</t>
  </si>
  <si>
    <t>1,8*2,7</t>
  </si>
  <si>
    <t>1,2*2,0</t>
  </si>
  <si>
    <t>Tenkovrstvá akrylátová mozaiková střednězrnná omítka vnějších stěn</t>
  </si>
  <si>
    <t>D/ D.2/ D.1.1/ D.1.1a</t>
  </si>
  <si>
    <t>P01</t>
  </si>
  <si>
    <t>Plocha odstranění bet. mazanin</t>
  </si>
  <si>
    <t>P02</t>
  </si>
  <si>
    <t>objem pažených jam</t>
  </si>
  <si>
    <t>S01</t>
  </si>
  <si>
    <t>Plocha demontáže povlakové krytiny</t>
  </si>
  <si>
    <t>D/ D.2/ D.1.1/ D.1.1b</t>
  </si>
  <si>
    <t>Příčka z pórobetonových hladkých tvárnic na tenkovrstvou maltu tl 100 mm</t>
  </si>
  <si>
    <t>Pletivo sklovláknité vnitřních stěn vtlačené do tmelu</t>
  </si>
  <si>
    <t>Vysátí podkladu před pokládkou dlažby</t>
  </si>
  <si>
    <t>Nátěr penetrační na podlahu</t>
  </si>
  <si>
    <t>Samonivelační stěrka podlah pevnosti 20 MPa tl 3 mm</t>
  </si>
  <si>
    <t>Montáž podlah keramických hladkých lepených cementovým flexibilním lepidlem přes 9 do 12 ks/m2</t>
  </si>
  <si>
    <t>Čištění vnitřních ploch podlah nebo schodišť po položení dlažby chemickými prostředky</t>
  </si>
  <si>
    <t>Ometení (oprášení) stěny při přípravě podkladu</t>
  </si>
  <si>
    <t>Nátěr penetrační na stěnu</t>
  </si>
  <si>
    <t>Montáž obkladů keramických hladkých lepených cementovým flexibilním lepidlem přes 22 do 25 ks/m2</t>
  </si>
  <si>
    <t>Čištění vnitřních ploch stěn po provedení obkladu chemickými prostředky</t>
  </si>
  <si>
    <t>Oprášení (ometení ) podkladu v místnostech v do 3,80 m</t>
  </si>
  <si>
    <t>Odrezivění žebrových trub před provedením nátěru</t>
  </si>
  <si>
    <t>Odmaštění žebrových trub vodou ředitelným odmašťovačem před provedením nátěru</t>
  </si>
  <si>
    <t>Základní jednonásobný akrylátový nátěr žebrových trub</t>
  </si>
  <si>
    <t>Krycí jednonásobný akrylátový nátěr žebrových trub</t>
  </si>
  <si>
    <t>Oprava vnitřní vápenocementové hladké omítky tl do 20 mm stěn v rozsahu plochy do 10 % s celoplošným přeštukováním tl do 3 mm</t>
  </si>
  <si>
    <t>Oškrabání malby v místnostech v do 3,80 m</t>
  </si>
  <si>
    <t>Dvojnásobné bílé malby ze směsí za sucha dobře otěruvzdorných v místnostech do 3,80 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</si>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</sst>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bmp" /><Relationship Id="rId2" Type="http://schemas.openxmlformats.org/officeDocument/2006/relationships/image" Target="../media/image17.bmp" /><Relationship Id="rId3" Type="http://schemas.openxmlformats.org/officeDocument/2006/relationships/image" Target="../media/image18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bmp" /><Relationship Id="rId2" Type="http://schemas.openxmlformats.org/officeDocument/2006/relationships/image" Target="../media/image21.bmp" /><Relationship Id="rId3" Type="http://schemas.openxmlformats.org/officeDocument/2006/relationships/image" Target="../media/image22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bmp" /><Relationship Id="rId2" Type="http://schemas.openxmlformats.org/officeDocument/2006/relationships/image" Target="../media/image25.bmp" /><Relationship Id="rId3" Type="http://schemas.openxmlformats.org/officeDocument/2006/relationships/image" Target="../media/image2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bmp" /><Relationship Id="rId2" Type="http://schemas.openxmlformats.org/officeDocument/2006/relationships/image" Target="../media/image29.bmp" /><Relationship Id="rId3" Type="http://schemas.openxmlformats.org/officeDocument/2006/relationships/image" Target="../media/image3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83</xdr:row>
      <xdr:rowOff>0</xdr:rowOff>
    </xdr:from>
    <xdr:to>
      <xdr:col>9</xdr:col>
      <xdr:colOff>1215390</xdr:colOff>
      <xdr:row>83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84</xdr:row>
      <xdr:rowOff>0</xdr:rowOff>
    </xdr:from>
    <xdr:to>
      <xdr:col>9</xdr:col>
      <xdr:colOff>1215390</xdr:colOff>
      <xdr:row>84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90</xdr:row>
      <xdr:rowOff>0</xdr:rowOff>
    </xdr:from>
    <xdr:to>
      <xdr:col>9</xdr:col>
      <xdr:colOff>1215390</xdr:colOff>
      <xdr:row>90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78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69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211111" TargetMode="External" /><Relationship Id="rId2" Type="http://schemas.openxmlformats.org/officeDocument/2006/relationships/hyperlink" Target="https://podminky.urs.cz/item/CS_URS_2025_01/941211211" TargetMode="External" /><Relationship Id="rId3" Type="http://schemas.openxmlformats.org/officeDocument/2006/relationships/hyperlink" Target="https://podminky.urs.cz/item/CS_URS_2025_01/941211811" TargetMode="External" /><Relationship Id="rId4" Type="http://schemas.openxmlformats.org/officeDocument/2006/relationships/hyperlink" Target="https://podminky.urs.cz/item/CS_URS_2025_01/968062376" TargetMode="External" /><Relationship Id="rId5" Type="http://schemas.openxmlformats.org/officeDocument/2006/relationships/hyperlink" Target="https://podminky.urs.cz/item/CS_URS_2025_01/968062377" TargetMode="External" /><Relationship Id="rId6" Type="http://schemas.openxmlformats.org/officeDocument/2006/relationships/hyperlink" Target="https://podminky.urs.cz/item/CS_URS_2025_01/968072356" TargetMode="External" /><Relationship Id="rId7" Type="http://schemas.openxmlformats.org/officeDocument/2006/relationships/hyperlink" Target="https://podminky.urs.cz/item/CS_URS_2025_01/968072357" TargetMode="External" /><Relationship Id="rId8" Type="http://schemas.openxmlformats.org/officeDocument/2006/relationships/hyperlink" Target="https://podminky.urs.cz/item/CS_URS_2025_01/968072558" TargetMode="External" /><Relationship Id="rId9" Type="http://schemas.openxmlformats.org/officeDocument/2006/relationships/hyperlink" Target="https://podminky.urs.cz/item/CS_URS_2025_01/968072559" TargetMode="External" /><Relationship Id="rId10" Type="http://schemas.openxmlformats.org/officeDocument/2006/relationships/hyperlink" Target="https://podminky.urs.cz/item/CS_URS_2025_01/978059641" TargetMode="External" /><Relationship Id="rId11" Type="http://schemas.openxmlformats.org/officeDocument/2006/relationships/hyperlink" Target="https://podminky.urs.cz/item/CS_URS_2025_01/997013211" TargetMode="External" /><Relationship Id="rId12" Type="http://schemas.openxmlformats.org/officeDocument/2006/relationships/hyperlink" Target="https://podminky.urs.cz/item/CS_URS_2025_01/997013501" TargetMode="External" /><Relationship Id="rId13" Type="http://schemas.openxmlformats.org/officeDocument/2006/relationships/hyperlink" Target="https://podminky.urs.cz/item/CS_URS_2025_01/997013509" TargetMode="External" /><Relationship Id="rId14" Type="http://schemas.openxmlformats.org/officeDocument/2006/relationships/hyperlink" Target="https://podminky.urs.cz/item/CS_URS_2025_01/997013631" TargetMode="External" /><Relationship Id="rId15" Type="http://schemas.openxmlformats.org/officeDocument/2006/relationships/hyperlink" Target="https://podminky.urs.cz/item/CS_URS_2025_01/712300841" TargetMode="External" /><Relationship Id="rId16" Type="http://schemas.openxmlformats.org/officeDocument/2006/relationships/hyperlink" Target="https://podminky.urs.cz/item/CS_URS_2025_01/741421813" TargetMode="External" /><Relationship Id="rId17" Type="http://schemas.openxmlformats.org/officeDocument/2006/relationships/hyperlink" Target="https://podminky.urs.cz/item/CS_URS_2025_01/764001801" TargetMode="External" /><Relationship Id="rId18" Type="http://schemas.openxmlformats.org/officeDocument/2006/relationships/hyperlink" Target="https://podminky.urs.cz/item/CS_URS_2025_01/764001811" TargetMode="External" /><Relationship Id="rId19" Type="http://schemas.openxmlformats.org/officeDocument/2006/relationships/hyperlink" Target="https://podminky.urs.cz/item/CS_URS_2025_01/764002841" TargetMode="External" /><Relationship Id="rId20" Type="http://schemas.openxmlformats.org/officeDocument/2006/relationships/hyperlink" Target="https://podminky.urs.cz/item/CS_URS_2025_01/764002851" TargetMode="External" /><Relationship Id="rId21" Type="http://schemas.openxmlformats.org/officeDocument/2006/relationships/hyperlink" Target="https://podminky.urs.cz/item/CS_URS_2025_01/767661811" TargetMode="External" /><Relationship Id="rId22" Type="http://schemas.openxmlformats.org/officeDocument/2006/relationships/hyperlink" Target="https://podminky.urs.cz/item/CS_URS_2025_01/767691822" TargetMode="External" /><Relationship Id="rId2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2131101" TargetMode="External" /><Relationship Id="rId2" Type="http://schemas.openxmlformats.org/officeDocument/2006/relationships/hyperlink" Target="https://podminky.urs.cz/item/CS_URS_2025_01/622135011" TargetMode="External" /><Relationship Id="rId3" Type="http://schemas.openxmlformats.org/officeDocument/2006/relationships/hyperlink" Target="https://podminky.urs.cz/item/CS_URS_2025_01/622142001" TargetMode="External" /><Relationship Id="rId4" Type="http://schemas.openxmlformats.org/officeDocument/2006/relationships/hyperlink" Target="https://podminky.urs.cz/item/CS_URS_2025_01/622143004" TargetMode="External" /><Relationship Id="rId5" Type="http://schemas.openxmlformats.org/officeDocument/2006/relationships/hyperlink" Target="https://podminky.urs.cz/item/CS_URS_2025_01/622151001" TargetMode="External" /><Relationship Id="rId6" Type="http://schemas.openxmlformats.org/officeDocument/2006/relationships/hyperlink" Target="https://podminky.urs.cz/item/CS_URS_2025_01/622252002" TargetMode="External" /><Relationship Id="rId7" Type="http://schemas.openxmlformats.org/officeDocument/2006/relationships/hyperlink" Target="https://podminky.urs.cz/item/CS_URS_2025_01/622511112" TargetMode="External" /><Relationship Id="rId8" Type="http://schemas.openxmlformats.org/officeDocument/2006/relationships/hyperlink" Target="https://podminky.urs.cz/item/CS_URS_2025_01/622531012" TargetMode="External" /><Relationship Id="rId9" Type="http://schemas.openxmlformats.org/officeDocument/2006/relationships/hyperlink" Target="https://podminky.urs.cz/item/CS_URS_2025_01/629995103" TargetMode="External" /><Relationship Id="rId10" Type="http://schemas.openxmlformats.org/officeDocument/2006/relationships/hyperlink" Target="https://podminky.urs.cz/item/CS_URS_2025_01/621325102" TargetMode="External" /><Relationship Id="rId11" Type="http://schemas.openxmlformats.org/officeDocument/2006/relationships/hyperlink" Target="https://podminky.urs.cz/item/CS_URS_2025_01/998011002" TargetMode="External" /><Relationship Id="rId12" Type="http://schemas.openxmlformats.org/officeDocument/2006/relationships/hyperlink" Target="https://podminky.urs.cz/item/CS_URS_2025_01/712341559" TargetMode="External" /><Relationship Id="rId13" Type="http://schemas.openxmlformats.org/officeDocument/2006/relationships/hyperlink" Target="https://podminky.urs.cz/item/CS_URS_2025_01/998712102" TargetMode="External" /><Relationship Id="rId14" Type="http://schemas.openxmlformats.org/officeDocument/2006/relationships/hyperlink" Target="https://podminky.urs.cz/item/CS_URS_2025_01/741420001" TargetMode="External" /><Relationship Id="rId15" Type="http://schemas.openxmlformats.org/officeDocument/2006/relationships/hyperlink" Target="https://podminky.urs.cz/item/CS_URS_2025_01/764011446" TargetMode="External" /><Relationship Id="rId16" Type="http://schemas.openxmlformats.org/officeDocument/2006/relationships/hyperlink" Target="https://podminky.urs.cz/item/CS_URS_2025_01/764041521" TargetMode="External" /><Relationship Id="rId17" Type="http://schemas.openxmlformats.org/officeDocument/2006/relationships/hyperlink" Target="https://podminky.urs.cz/item/CS_URS_2025_01/764216644" TargetMode="External" /><Relationship Id="rId18" Type="http://schemas.openxmlformats.org/officeDocument/2006/relationships/hyperlink" Target="https://podminky.urs.cz/item/CS_URS_2025_01/764244506" TargetMode="External" /><Relationship Id="rId19" Type="http://schemas.openxmlformats.org/officeDocument/2006/relationships/hyperlink" Target="https://podminky.urs.cz/item/CS_URS_2025_01/764245546" TargetMode="External" /><Relationship Id="rId20" Type="http://schemas.openxmlformats.org/officeDocument/2006/relationships/hyperlink" Target="https://podminky.urs.cz/item/CS_URS_2025_01/998764122" TargetMode="External" /><Relationship Id="rId21" Type="http://schemas.openxmlformats.org/officeDocument/2006/relationships/hyperlink" Target="https://podminky.urs.cz/item/CS_URS_2025_01/766622216" TargetMode="External" /><Relationship Id="rId22" Type="http://schemas.openxmlformats.org/officeDocument/2006/relationships/hyperlink" Target="https://podminky.urs.cz/item/CS_URS_2025_01/766622132" TargetMode="External" /><Relationship Id="rId23" Type="http://schemas.openxmlformats.org/officeDocument/2006/relationships/hyperlink" Target="https://podminky.urs.cz/item/CS_URS_2025_01/766660461" TargetMode="External" /><Relationship Id="rId24" Type="http://schemas.openxmlformats.org/officeDocument/2006/relationships/hyperlink" Target="https://podminky.urs.cz/item/CS_URS_2025_01/998766122" TargetMode="External" /><Relationship Id="rId25" Type="http://schemas.openxmlformats.org/officeDocument/2006/relationships/hyperlink" Target="https://podminky.urs.cz/item/CS_URS_2025_01/767662110" TargetMode="External" /><Relationship Id="rId26" Type="http://schemas.openxmlformats.org/officeDocument/2006/relationships/hyperlink" Target="https://podminky.urs.cz/item/CS_URS_2025_01/998767101" TargetMode="External" /><Relationship Id="rId2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01111" TargetMode="External" /><Relationship Id="rId2" Type="http://schemas.openxmlformats.org/officeDocument/2006/relationships/hyperlink" Target="https://podminky.urs.cz/item/CS_URS_2025_01/962031133" TargetMode="External" /><Relationship Id="rId3" Type="http://schemas.openxmlformats.org/officeDocument/2006/relationships/hyperlink" Target="https://podminky.urs.cz/item/CS_URS_2025_01/968062244" TargetMode="External" /><Relationship Id="rId4" Type="http://schemas.openxmlformats.org/officeDocument/2006/relationships/hyperlink" Target="https://podminky.urs.cz/item/CS_URS_2025_01/968072455" TargetMode="External" /><Relationship Id="rId5" Type="http://schemas.openxmlformats.org/officeDocument/2006/relationships/hyperlink" Target="https://podminky.urs.cz/item/CS_URS_2025_01/997013213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09" TargetMode="External" /><Relationship Id="rId9" Type="http://schemas.openxmlformats.org/officeDocument/2006/relationships/hyperlink" Target="https://podminky.urs.cz/item/CS_URS_2025_01/997013631" TargetMode="External" /><Relationship Id="rId10" Type="http://schemas.openxmlformats.org/officeDocument/2006/relationships/hyperlink" Target="https://podminky.urs.cz/item/CS_URS_2025_01/998011003" TargetMode="External" /><Relationship Id="rId11" Type="http://schemas.openxmlformats.org/officeDocument/2006/relationships/hyperlink" Target="https://podminky.urs.cz/item/CS_URS_2025_01/721171803" TargetMode="External" /><Relationship Id="rId12" Type="http://schemas.openxmlformats.org/officeDocument/2006/relationships/hyperlink" Target="https://podminky.urs.cz/item/CS_URS_2025_01/721210812" TargetMode="External" /><Relationship Id="rId13" Type="http://schemas.openxmlformats.org/officeDocument/2006/relationships/hyperlink" Target="https://podminky.urs.cz/item/CS_URS_2025_01/721220801" TargetMode="External" /><Relationship Id="rId14" Type="http://schemas.openxmlformats.org/officeDocument/2006/relationships/hyperlink" Target="https://podminky.urs.cz/item/CS_URS_2025_01/725110811" TargetMode="External" /><Relationship Id="rId15" Type="http://schemas.openxmlformats.org/officeDocument/2006/relationships/hyperlink" Target="https://podminky.urs.cz/item/CS_URS_2025_01/725122814" TargetMode="External" /><Relationship Id="rId16" Type="http://schemas.openxmlformats.org/officeDocument/2006/relationships/hyperlink" Target="https://podminky.urs.cz/item/CS_URS_2025_01/725210821" TargetMode="External" /><Relationship Id="rId17" Type="http://schemas.openxmlformats.org/officeDocument/2006/relationships/hyperlink" Target="https://podminky.urs.cz/item/CS_URS_2025_01/725330820" TargetMode="External" /><Relationship Id="rId18" Type="http://schemas.openxmlformats.org/officeDocument/2006/relationships/hyperlink" Target="https://podminky.urs.cz/item/CS_URS_2025_01/725820801" TargetMode="External" /><Relationship Id="rId19" Type="http://schemas.openxmlformats.org/officeDocument/2006/relationships/hyperlink" Target="https://podminky.urs.cz/item/CS_URS_2025_01/764002851" TargetMode="External" /><Relationship Id="rId20" Type="http://schemas.openxmlformats.org/officeDocument/2006/relationships/hyperlink" Target="https://podminky.urs.cz/item/CS_URS_2025_01/766691914" TargetMode="External" /><Relationship Id="rId21" Type="http://schemas.openxmlformats.org/officeDocument/2006/relationships/hyperlink" Target="https://podminky.urs.cz/item/CS_URS_2025_01/771473810" TargetMode="External" /><Relationship Id="rId22" Type="http://schemas.openxmlformats.org/officeDocument/2006/relationships/hyperlink" Target="https://podminky.urs.cz/item/CS_URS_2025_01/771573810" TargetMode="External" /><Relationship Id="rId23" Type="http://schemas.openxmlformats.org/officeDocument/2006/relationships/hyperlink" Target="https://podminky.urs.cz/item/CS_URS_2025_01/781473810" TargetMode="External" /><Relationship Id="rId2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941121" TargetMode="External" /><Relationship Id="rId2" Type="http://schemas.openxmlformats.org/officeDocument/2006/relationships/hyperlink" Target="https://podminky.urs.cz/item/CS_URS_2025_01/342272225" TargetMode="External" /><Relationship Id="rId3" Type="http://schemas.openxmlformats.org/officeDocument/2006/relationships/hyperlink" Target="https://podminky.urs.cz/item/CS_URS_2025_01/612135101" TargetMode="External" /><Relationship Id="rId4" Type="http://schemas.openxmlformats.org/officeDocument/2006/relationships/hyperlink" Target="https://podminky.urs.cz/item/CS_URS_2025_01/612142001" TargetMode="External" /><Relationship Id="rId5" Type="http://schemas.openxmlformats.org/officeDocument/2006/relationships/hyperlink" Target="https://podminky.urs.cz/item/CS_URS_2025_01/612311131" TargetMode="External" /><Relationship Id="rId6" Type="http://schemas.openxmlformats.org/officeDocument/2006/relationships/hyperlink" Target="https://podminky.urs.cz/item/CS_URS_2025_01/612325416" TargetMode="External" /><Relationship Id="rId7" Type="http://schemas.openxmlformats.org/officeDocument/2006/relationships/hyperlink" Target="https://podminky.urs.cz/item/CS_URS_2025_01/642942111" TargetMode="External" /><Relationship Id="rId8" Type="http://schemas.openxmlformats.org/officeDocument/2006/relationships/hyperlink" Target="https://podminky.urs.cz/item/CS_URS_2025_01/974032132" TargetMode="External" /><Relationship Id="rId9" Type="http://schemas.openxmlformats.org/officeDocument/2006/relationships/hyperlink" Target="https://podminky.urs.cz/item/CS_URS_2025_01/974032143" TargetMode="External" /><Relationship Id="rId10" Type="http://schemas.openxmlformats.org/officeDocument/2006/relationships/hyperlink" Target="https://podminky.urs.cz/item/CS_URS_2025_01/997013501" TargetMode="External" /><Relationship Id="rId11" Type="http://schemas.openxmlformats.org/officeDocument/2006/relationships/hyperlink" Target="https://podminky.urs.cz/item/CS_URS_2025_01/997013509" TargetMode="External" /><Relationship Id="rId12" Type="http://schemas.openxmlformats.org/officeDocument/2006/relationships/hyperlink" Target="https://podminky.urs.cz/item/CS_URS_2025_01/997013609" TargetMode="External" /><Relationship Id="rId13" Type="http://schemas.openxmlformats.org/officeDocument/2006/relationships/hyperlink" Target="https://podminky.urs.cz/item/CS_URS_2025_01/998011003" TargetMode="External" /><Relationship Id="rId14" Type="http://schemas.openxmlformats.org/officeDocument/2006/relationships/hyperlink" Target="https://podminky.urs.cz/item/CS_URS_2025_01/735111810" TargetMode="External" /><Relationship Id="rId15" Type="http://schemas.openxmlformats.org/officeDocument/2006/relationships/hyperlink" Target="https://podminky.urs.cz/item/CS_URS_2025_01/735119140" TargetMode="External" /><Relationship Id="rId16" Type="http://schemas.openxmlformats.org/officeDocument/2006/relationships/hyperlink" Target="https://podminky.urs.cz/item/CS_URS_2025_01/998735101" TargetMode="External" /><Relationship Id="rId17" Type="http://schemas.openxmlformats.org/officeDocument/2006/relationships/hyperlink" Target="https://podminky.urs.cz/item/CS_URS_2025_01/751133011" TargetMode="External" /><Relationship Id="rId18" Type="http://schemas.openxmlformats.org/officeDocument/2006/relationships/hyperlink" Target="https://podminky.urs.cz/item/CS_URS_2025_01/751311111" TargetMode="External" /><Relationship Id="rId19" Type="http://schemas.openxmlformats.org/officeDocument/2006/relationships/hyperlink" Target="https://podminky.urs.cz/item/CS_URS_2025_01/751322011" TargetMode="External" /><Relationship Id="rId20" Type="http://schemas.openxmlformats.org/officeDocument/2006/relationships/hyperlink" Target="https://podminky.urs.cz/item/CS_URS_2025_01/751510041" TargetMode="External" /><Relationship Id="rId21" Type="http://schemas.openxmlformats.org/officeDocument/2006/relationships/hyperlink" Target="https://podminky.urs.cz/item/CS_URS_2025_01/998751101" TargetMode="External" /><Relationship Id="rId22" Type="http://schemas.openxmlformats.org/officeDocument/2006/relationships/hyperlink" Target="https://podminky.urs.cz/item/CS_URS_2025_01/763431001" TargetMode="External" /><Relationship Id="rId23" Type="http://schemas.openxmlformats.org/officeDocument/2006/relationships/hyperlink" Target="https://podminky.urs.cz/item/CS_URS_2025_01/998763301" TargetMode="External" /><Relationship Id="rId24" Type="http://schemas.openxmlformats.org/officeDocument/2006/relationships/hyperlink" Target="https://podminky.urs.cz/item/CS_URS_2025_01/764216604" TargetMode="External" /><Relationship Id="rId25" Type="http://schemas.openxmlformats.org/officeDocument/2006/relationships/hyperlink" Target="https://podminky.urs.cz/item/CS_URS_2025_01/998764101" TargetMode="External" /><Relationship Id="rId26" Type="http://schemas.openxmlformats.org/officeDocument/2006/relationships/hyperlink" Target="https://podminky.urs.cz/item/CS_URS_2025_01/766660001" TargetMode="External" /><Relationship Id="rId27" Type="http://schemas.openxmlformats.org/officeDocument/2006/relationships/hyperlink" Target="https://podminky.urs.cz/item/CS_URS_2025_01/766660002" TargetMode="External" /><Relationship Id="rId28" Type="http://schemas.openxmlformats.org/officeDocument/2006/relationships/hyperlink" Target="https://podminky.urs.cz/item/CS_URS_2025_01/766660728" TargetMode="External" /><Relationship Id="rId29" Type="http://schemas.openxmlformats.org/officeDocument/2006/relationships/hyperlink" Target="https://podminky.urs.cz/item/CS_URS_2025_01/766660729" TargetMode="External" /><Relationship Id="rId30" Type="http://schemas.openxmlformats.org/officeDocument/2006/relationships/hyperlink" Target="https://podminky.urs.cz/item/CS_URS_2025_01/766660730" TargetMode="External" /><Relationship Id="rId31" Type="http://schemas.openxmlformats.org/officeDocument/2006/relationships/hyperlink" Target="https://podminky.urs.cz/item/CS_URS_2025_01/998766101" TargetMode="External" /><Relationship Id="rId32" Type="http://schemas.openxmlformats.org/officeDocument/2006/relationships/hyperlink" Target="https://podminky.urs.cz/item/CS_URS_2025_01/771111011" TargetMode="External" /><Relationship Id="rId33" Type="http://schemas.openxmlformats.org/officeDocument/2006/relationships/hyperlink" Target="https://podminky.urs.cz/item/CS_URS_2025_01/771121011" TargetMode="External" /><Relationship Id="rId34" Type="http://schemas.openxmlformats.org/officeDocument/2006/relationships/hyperlink" Target="https://podminky.urs.cz/item/CS_URS_2025_01/771151011" TargetMode="External" /><Relationship Id="rId35" Type="http://schemas.openxmlformats.org/officeDocument/2006/relationships/hyperlink" Target="https://podminky.urs.cz/item/CS_URS_2025_01/771574416" TargetMode="External" /><Relationship Id="rId36" Type="http://schemas.openxmlformats.org/officeDocument/2006/relationships/hyperlink" Target="https://podminky.urs.cz/item/CS_URS_2025_01/771591115" TargetMode="External" /><Relationship Id="rId37" Type="http://schemas.openxmlformats.org/officeDocument/2006/relationships/hyperlink" Target="https://podminky.urs.cz/item/CS_URS_2025_01/771592011" TargetMode="External" /><Relationship Id="rId38" Type="http://schemas.openxmlformats.org/officeDocument/2006/relationships/hyperlink" Target="https://podminky.urs.cz/item/CS_URS_2025_01/998771103" TargetMode="External" /><Relationship Id="rId39" Type="http://schemas.openxmlformats.org/officeDocument/2006/relationships/hyperlink" Target="https://podminky.urs.cz/item/CS_URS_2025_01/781111011" TargetMode="External" /><Relationship Id="rId40" Type="http://schemas.openxmlformats.org/officeDocument/2006/relationships/hyperlink" Target="https://podminky.urs.cz/item/CS_URS_2025_01/781121011" TargetMode="External" /><Relationship Id="rId41" Type="http://schemas.openxmlformats.org/officeDocument/2006/relationships/hyperlink" Target="https://podminky.urs.cz/item/CS_URS_2025_01/781474115" TargetMode="External" /><Relationship Id="rId42" Type="http://schemas.openxmlformats.org/officeDocument/2006/relationships/hyperlink" Target="https://podminky.urs.cz/item/CS_URS_2025_01/781495115" TargetMode="External" /><Relationship Id="rId43" Type="http://schemas.openxmlformats.org/officeDocument/2006/relationships/hyperlink" Target="https://podminky.urs.cz/item/CS_URS_2025_01/781495141" TargetMode="External" /><Relationship Id="rId44" Type="http://schemas.openxmlformats.org/officeDocument/2006/relationships/hyperlink" Target="https://podminky.urs.cz/item/CS_URS_2025_01/781495142" TargetMode="External" /><Relationship Id="rId45" Type="http://schemas.openxmlformats.org/officeDocument/2006/relationships/hyperlink" Target="https://podminky.urs.cz/item/CS_URS_2025_01/781495143" TargetMode="External" /><Relationship Id="rId46" Type="http://schemas.openxmlformats.org/officeDocument/2006/relationships/hyperlink" Target="https://podminky.urs.cz/item/CS_URS_2025_01/781495211" TargetMode="External" /><Relationship Id="rId47" Type="http://schemas.openxmlformats.org/officeDocument/2006/relationships/hyperlink" Target="https://podminky.urs.cz/item/CS_URS_2025_01/998781103" TargetMode="External" /><Relationship Id="rId48" Type="http://schemas.openxmlformats.org/officeDocument/2006/relationships/hyperlink" Target="https://podminky.urs.cz/item/CS_URS_2025_01/783314201" TargetMode="External" /><Relationship Id="rId49" Type="http://schemas.openxmlformats.org/officeDocument/2006/relationships/hyperlink" Target="https://podminky.urs.cz/item/CS_URS_2025_01/783317101" TargetMode="External" /><Relationship Id="rId50" Type="http://schemas.openxmlformats.org/officeDocument/2006/relationships/hyperlink" Target="https://podminky.urs.cz/item/CS_URS_2025_01/783601301" TargetMode="External" /><Relationship Id="rId51" Type="http://schemas.openxmlformats.org/officeDocument/2006/relationships/hyperlink" Target="https://podminky.urs.cz/item/CS_URS_2025_01/783601305" TargetMode="External" /><Relationship Id="rId52" Type="http://schemas.openxmlformats.org/officeDocument/2006/relationships/hyperlink" Target="https://podminky.urs.cz/item/CS_URS_2025_01/783624101" TargetMode="External" /><Relationship Id="rId53" Type="http://schemas.openxmlformats.org/officeDocument/2006/relationships/hyperlink" Target="https://podminky.urs.cz/item/CS_URS_2025_01/783627101" TargetMode="External" /><Relationship Id="rId54" Type="http://schemas.openxmlformats.org/officeDocument/2006/relationships/hyperlink" Target="https://podminky.urs.cz/item/CS_URS_2025_01/784111001" TargetMode="External" /><Relationship Id="rId55" Type="http://schemas.openxmlformats.org/officeDocument/2006/relationships/hyperlink" Target="https://podminky.urs.cz/item/CS_URS_2025_01/784121001" TargetMode="External" /><Relationship Id="rId56" Type="http://schemas.openxmlformats.org/officeDocument/2006/relationships/hyperlink" Target="https://podminky.urs.cz/item/CS_URS_2025_01/784221101" TargetMode="External" /><Relationship Id="rId5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1916" TargetMode="External" /><Relationship Id="rId2" Type="http://schemas.openxmlformats.org/officeDocument/2006/relationships/hyperlink" Target="https://podminky.urs.cz/item/CS_URS_2025_01/721173722" TargetMode="External" /><Relationship Id="rId3" Type="http://schemas.openxmlformats.org/officeDocument/2006/relationships/hyperlink" Target="https://podminky.urs.cz/item/CS_URS_2025_01/721194104" TargetMode="External" /><Relationship Id="rId4" Type="http://schemas.openxmlformats.org/officeDocument/2006/relationships/hyperlink" Target="https://podminky.urs.cz/item/CS_URS_2025_01/721211403" TargetMode="External" /><Relationship Id="rId5" Type="http://schemas.openxmlformats.org/officeDocument/2006/relationships/hyperlink" Target="https://podminky.urs.cz/item/CS_URS_2025_01/721290111" TargetMode="External" /><Relationship Id="rId6" Type="http://schemas.openxmlformats.org/officeDocument/2006/relationships/hyperlink" Target="https://podminky.urs.cz/item/CS_URS_2025_01/998721103" TargetMode="External" /><Relationship Id="rId7" Type="http://schemas.openxmlformats.org/officeDocument/2006/relationships/hyperlink" Target="https://podminky.urs.cz/item/CS_URS_2025_01/722174022" TargetMode="External" /><Relationship Id="rId8" Type="http://schemas.openxmlformats.org/officeDocument/2006/relationships/hyperlink" Target="https://podminky.urs.cz/item/CS_URS_2025_01/722181221" TargetMode="External" /><Relationship Id="rId9" Type="http://schemas.openxmlformats.org/officeDocument/2006/relationships/hyperlink" Target="https://podminky.urs.cz/item/CS_URS_2025_01/722190401" TargetMode="External" /><Relationship Id="rId10" Type="http://schemas.openxmlformats.org/officeDocument/2006/relationships/hyperlink" Target="https://podminky.urs.cz/item/CS_URS_2025_01/722290226" TargetMode="External" /><Relationship Id="rId11" Type="http://schemas.openxmlformats.org/officeDocument/2006/relationships/hyperlink" Target="https://podminky.urs.cz/item/CS_URS_2025_01/998722103" TargetMode="External" /><Relationship Id="rId12" Type="http://schemas.openxmlformats.org/officeDocument/2006/relationships/hyperlink" Target="https://podminky.urs.cz/item/CS_URS_2025_01/725119101" TargetMode="External" /><Relationship Id="rId13" Type="http://schemas.openxmlformats.org/officeDocument/2006/relationships/hyperlink" Target="https://podminky.urs.cz/item/CS_URS_2025_01/725119122" TargetMode="External" /><Relationship Id="rId14" Type="http://schemas.openxmlformats.org/officeDocument/2006/relationships/hyperlink" Target="https://podminky.urs.cz/item/CS_URS_2025_01/725121511" TargetMode="External" /><Relationship Id="rId15" Type="http://schemas.openxmlformats.org/officeDocument/2006/relationships/hyperlink" Target="https://podminky.urs.cz/item/CS_URS_2025_01/725211616" TargetMode="External" /><Relationship Id="rId16" Type="http://schemas.openxmlformats.org/officeDocument/2006/relationships/hyperlink" Target="https://podminky.urs.cz/item/CS_URS_2025_01/725331111" TargetMode="External" /><Relationship Id="rId17" Type="http://schemas.openxmlformats.org/officeDocument/2006/relationships/hyperlink" Target="https://podminky.urs.cz/item/CS_URS_2025_01/725813111" TargetMode="External" /><Relationship Id="rId18" Type="http://schemas.openxmlformats.org/officeDocument/2006/relationships/hyperlink" Target="https://podminky.urs.cz/item/CS_URS_2025_01/725822611" TargetMode="External" /><Relationship Id="rId19" Type="http://schemas.openxmlformats.org/officeDocument/2006/relationships/hyperlink" Target="https://podminky.urs.cz/item/CS_URS_2025_01/998725103" TargetMode="External" /><Relationship Id="rId20" Type="http://schemas.openxmlformats.org/officeDocument/2006/relationships/hyperlink" Target="https://podminky.urs.cz/item/CS_URS_2025_01/HZS1301" TargetMode="External" /><Relationship Id="rId2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2023_03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fasády budovy CH, oprava sociálního zázemí ve 2.NP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Masarykova nemocnice v Ústí nad Labem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12. 1. 2023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Krajská zdravotní a.s.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Milan Křehla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ROUND(AG55+AG67,2)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ROUND(AS55+AS67,2)</f>
        <v>0</v>
      </c>
      <c r="AT54" s="109">
        <f>ROUND(SUM(AV54:AW54),2)</f>
        <v>0</v>
      </c>
      <c r="AU54" s="110">
        <f>ROUND(AU55+AU67,5)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ROUND(AZ55+AZ67,2)</f>
        <v>0</v>
      </c>
      <c r="BA54" s="109">
        <f>ROUND(BA55+BA67,2)</f>
        <v>0</v>
      </c>
      <c r="BB54" s="109">
        <f>ROUND(BB55+BB67,2)</f>
        <v>0</v>
      </c>
      <c r="BC54" s="109">
        <f>ROUND(BC55+BC67,2)</f>
        <v>0</v>
      </c>
      <c r="BD54" s="111">
        <f>ROUND(BD55+BD67,2)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16.5" customHeight="1">
      <c r="A55" s="7"/>
      <c r="B55" s="114"/>
      <c r="C55" s="115"/>
      <c r="D55" s="116" t="s">
        <v>73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ROUND(AG56+AG60,2)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79</v>
      </c>
      <c r="AR55" s="121"/>
      <c r="AS55" s="122">
        <f>ROUND(AS56+AS60,2)</f>
        <v>0</v>
      </c>
      <c r="AT55" s="123">
        <f>ROUND(SUM(AV55:AW55),2)</f>
        <v>0</v>
      </c>
      <c r="AU55" s="124">
        <f>ROUND(AU56+AU60,5)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ROUND(AZ56+AZ60,2)</f>
        <v>0</v>
      </c>
      <c r="BA55" s="123">
        <f>ROUND(BA56+BA60,2)</f>
        <v>0</v>
      </c>
      <c r="BB55" s="123">
        <f>ROUND(BB56+BB60,2)</f>
        <v>0</v>
      </c>
      <c r="BC55" s="123">
        <f>ROUND(BC56+BC60,2)</f>
        <v>0</v>
      </c>
      <c r="BD55" s="125">
        <f>ROUND(BD56+BD60,2)</f>
        <v>0</v>
      </c>
      <c r="BE55" s="7"/>
      <c r="BS55" s="126" t="s">
        <v>73</v>
      </c>
      <c r="BT55" s="126" t="s">
        <v>80</v>
      </c>
      <c r="BU55" s="126" t="s">
        <v>75</v>
      </c>
      <c r="BV55" s="126" t="s">
        <v>76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4" customFormat="1" ht="16.5" customHeight="1">
      <c r="A56" s="4"/>
      <c r="B56" s="66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ROUND(AG57,2)</f>
        <v>0</v>
      </c>
      <c r="AH56" s="127"/>
      <c r="AI56" s="127"/>
      <c r="AJ56" s="127"/>
      <c r="AK56" s="127"/>
      <c r="AL56" s="127"/>
      <c r="AM56" s="127"/>
      <c r="AN56" s="130">
        <f>SUM(AG56,AT56)</f>
        <v>0</v>
      </c>
      <c r="AO56" s="127"/>
      <c r="AP56" s="127"/>
      <c r="AQ56" s="131" t="s">
        <v>85</v>
      </c>
      <c r="AR56" s="68"/>
      <c r="AS56" s="132">
        <f>ROUND(AS57,2)</f>
        <v>0</v>
      </c>
      <c r="AT56" s="133">
        <f>ROUND(SUM(AV56:AW56),2)</f>
        <v>0</v>
      </c>
      <c r="AU56" s="134">
        <f>ROUND(AU57,5)</f>
        <v>0</v>
      </c>
      <c r="AV56" s="133">
        <f>ROUND(AZ56*L29,2)</f>
        <v>0</v>
      </c>
      <c r="AW56" s="133">
        <f>ROUND(BA56*L30,2)</f>
        <v>0</v>
      </c>
      <c r="AX56" s="133">
        <f>ROUND(BB56*L29,2)</f>
        <v>0</v>
      </c>
      <c r="AY56" s="133">
        <f>ROUND(BC56*L30,2)</f>
        <v>0</v>
      </c>
      <c r="AZ56" s="133">
        <f>ROUND(AZ57,2)</f>
        <v>0</v>
      </c>
      <c r="BA56" s="133">
        <f>ROUND(BA57,2)</f>
        <v>0</v>
      </c>
      <c r="BB56" s="133">
        <f>ROUND(BB57,2)</f>
        <v>0</v>
      </c>
      <c r="BC56" s="133">
        <f>ROUND(BC57,2)</f>
        <v>0</v>
      </c>
      <c r="BD56" s="135">
        <f>ROUND(BD57,2)</f>
        <v>0</v>
      </c>
      <c r="BE56" s="4"/>
      <c r="BS56" s="136" t="s">
        <v>73</v>
      </c>
      <c r="BT56" s="136" t="s">
        <v>82</v>
      </c>
      <c r="BU56" s="136" t="s">
        <v>75</v>
      </c>
      <c r="BV56" s="136" t="s">
        <v>76</v>
      </c>
      <c r="BW56" s="136" t="s">
        <v>86</v>
      </c>
      <c r="BX56" s="136" t="s">
        <v>81</v>
      </c>
      <c r="CL56" s="136" t="s">
        <v>19</v>
      </c>
    </row>
    <row r="57" s="4" customFormat="1" ht="16.5" customHeight="1">
      <c r="A57" s="4"/>
      <c r="B57" s="66"/>
      <c r="C57" s="127"/>
      <c r="D57" s="127"/>
      <c r="E57" s="127"/>
      <c r="F57" s="128" t="s">
        <v>87</v>
      </c>
      <c r="G57" s="128"/>
      <c r="H57" s="128"/>
      <c r="I57" s="128"/>
      <c r="J57" s="128"/>
      <c r="K57" s="127"/>
      <c r="L57" s="128" t="s">
        <v>88</v>
      </c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ROUND(SUM(AG58:AG59),2)</f>
        <v>0</v>
      </c>
      <c r="AH57" s="127"/>
      <c r="AI57" s="127"/>
      <c r="AJ57" s="127"/>
      <c r="AK57" s="127"/>
      <c r="AL57" s="127"/>
      <c r="AM57" s="127"/>
      <c r="AN57" s="130">
        <f>SUM(AG57,AT57)</f>
        <v>0</v>
      </c>
      <c r="AO57" s="127"/>
      <c r="AP57" s="127"/>
      <c r="AQ57" s="131" t="s">
        <v>85</v>
      </c>
      <c r="AR57" s="68"/>
      <c r="AS57" s="132">
        <f>ROUND(SUM(AS58:AS59),2)</f>
        <v>0</v>
      </c>
      <c r="AT57" s="133">
        <f>ROUND(SUM(AV57:AW57),2)</f>
        <v>0</v>
      </c>
      <c r="AU57" s="134">
        <f>ROUND(SUM(AU58:AU59),5)</f>
        <v>0</v>
      </c>
      <c r="AV57" s="133">
        <f>ROUND(AZ57*L29,2)</f>
        <v>0</v>
      </c>
      <c r="AW57" s="133">
        <f>ROUND(BA57*L30,2)</f>
        <v>0</v>
      </c>
      <c r="AX57" s="133">
        <f>ROUND(BB57*L29,2)</f>
        <v>0</v>
      </c>
      <c r="AY57" s="133">
        <f>ROUND(BC57*L30,2)</f>
        <v>0</v>
      </c>
      <c r="AZ57" s="133">
        <f>ROUND(SUM(AZ58:AZ59),2)</f>
        <v>0</v>
      </c>
      <c r="BA57" s="133">
        <f>ROUND(SUM(BA58:BA59),2)</f>
        <v>0</v>
      </c>
      <c r="BB57" s="133">
        <f>ROUND(SUM(BB58:BB59),2)</f>
        <v>0</v>
      </c>
      <c r="BC57" s="133">
        <f>ROUND(SUM(BC58:BC59),2)</f>
        <v>0</v>
      </c>
      <c r="BD57" s="135">
        <f>ROUND(SUM(BD58:BD59),2)</f>
        <v>0</v>
      </c>
      <c r="BE57" s="4"/>
      <c r="BS57" s="136" t="s">
        <v>73</v>
      </c>
      <c r="BT57" s="136" t="s">
        <v>89</v>
      </c>
      <c r="BU57" s="136" t="s">
        <v>75</v>
      </c>
      <c r="BV57" s="136" t="s">
        <v>76</v>
      </c>
      <c r="BW57" s="136" t="s">
        <v>90</v>
      </c>
      <c r="BX57" s="136" t="s">
        <v>86</v>
      </c>
      <c r="CL57" s="136" t="s">
        <v>19</v>
      </c>
    </row>
    <row r="58" s="4" customFormat="1" ht="23.25" customHeight="1">
      <c r="A58" s="137" t="s">
        <v>91</v>
      </c>
      <c r="B58" s="66"/>
      <c r="C58" s="127"/>
      <c r="D58" s="127"/>
      <c r="E58" s="127"/>
      <c r="F58" s="127"/>
      <c r="G58" s="128" t="s">
        <v>92</v>
      </c>
      <c r="H58" s="128"/>
      <c r="I58" s="128"/>
      <c r="J58" s="128"/>
      <c r="K58" s="128"/>
      <c r="L58" s="127"/>
      <c r="M58" s="128" t="s">
        <v>93</v>
      </c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30">
        <f>'D.1.1a - Architektonicko-...'!J34</f>
        <v>0</v>
      </c>
      <c r="AH58" s="127"/>
      <c r="AI58" s="127"/>
      <c r="AJ58" s="127"/>
      <c r="AK58" s="127"/>
      <c r="AL58" s="127"/>
      <c r="AM58" s="127"/>
      <c r="AN58" s="130">
        <f>SUM(AG58,AT58)</f>
        <v>0</v>
      </c>
      <c r="AO58" s="127"/>
      <c r="AP58" s="127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'D.1.1a - Architektonicko-...'!P99</f>
        <v>0</v>
      </c>
      <c r="AV58" s="133">
        <f>'D.1.1a - Architektonicko-...'!J37</f>
        <v>0</v>
      </c>
      <c r="AW58" s="133">
        <f>'D.1.1a - Architektonicko-...'!J38</f>
        <v>0</v>
      </c>
      <c r="AX58" s="133">
        <f>'D.1.1a - Architektonicko-...'!J39</f>
        <v>0</v>
      </c>
      <c r="AY58" s="133">
        <f>'D.1.1a - Architektonicko-...'!J40</f>
        <v>0</v>
      </c>
      <c r="AZ58" s="133">
        <f>'D.1.1a - Architektonicko-...'!F37</f>
        <v>0</v>
      </c>
      <c r="BA58" s="133">
        <f>'D.1.1a - Architektonicko-...'!F38</f>
        <v>0</v>
      </c>
      <c r="BB58" s="133">
        <f>'D.1.1a - Architektonicko-...'!F39</f>
        <v>0</v>
      </c>
      <c r="BC58" s="133">
        <f>'D.1.1a - Architektonicko-...'!F40</f>
        <v>0</v>
      </c>
      <c r="BD58" s="135">
        <f>'D.1.1a - Architektonicko-...'!F41</f>
        <v>0</v>
      </c>
      <c r="BE58" s="4"/>
      <c r="BT58" s="136" t="s">
        <v>94</v>
      </c>
      <c r="BV58" s="136" t="s">
        <v>76</v>
      </c>
      <c r="BW58" s="136" t="s">
        <v>95</v>
      </c>
      <c r="BX58" s="136" t="s">
        <v>90</v>
      </c>
      <c r="CL58" s="136" t="s">
        <v>19</v>
      </c>
    </row>
    <row r="59" s="4" customFormat="1" ht="23.25" customHeight="1">
      <c r="A59" s="137" t="s">
        <v>91</v>
      </c>
      <c r="B59" s="66"/>
      <c r="C59" s="127"/>
      <c r="D59" s="127"/>
      <c r="E59" s="127"/>
      <c r="F59" s="127"/>
      <c r="G59" s="128" t="s">
        <v>96</v>
      </c>
      <c r="H59" s="128"/>
      <c r="I59" s="128"/>
      <c r="J59" s="128"/>
      <c r="K59" s="128"/>
      <c r="L59" s="127"/>
      <c r="M59" s="128" t="s">
        <v>97</v>
      </c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30">
        <f>'D.1.1b - Architektonicko-...'!J34</f>
        <v>0</v>
      </c>
      <c r="AH59" s="127"/>
      <c r="AI59" s="127"/>
      <c r="AJ59" s="127"/>
      <c r="AK59" s="127"/>
      <c r="AL59" s="127"/>
      <c r="AM59" s="127"/>
      <c r="AN59" s="130">
        <f>SUM(AG59,AT59)</f>
        <v>0</v>
      </c>
      <c r="AO59" s="127"/>
      <c r="AP59" s="127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'D.1.1b - Architektonicko-...'!P101</f>
        <v>0</v>
      </c>
      <c r="AV59" s="133">
        <f>'D.1.1b - Architektonicko-...'!J37</f>
        <v>0</v>
      </c>
      <c r="AW59" s="133">
        <f>'D.1.1b - Architektonicko-...'!J38</f>
        <v>0</v>
      </c>
      <c r="AX59" s="133">
        <f>'D.1.1b - Architektonicko-...'!J39</f>
        <v>0</v>
      </c>
      <c r="AY59" s="133">
        <f>'D.1.1b - Architektonicko-...'!J40</f>
        <v>0</v>
      </c>
      <c r="AZ59" s="133">
        <f>'D.1.1b - Architektonicko-...'!F37</f>
        <v>0</v>
      </c>
      <c r="BA59" s="133">
        <f>'D.1.1b - Architektonicko-...'!F38</f>
        <v>0</v>
      </c>
      <c r="BB59" s="133">
        <f>'D.1.1b - Architektonicko-...'!F39</f>
        <v>0</v>
      </c>
      <c r="BC59" s="133">
        <f>'D.1.1b - Architektonicko-...'!F40</f>
        <v>0</v>
      </c>
      <c r="BD59" s="135">
        <f>'D.1.1b - Architektonicko-...'!F41</f>
        <v>0</v>
      </c>
      <c r="BE59" s="4"/>
      <c r="BT59" s="136" t="s">
        <v>94</v>
      </c>
      <c r="BV59" s="136" t="s">
        <v>76</v>
      </c>
      <c r="BW59" s="136" t="s">
        <v>98</v>
      </c>
      <c r="BX59" s="136" t="s">
        <v>90</v>
      </c>
      <c r="CL59" s="136" t="s">
        <v>19</v>
      </c>
    </row>
    <row r="60" s="4" customFormat="1" ht="16.5" customHeight="1">
      <c r="A60" s="4"/>
      <c r="B60" s="66"/>
      <c r="C60" s="127"/>
      <c r="D60" s="127"/>
      <c r="E60" s="128" t="s">
        <v>99</v>
      </c>
      <c r="F60" s="128"/>
      <c r="G60" s="128"/>
      <c r="H60" s="128"/>
      <c r="I60" s="128"/>
      <c r="J60" s="127"/>
      <c r="K60" s="128" t="s">
        <v>100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ROUND(AG61+AG64,2)</f>
        <v>0</v>
      </c>
      <c r="AH60" s="127"/>
      <c r="AI60" s="127"/>
      <c r="AJ60" s="127"/>
      <c r="AK60" s="127"/>
      <c r="AL60" s="127"/>
      <c r="AM60" s="127"/>
      <c r="AN60" s="130">
        <f>SUM(AG60,AT60)</f>
        <v>0</v>
      </c>
      <c r="AO60" s="127"/>
      <c r="AP60" s="127"/>
      <c r="AQ60" s="131" t="s">
        <v>85</v>
      </c>
      <c r="AR60" s="68"/>
      <c r="AS60" s="132">
        <f>ROUND(AS61+AS64,2)</f>
        <v>0</v>
      </c>
      <c r="AT60" s="133">
        <f>ROUND(SUM(AV60:AW60),2)</f>
        <v>0</v>
      </c>
      <c r="AU60" s="134">
        <f>ROUND(AU61+AU64,5)</f>
        <v>0</v>
      </c>
      <c r="AV60" s="133">
        <f>ROUND(AZ60*L29,2)</f>
        <v>0</v>
      </c>
      <c r="AW60" s="133">
        <f>ROUND(BA60*L30,2)</f>
        <v>0</v>
      </c>
      <c r="AX60" s="133">
        <f>ROUND(BB60*L29,2)</f>
        <v>0</v>
      </c>
      <c r="AY60" s="133">
        <f>ROUND(BC60*L30,2)</f>
        <v>0</v>
      </c>
      <c r="AZ60" s="133">
        <f>ROUND(AZ61+AZ64,2)</f>
        <v>0</v>
      </c>
      <c r="BA60" s="133">
        <f>ROUND(BA61+BA64,2)</f>
        <v>0</v>
      </c>
      <c r="BB60" s="133">
        <f>ROUND(BB61+BB64,2)</f>
        <v>0</v>
      </c>
      <c r="BC60" s="133">
        <f>ROUND(BC61+BC64,2)</f>
        <v>0</v>
      </c>
      <c r="BD60" s="135">
        <f>ROUND(BD61+BD64,2)</f>
        <v>0</v>
      </c>
      <c r="BE60" s="4"/>
      <c r="BS60" s="136" t="s">
        <v>73</v>
      </c>
      <c r="BT60" s="136" t="s">
        <v>82</v>
      </c>
      <c r="BU60" s="136" t="s">
        <v>75</v>
      </c>
      <c r="BV60" s="136" t="s">
        <v>76</v>
      </c>
      <c r="BW60" s="136" t="s">
        <v>101</v>
      </c>
      <c r="BX60" s="136" t="s">
        <v>81</v>
      </c>
      <c r="CL60" s="136" t="s">
        <v>19</v>
      </c>
    </row>
    <row r="61" s="4" customFormat="1" ht="16.5" customHeight="1">
      <c r="A61" s="4"/>
      <c r="B61" s="66"/>
      <c r="C61" s="127"/>
      <c r="D61" s="127"/>
      <c r="E61" s="127"/>
      <c r="F61" s="128" t="s">
        <v>87</v>
      </c>
      <c r="G61" s="128"/>
      <c r="H61" s="128"/>
      <c r="I61" s="128"/>
      <c r="J61" s="128"/>
      <c r="K61" s="127"/>
      <c r="L61" s="128" t="s">
        <v>102</v>
      </c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ROUND(SUM(AG62:AG63),2)</f>
        <v>0</v>
      </c>
      <c r="AH61" s="127"/>
      <c r="AI61" s="127"/>
      <c r="AJ61" s="127"/>
      <c r="AK61" s="127"/>
      <c r="AL61" s="127"/>
      <c r="AM61" s="127"/>
      <c r="AN61" s="130">
        <f>SUM(AG61,AT61)</f>
        <v>0</v>
      </c>
      <c r="AO61" s="127"/>
      <c r="AP61" s="127"/>
      <c r="AQ61" s="131" t="s">
        <v>85</v>
      </c>
      <c r="AR61" s="68"/>
      <c r="AS61" s="132">
        <f>ROUND(SUM(AS62:AS63),2)</f>
        <v>0</v>
      </c>
      <c r="AT61" s="133">
        <f>ROUND(SUM(AV61:AW61),2)</f>
        <v>0</v>
      </c>
      <c r="AU61" s="134">
        <f>ROUND(SUM(AU62:AU63),5)</f>
        <v>0</v>
      </c>
      <c r="AV61" s="133">
        <f>ROUND(AZ61*L29,2)</f>
        <v>0</v>
      </c>
      <c r="AW61" s="133">
        <f>ROUND(BA61*L30,2)</f>
        <v>0</v>
      </c>
      <c r="AX61" s="133">
        <f>ROUND(BB61*L29,2)</f>
        <v>0</v>
      </c>
      <c r="AY61" s="133">
        <f>ROUND(BC61*L30,2)</f>
        <v>0</v>
      </c>
      <c r="AZ61" s="133">
        <f>ROUND(SUM(AZ62:AZ63),2)</f>
        <v>0</v>
      </c>
      <c r="BA61" s="133">
        <f>ROUND(SUM(BA62:BA63),2)</f>
        <v>0</v>
      </c>
      <c r="BB61" s="133">
        <f>ROUND(SUM(BB62:BB63),2)</f>
        <v>0</v>
      </c>
      <c r="BC61" s="133">
        <f>ROUND(SUM(BC62:BC63),2)</f>
        <v>0</v>
      </c>
      <c r="BD61" s="135">
        <f>ROUND(SUM(BD62:BD63),2)</f>
        <v>0</v>
      </c>
      <c r="BE61" s="4"/>
      <c r="BS61" s="136" t="s">
        <v>73</v>
      </c>
      <c r="BT61" s="136" t="s">
        <v>89</v>
      </c>
      <c r="BU61" s="136" t="s">
        <v>75</v>
      </c>
      <c r="BV61" s="136" t="s">
        <v>76</v>
      </c>
      <c r="BW61" s="136" t="s">
        <v>103</v>
      </c>
      <c r="BX61" s="136" t="s">
        <v>101</v>
      </c>
      <c r="CL61" s="136" t="s">
        <v>19</v>
      </c>
    </row>
    <row r="62" s="4" customFormat="1" ht="23.25" customHeight="1">
      <c r="A62" s="137" t="s">
        <v>91</v>
      </c>
      <c r="B62" s="66"/>
      <c r="C62" s="127"/>
      <c r="D62" s="127"/>
      <c r="E62" s="127"/>
      <c r="F62" s="127"/>
      <c r="G62" s="128" t="s">
        <v>92</v>
      </c>
      <c r="H62" s="128"/>
      <c r="I62" s="128"/>
      <c r="J62" s="128"/>
      <c r="K62" s="128"/>
      <c r="L62" s="127"/>
      <c r="M62" s="128" t="s">
        <v>104</v>
      </c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30">
        <f>'D.1.1a - Architektonicko ...'!J34</f>
        <v>0</v>
      </c>
      <c r="AH62" s="127"/>
      <c r="AI62" s="127"/>
      <c r="AJ62" s="127"/>
      <c r="AK62" s="127"/>
      <c r="AL62" s="127"/>
      <c r="AM62" s="127"/>
      <c r="AN62" s="130">
        <f>SUM(AG62,AT62)</f>
        <v>0</v>
      </c>
      <c r="AO62" s="127"/>
      <c r="AP62" s="127"/>
      <c r="AQ62" s="131" t="s">
        <v>85</v>
      </c>
      <c r="AR62" s="68"/>
      <c r="AS62" s="132">
        <v>0</v>
      </c>
      <c r="AT62" s="133">
        <f>ROUND(SUM(AV62:AW62),2)</f>
        <v>0</v>
      </c>
      <c r="AU62" s="134">
        <f>'D.1.1a - Architektonicko ...'!P102</f>
        <v>0</v>
      </c>
      <c r="AV62" s="133">
        <f>'D.1.1a - Architektonicko ...'!J37</f>
        <v>0</v>
      </c>
      <c r="AW62" s="133">
        <f>'D.1.1a - Architektonicko ...'!J38</f>
        <v>0</v>
      </c>
      <c r="AX62" s="133">
        <f>'D.1.1a - Architektonicko ...'!J39</f>
        <v>0</v>
      </c>
      <c r="AY62" s="133">
        <f>'D.1.1a - Architektonicko ...'!J40</f>
        <v>0</v>
      </c>
      <c r="AZ62" s="133">
        <f>'D.1.1a - Architektonicko ...'!F37</f>
        <v>0</v>
      </c>
      <c r="BA62" s="133">
        <f>'D.1.1a - Architektonicko ...'!F38</f>
        <v>0</v>
      </c>
      <c r="BB62" s="133">
        <f>'D.1.1a - Architektonicko ...'!F39</f>
        <v>0</v>
      </c>
      <c r="BC62" s="133">
        <f>'D.1.1a - Architektonicko ...'!F40</f>
        <v>0</v>
      </c>
      <c r="BD62" s="135">
        <f>'D.1.1a - Architektonicko ...'!F41</f>
        <v>0</v>
      </c>
      <c r="BE62" s="4"/>
      <c r="BT62" s="136" t="s">
        <v>94</v>
      </c>
      <c r="BV62" s="136" t="s">
        <v>76</v>
      </c>
      <c r="BW62" s="136" t="s">
        <v>105</v>
      </c>
      <c r="BX62" s="136" t="s">
        <v>103</v>
      </c>
      <c r="CL62" s="136" t="s">
        <v>19</v>
      </c>
    </row>
    <row r="63" s="4" customFormat="1" ht="23.25" customHeight="1">
      <c r="A63" s="137" t="s">
        <v>91</v>
      </c>
      <c r="B63" s="66"/>
      <c r="C63" s="127"/>
      <c r="D63" s="127"/>
      <c r="E63" s="127"/>
      <c r="F63" s="127"/>
      <c r="G63" s="128" t="s">
        <v>96</v>
      </c>
      <c r="H63" s="128"/>
      <c r="I63" s="128"/>
      <c r="J63" s="128"/>
      <c r="K63" s="128"/>
      <c r="L63" s="127"/>
      <c r="M63" s="128" t="s">
        <v>106</v>
      </c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30">
        <f>'D.1.1b - Architektonicko ...'!J34</f>
        <v>0</v>
      </c>
      <c r="AH63" s="127"/>
      <c r="AI63" s="127"/>
      <c r="AJ63" s="127"/>
      <c r="AK63" s="127"/>
      <c r="AL63" s="127"/>
      <c r="AM63" s="127"/>
      <c r="AN63" s="130">
        <f>SUM(AG63,AT63)</f>
        <v>0</v>
      </c>
      <c r="AO63" s="127"/>
      <c r="AP63" s="127"/>
      <c r="AQ63" s="131" t="s">
        <v>85</v>
      </c>
      <c r="AR63" s="68"/>
      <c r="AS63" s="132">
        <v>0</v>
      </c>
      <c r="AT63" s="133">
        <f>ROUND(SUM(AV63:AW63),2)</f>
        <v>0</v>
      </c>
      <c r="AU63" s="134">
        <f>'D.1.1b - Architektonicko ...'!P108</f>
        <v>0</v>
      </c>
      <c r="AV63" s="133">
        <f>'D.1.1b - Architektonicko ...'!J37</f>
        <v>0</v>
      </c>
      <c r="AW63" s="133">
        <f>'D.1.1b - Architektonicko ...'!J38</f>
        <v>0</v>
      </c>
      <c r="AX63" s="133">
        <f>'D.1.1b - Architektonicko ...'!J39</f>
        <v>0</v>
      </c>
      <c r="AY63" s="133">
        <f>'D.1.1b - Architektonicko ...'!J40</f>
        <v>0</v>
      </c>
      <c r="AZ63" s="133">
        <f>'D.1.1b - Architektonicko ...'!F37</f>
        <v>0</v>
      </c>
      <c r="BA63" s="133">
        <f>'D.1.1b - Architektonicko ...'!F38</f>
        <v>0</v>
      </c>
      <c r="BB63" s="133">
        <f>'D.1.1b - Architektonicko ...'!F39</f>
        <v>0</v>
      </c>
      <c r="BC63" s="133">
        <f>'D.1.1b - Architektonicko ...'!F40</f>
        <v>0</v>
      </c>
      <c r="BD63" s="135">
        <f>'D.1.1b - Architektonicko ...'!F41</f>
        <v>0</v>
      </c>
      <c r="BE63" s="4"/>
      <c r="BT63" s="136" t="s">
        <v>94</v>
      </c>
      <c r="BV63" s="136" t="s">
        <v>76</v>
      </c>
      <c r="BW63" s="136" t="s">
        <v>107</v>
      </c>
      <c r="BX63" s="136" t="s">
        <v>103</v>
      </c>
      <c r="CL63" s="136" t="s">
        <v>19</v>
      </c>
    </row>
    <row r="64" s="4" customFormat="1" ht="16.5" customHeight="1">
      <c r="A64" s="4"/>
      <c r="B64" s="66"/>
      <c r="C64" s="127"/>
      <c r="D64" s="127"/>
      <c r="E64" s="127"/>
      <c r="F64" s="128" t="s">
        <v>108</v>
      </c>
      <c r="G64" s="128"/>
      <c r="H64" s="128"/>
      <c r="I64" s="128"/>
      <c r="J64" s="128"/>
      <c r="K64" s="127"/>
      <c r="L64" s="128" t="s">
        <v>109</v>
      </c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ROUND(SUM(AG65:AG66),2)</f>
        <v>0</v>
      </c>
      <c r="AH64" s="127"/>
      <c r="AI64" s="127"/>
      <c r="AJ64" s="127"/>
      <c r="AK64" s="127"/>
      <c r="AL64" s="127"/>
      <c r="AM64" s="127"/>
      <c r="AN64" s="130">
        <f>SUM(AG64,AT64)</f>
        <v>0</v>
      </c>
      <c r="AO64" s="127"/>
      <c r="AP64" s="127"/>
      <c r="AQ64" s="131" t="s">
        <v>85</v>
      </c>
      <c r="AR64" s="68"/>
      <c r="AS64" s="132">
        <f>ROUND(SUM(AS65:AS66),2)</f>
        <v>0</v>
      </c>
      <c r="AT64" s="133">
        <f>ROUND(SUM(AV64:AW64),2)</f>
        <v>0</v>
      </c>
      <c r="AU64" s="134">
        <f>ROUND(SUM(AU65:AU66),5)</f>
        <v>0</v>
      </c>
      <c r="AV64" s="133">
        <f>ROUND(AZ64*L29,2)</f>
        <v>0</v>
      </c>
      <c r="AW64" s="133">
        <f>ROUND(BA64*L30,2)</f>
        <v>0</v>
      </c>
      <c r="AX64" s="133">
        <f>ROUND(BB64*L29,2)</f>
        <v>0</v>
      </c>
      <c r="AY64" s="133">
        <f>ROUND(BC64*L30,2)</f>
        <v>0</v>
      </c>
      <c r="AZ64" s="133">
        <f>ROUND(SUM(AZ65:AZ66),2)</f>
        <v>0</v>
      </c>
      <c r="BA64" s="133">
        <f>ROUND(SUM(BA65:BA66),2)</f>
        <v>0</v>
      </c>
      <c r="BB64" s="133">
        <f>ROUND(SUM(BB65:BB66),2)</f>
        <v>0</v>
      </c>
      <c r="BC64" s="133">
        <f>ROUND(SUM(BC65:BC66),2)</f>
        <v>0</v>
      </c>
      <c r="BD64" s="135">
        <f>ROUND(SUM(BD65:BD66),2)</f>
        <v>0</v>
      </c>
      <c r="BE64" s="4"/>
      <c r="BS64" s="136" t="s">
        <v>73</v>
      </c>
      <c r="BT64" s="136" t="s">
        <v>89</v>
      </c>
      <c r="BU64" s="136" t="s">
        <v>75</v>
      </c>
      <c r="BV64" s="136" t="s">
        <v>76</v>
      </c>
      <c r="BW64" s="136" t="s">
        <v>110</v>
      </c>
      <c r="BX64" s="136" t="s">
        <v>101</v>
      </c>
      <c r="CL64" s="136" t="s">
        <v>19</v>
      </c>
    </row>
    <row r="65" s="4" customFormat="1" ht="23.25" customHeight="1">
      <c r="A65" s="137" t="s">
        <v>91</v>
      </c>
      <c r="B65" s="66"/>
      <c r="C65" s="127"/>
      <c r="D65" s="127"/>
      <c r="E65" s="127"/>
      <c r="F65" s="127"/>
      <c r="G65" s="128" t="s">
        <v>111</v>
      </c>
      <c r="H65" s="128"/>
      <c r="I65" s="128"/>
      <c r="J65" s="128"/>
      <c r="K65" s="128"/>
      <c r="L65" s="127"/>
      <c r="M65" s="128" t="s">
        <v>112</v>
      </c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30">
        <f>'D.1.4.1 - Zařízení zdravo...'!J34</f>
        <v>0</v>
      </c>
      <c r="AH65" s="127"/>
      <c r="AI65" s="127"/>
      <c r="AJ65" s="127"/>
      <c r="AK65" s="127"/>
      <c r="AL65" s="127"/>
      <c r="AM65" s="127"/>
      <c r="AN65" s="130">
        <f>SUM(AG65,AT65)</f>
        <v>0</v>
      </c>
      <c r="AO65" s="127"/>
      <c r="AP65" s="127"/>
      <c r="AQ65" s="131" t="s">
        <v>85</v>
      </c>
      <c r="AR65" s="68"/>
      <c r="AS65" s="132">
        <v>0</v>
      </c>
      <c r="AT65" s="133">
        <f>ROUND(SUM(AV65:AW65),2)</f>
        <v>0</v>
      </c>
      <c r="AU65" s="134">
        <f>'D.1.4.1 - Zařízení zdravo...'!P96</f>
        <v>0</v>
      </c>
      <c r="AV65" s="133">
        <f>'D.1.4.1 - Zařízení zdravo...'!J37</f>
        <v>0</v>
      </c>
      <c r="AW65" s="133">
        <f>'D.1.4.1 - Zařízení zdravo...'!J38</f>
        <v>0</v>
      </c>
      <c r="AX65" s="133">
        <f>'D.1.4.1 - Zařízení zdravo...'!J39</f>
        <v>0</v>
      </c>
      <c r="AY65" s="133">
        <f>'D.1.4.1 - Zařízení zdravo...'!J40</f>
        <v>0</v>
      </c>
      <c r="AZ65" s="133">
        <f>'D.1.4.1 - Zařízení zdravo...'!F37</f>
        <v>0</v>
      </c>
      <c r="BA65" s="133">
        <f>'D.1.4.1 - Zařízení zdravo...'!F38</f>
        <v>0</v>
      </c>
      <c r="BB65" s="133">
        <f>'D.1.4.1 - Zařízení zdravo...'!F39</f>
        <v>0</v>
      </c>
      <c r="BC65" s="133">
        <f>'D.1.4.1 - Zařízení zdravo...'!F40</f>
        <v>0</v>
      </c>
      <c r="BD65" s="135">
        <f>'D.1.4.1 - Zařízení zdravo...'!F41</f>
        <v>0</v>
      </c>
      <c r="BE65" s="4"/>
      <c r="BT65" s="136" t="s">
        <v>94</v>
      </c>
      <c r="BV65" s="136" t="s">
        <v>76</v>
      </c>
      <c r="BW65" s="136" t="s">
        <v>113</v>
      </c>
      <c r="BX65" s="136" t="s">
        <v>110</v>
      </c>
      <c r="CL65" s="136" t="s">
        <v>19</v>
      </c>
    </row>
    <row r="66" s="4" customFormat="1" ht="23.25" customHeight="1">
      <c r="A66" s="137" t="s">
        <v>91</v>
      </c>
      <c r="B66" s="66"/>
      <c r="C66" s="127"/>
      <c r="D66" s="127"/>
      <c r="E66" s="127"/>
      <c r="F66" s="127"/>
      <c r="G66" s="128" t="s">
        <v>114</v>
      </c>
      <c r="H66" s="128"/>
      <c r="I66" s="128"/>
      <c r="J66" s="128"/>
      <c r="K66" s="128"/>
      <c r="L66" s="127"/>
      <c r="M66" s="128" t="s">
        <v>115</v>
      </c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30">
        <f>'D.1.4.2 - Zařízení silnop...'!J34</f>
        <v>0</v>
      </c>
      <c r="AH66" s="127"/>
      <c r="AI66" s="127"/>
      <c r="AJ66" s="127"/>
      <c r="AK66" s="127"/>
      <c r="AL66" s="127"/>
      <c r="AM66" s="127"/>
      <c r="AN66" s="130">
        <f>SUM(AG66,AT66)</f>
        <v>0</v>
      </c>
      <c r="AO66" s="127"/>
      <c r="AP66" s="127"/>
      <c r="AQ66" s="131" t="s">
        <v>85</v>
      </c>
      <c r="AR66" s="68"/>
      <c r="AS66" s="132">
        <v>0</v>
      </c>
      <c r="AT66" s="133">
        <f>ROUND(SUM(AV66:AW66),2)</f>
        <v>0</v>
      </c>
      <c r="AU66" s="134">
        <f>'D.1.4.2 - Zařízení silnop...'!P95</f>
        <v>0</v>
      </c>
      <c r="AV66" s="133">
        <f>'D.1.4.2 - Zařízení silnop...'!J37</f>
        <v>0</v>
      </c>
      <c r="AW66" s="133">
        <f>'D.1.4.2 - Zařízení silnop...'!J38</f>
        <v>0</v>
      </c>
      <c r="AX66" s="133">
        <f>'D.1.4.2 - Zařízení silnop...'!J39</f>
        <v>0</v>
      </c>
      <c r="AY66" s="133">
        <f>'D.1.4.2 - Zařízení silnop...'!J40</f>
        <v>0</v>
      </c>
      <c r="AZ66" s="133">
        <f>'D.1.4.2 - Zařízení silnop...'!F37</f>
        <v>0</v>
      </c>
      <c r="BA66" s="133">
        <f>'D.1.4.2 - Zařízení silnop...'!F38</f>
        <v>0</v>
      </c>
      <c r="BB66" s="133">
        <f>'D.1.4.2 - Zařízení silnop...'!F39</f>
        <v>0</v>
      </c>
      <c r="BC66" s="133">
        <f>'D.1.4.2 - Zařízení silnop...'!F40</f>
        <v>0</v>
      </c>
      <c r="BD66" s="135">
        <f>'D.1.4.2 - Zařízení silnop...'!F41</f>
        <v>0</v>
      </c>
      <c r="BE66" s="4"/>
      <c r="BT66" s="136" t="s">
        <v>94</v>
      </c>
      <c r="BV66" s="136" t="s">
        <v>76</v>
      </c>
      <c r="BW66" s="136" t="s">
        <v>116</v>
      </c>
      <c r="BX66" s="136" t="s">
        <v>110</v>
      </c>
      <c r="CL66" s="136" t="s">
        <v>19</v>
      </c>
    </row>
    <row r="67" s="7" customFormat="1" ht="16.5" customHeight="1">
      <c r="A67" s="137" t="s">
        <v>91</v>
      </c>
      <c r="B67" s="114"/>
      <c r="C67" s="115"/>
      <c r="D67" s="116" t="s">
        <v>117</v>
      </c>
      <c r="E67" s="116"/>
      <c r="F67" s="116"/>
      <c r="G67" s="116"/>
      <c r="H67" s="116"/>
      <c r="I67" s="117"/>
      <c r="J67" s="116" t="s">
        <v>118</v>
      </c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9">
        <f>'99 - Vedlejší a ostatní n...'!J30</f>
        <v>0</v>
      </c>
      <c r="AH67" s="117"/>
      <c r="AI67" s="117"/>
      <c r="AJ67" s="117"/>
      <c r="AK67" s="117"/>
      <c r="AL67" s="117"/>
      <c r="AM67" s="117"/>
      <c r="AN67" s="119">
        <f>SUM(AG67,AT67)</f>
        <v>0</v>
      </c>
      <c r="AO67" s="117"/>
      <c r="AP67" s="117"/>
      <c r="AQ67" s="120" t="s">
        <v>79</v>
      </c>
      <c r="AR67" s="121"/>
      <c r="AS67" s="138">
        <v>0</v>
      </c>
      <c r="AT67" s="139">
        <f>ROUND(SUM(AV67:AW67),2)</f>
        <v>0</v>
      </c>
      <c r="AU67" s="140">
        <f>'99 - Vedlejší a ostatní n...'!P83</f>
        <v>0</v>
      </c>
      <c r="AV67" s="139">
        <f>'99 - Vedlejší a ostatní n...'!J33</f>
        <v>0</v>
      </c>
      <c r="AW67" s="139">
        <f>'99 - Vedlejší a ostatní n...'!J34</f>
        <v>0</v>
      </c>
      <c r="AX67" s="139">
        <f>'99 - Vedlejší a ostatní n...'!J35</f>
        <v>0</v>
      </c>
      <c r="AY67" s="139">
        <f>'99 - Vedlejší a ostatní n...'!J36</f>
        <v>0</v>
      </c>
      <c r="AZ67" s="139">
        <f>'99 - Vedlejší a ostatní n...'!F33</f>
        <v>0</v>
      </c>
      <c r="BA67" s="139">
        <f>'99 - Vedlejší a ostatní n...'!F34</f>
        <v>0</v>
      </c>
      <c r="BB67" s="139">
        <f>'99 - Vedlejší a ostatní n...'!F35</f>
        <v>0</v>
      </c>
      <c r="BC67" s="139">
        <f>'99 - Vedlejší a ostatní n...'!F36</f>
        <v>0</v>
      </c>
      <c r="BD67" s="141">
        <f>'99 - Vedlejší a ostatní n...'!F37</f>
        <v>0</v>
      </c>
      <c r="BE67" s="7"/>
      <c r="BT67" s="126" t="s">
        <v>80</v>
      </c>
      <c r="BV67" s="126" t="s">
        <v>76</v>
      </c>
      <c r="BW67" s="126" t="s">
        <v>119</v>
      </c>
      <c r="BX67" s="126" t="s">
        <v>5</v>
      </c>
      <c r="CL67" s="126" t="s">
        <v>19</v>
      </c>
      <c r="CM67" s="126" t="s">
        <v>82</v>
      </c>
    </row>
    <row r="68" s="2" customFormat="1" ht="30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7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47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</sheetData>
  <sheetProtection sheet="1" formatColumns="0" formatRows="0" objects="1" scenarios="1" spinCount="100000" saltValue="WqZvt3yYOS91A2dp1xvHU3vVb/6SZ47AuCGG/wIpx2+HkpNmXNiGP+97ycfEDK8J9W9aFpX2ymeXVnDSDYINbg==" hashValue="2epiM/bGPFIaJlqL6A2VknBihf1a2/KeP/MqrCr9scTZVceOsgePc7HCTRdK8/WhGWPOi0cCOwXJmXTcINaaAw==" algorithmName="SHA-512" password="CC35"/>
  <mergeCells count="90">
    <mergeCell ref="C52:G52"/>
    <mergeCell ref="D55:H55"/>
    <mergeCell ref="E56:I56"/>
    <mergeCell ref="E60:I60"/>
    <mergeCell ref="F57:J57"/>
    <mergeCell ref="F64:J64"/>
    <mergeCell ref="F61:J61"/>
    <mergeCell ref="G59:K59"/>
    <mergeCell ref="G62:K62"/>
    <mergeCell ref="G58:K58"/>
    <mergeCell ref="G63:K63"/>
    <mergeCell ref="I52:AF52"/>
    <mergeCell ref="J55:AF55"/>
    <mergeCell ref="K60:AF60"/>
    <mergeCell ref="K56:AF56"/>
    <mergeCell ref="L61:AF61"/>
    <mergeCell ref="L64:AF64"/>
    <mergeCell ref="L57:AF57"/>
    <mergeCell ref="L45:AJ45"/>
    <mergeCell ref="M63:AF63"/>
    <mergeCell ref="M59:AF59"/>
    <mergeCell ref="M58:AF58"/>
    <mergeCell ref="M62:AF62"/>
    <mergeCell ref="G65:K65"/>
    <mergeCell ref="M65:AF65"/>
    <mergeCell ref="G66:K66"/>
    <mergeCell ref="M66:AF66"/>
    <mergeCell ref="D67:H67"/>
    <mergeCell ref="J67:AF67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8:AM58"/>
    <mergeCell ref="AG64:AM64"/>
    <mergeCell ref="AG57:AM57"/>
    <mergeCell ref="AG55:AM55"/>
    <mergeCell ref="AG59:AM59"/>
    <mergeCell ref="AG62:AM62"/>
    <mergeCell ref="AG60:AM60"/>
    <mergeCell ref="AG52:AM52"/>
    <mergeCell ref="AG56:AM56"/>
    <mergeCell ref="AG61:AM61"/>
    <mergeCell ref="AG63:AM63"/>
    <mergeCell ref="AM47:AN47"/>
    <mergeCell ref="AM50:AP50"/>
    <mergeCell ref="AM49:AP49"/>
    <mergeCell ref="AN62:AP62"/>
    <mergeCell ref="AN63:AP63"/>
    <mergeCell ref="AN64:AP64"/>
    <mergeCell ref="AN56:AP56"/>
    <mergeCell ref="AN52:AP52"/>
    <mergeCell ref="AN61:AP61"/>
    <mergeCell ref="AN60:AP60"/>
    <mergeCell ref="AN59:AP59"/>
    <mergeCell ref="AN55:AP55"/>
    <mergeCell ref="AN57:AP57"/>
    <mergeCell ref="AN58:AP58"/>
    <mergeCell ref="AS49:AT51"/>
    <mergeCell ref="AN65:AP65"/>
    <mergeCell ref="AG65:AM65"/>
    <mergeCell ref="AN66:AP66"/>
    <mergeCell ref="AG66:AM66"/>
    <mergeCell ref="AN67:AP67"/>
    <mergeCell ref="AG67:AM67"/>
    <mergeCell ref="AG54:AM54"/>
    <mergeCell ref="AN54:AP54"/>
  </mergeCells>
  <hyperlinks>
    <hyperlink ref="A58" location="'D.1.1a - Architektonicko-...'!C2" display="/"/>
    <hyperlink ref="A59" location="'D.1.1b - Architektonicko-...'!C2" display="/"/>
    <hyperlink ref="A62" location="'D.1.1a - Architektonicko ...'!C2" display="/"/>
    <hyperlink ref="A63" location="'D.1.1b - Architektonicko ...'!C2" display="/"/>
    <hyperlink ref="A65" location="'D.1.4.1 - Zařízení zdravo...'!C2" display="/"/>
    <hyperlink ref="A66" location="'D.1.4.2 - Zařízení silnop...'!C2" display="/"/>
    <hyperlink ref="A67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20" customWidth="1"/>
    <col min="2" max="2" width="1.667969" style="320" customWidth="1"/>
    <col min="3" max="4" width="5" style="320" customWidth="1"/>
    <col min="5" max="5" width="11.66016" style="320" customWidth="1"/>
    <col min="6" max="6" width="9.160156" style="320" customWidth="1"/>
    <col min="7" max="7" width="5" style="320" customWidth="1"/>
    <col min="8" max="8" width="77.83203" style="320" customWidth="1"/>
    <col min="9" max="10" width="20" style="320" customWidth="1"/>
    <col min="11" max="11" width="1.667969" style="320" customWidth="1"/>
  </cols>
  <sheetData>
    <row r="1" s="1" customFormat="1" ht="37.5" customHeight="1"/>
    <row r="2" s="1" customFormat="1" ht="7.5" customHeight="1">
      <c r="B2" s="321"/>
      <c r="C2" s="322"/>
      <c r="D2" s="322"/>
      <c r="E2" s="322"/>
      <c r="F2" s="322"/>
      <c r="G2" s="322"/>
      <c r="H2" s="322"/>
      <c r="I2" s="322"/>
      <c r="J2" s="322"/>
      <c r="K2" s="323"/>
    </row>
    <row r="3" s="17" customFormat="1" ht="45" customHeight="1">
      <c r="B3" s="324"/>
      <c r="C3" s="325" t="s">
        <v>1321</v>
      </c>
      <c r="D3" s="325"/>
      <c r="E3" s="325"/>
      <c r="F3" s="325"/>
      <c r="G3" s="325"/>
      <c r="H3" s="325"/>
      <c r="I3" s="325"/>
      <c r="J3" s="325"/>
      <c r="K3" s="326"/>
    </row>
    <row r="4" s="1" customFormat="1" ht="25.5" customHeight="1">
      <c r="B4" s="327"/>
      <c r="C4" s="328" t="s">
        <v>1322</v>
      </c>
      <c r="D4" s="328"/>
      <c r="E4" s="328"/>
      <c r="F4" s="328"/>
      <c r="G4" s="328"/>
      <c r="H4" s="328"/>
      <c r="I4" s="328"/>
      <c r="J4" s="328"/>
      <c r="K4" s="329"/>
    </row>
    <row r="5" s="1" customFormat="1" ht="5.25" customHeight="1">
      <c r="B5" s="327"/>
      <c r="C5" s="330"/>
      <c r="D5" s="330"/>
      <c r="E5" s="330"/>
      <c r="F5" s="330"/>
      <c r="G5" s="330"/>
      <c r="H5" s="330"/>
      <c r="I5" s="330"/>
      <c r="J5" s="330"/>
      <c r="K5" s="329"/>
    </row>
    <row r="6" s="1" customFormat="1" ht="15" customHeight="1">
      <c r="B6" s="327"/>
      <c r="C6" s="331" t="s">
        <v>1323</v>
      </c>
      <c r="D6" s="331"/>
      <c r="E6" s="331"/>
      <c r="F6" s="331"/>
      <c r="G6" s="331"/>
      <c r="H6" s="331"/>
      <c r="I6" s="331"/>
      <c r="J6" s="331"/>
      <c r="K6" s="329"/>
    </row>
    <row r="7" s="1" customFormat="1" ht="15" customHeight="1">
      <c r="B7" s="332"/>
      <c r="C7" s="331" t="s">
        <v>1324</v>
      </c>
      <c r="D7" s="331"/>
      <c r="E7" s="331"/>
      <c r="F7" s="331"/>
      <c r="G7" s="331"/>
      <c r="H7" s="331"/>
      <c r="I7" s="331"/>
      <c r="J7" s="331"/>
      <c r="K7" s="329"/>
    </row>
    <row r="8" s="1" customFormat="1" ht="12.75" customHeight="1">
      <c r="B8" s="332"/>
      <c r="C8" s="331"/>
      <c r="D8" s="331"/>
      <c r="E8" s="331"/>
      <c r="F8" s="331"/>
      <c r="G8" s="331"/>
      <c r="H8" s="331"/>
      <c r="I8" s="331"/>
      <c r="J8" s="331"/>
      <c r="K8" s="329"/>
    </row>
    <row r="9" s="1" customFormat="1" ht="15" customHeight="1">
      <c r="B9" s="332"/>
      <c r="C9" s="331" t="s">
        <v>1325</v>
      </c>
      <c r="D9" s="331"/>
      <c r="E9" s="331"/>
      <c r="F9" s="331"/>
      <c r="G9" s="331"/>
      <c r="H9" s="331"/>
      <c r="I9" s="331"/>
      <c r="J9" s="331"/>
      <c r="K9" s="329"/>
    </row>
    <row r="10" s="1" customFormat="1" ht="15" customHeight="1">
      <c r="B10" s="332"/>
      <c r="C10" s="331"/>
      <c r="D10" s="331" t="s">
        <v>1326</v>
      </c>
      <c r="E10" s="331"/>
      <c r="F10" s="331"/>
      <c r="G10" s="331"/>
      <c r="H10" s="331"/>
      <c r="I10" s="331"/>
      <c r="J10" s="331"/>
      <c r="K10" s="329"/>
    </row>
    <row r="11" s="1" customFormat="1" ht="15" customHeight="1">
      <c r="B11" s="332"/>
      <c r="C11" s="333"/>
      <c r="D11" s="331" t="s">
        <v>1327</v>
      </c>
      <c r="E11" s="331"/>
      <c r="F11" s="331"/>
      <c r="G11" s="331"/>
      <c r="H11" s="331"/>
      <c r="I11" s="331"/>
      <c r="J11" s="331"/>
      <c r="K11" s="329"/>
    </row>
    <row r="12" s="1" customFormat="1" ht="15" customHeight="1">
      <c r="B12" s="332"/>
      <c r="C12" s="333"/>
      <c r="D12" s="331"/>
      <c r="E12" s="331"/>
      <c r="F12" s="331"/>
      <c r="G12" s="331"/>
      <c r="H12" s="331"/>
      <c r="I12" s="331"/>
      <c r="J12" s="331"/>
      <c r="K12" s="329"/>
    </row>
    <row r="13" s="1" customFormat="1" ht="15" customHeight="1">
      <c r="B13" s="332"/>
      <c r="C13" s="333"/>
      <c r="D13" s="334" t="s">
        <v>1328</v>
      </c>
      <c r="E13" s="331"/>
      <c r="F13" s="331"/>
      <c r="G13" s="331"/>
      <c r="H13" s="331"/>
      <c r="I13" s="331"/>
      <c r="J13" s="331"/>
      <c r="K13" s="329"/>
    </row>
    <row r="14" s="1" customFormat="1" ht="12.75" customHeight="1">
      <c r="B14" s="332"/>
      <c r="C14" s="333"/>
      <c r="D14" s="333"/>
      <c r="E14" s="333"/>
      <c r="F14" s="333"/>
      <c r="G14" s="333"/>
      <c r="H14" s="333"/>
      <c r="I14" s="333"/>
      <c r="J14" s="333"/>
      <c r="K14" s="329"/>
    </row>
    <row r="15" s="1" customFormat="1" ht="15" customHeight="1">
      <c r="B15" s="332"/>
      <c r="C15" s="333"/>
      <c r="D15" s="331" t="s">
        <v>1329</v>
      </c>
      <c r="E15" s="331"/>
      <c r="F15" s="331"/>
      <c r="G15" s="331"/>
      <c r="H15" s="331"/>
      <c r="I15" s="331"/>
      <c r="J15" s="331"/>
      <c r="K15" s="329"/>
    </row>
    <row r="16" s="1" customFormat="1" ht="15" customHeight="1">
      <c r="B16" s="332"/>
      <c r="C16" s="333"/>
      <c r="D16" s="331" t="s">
        <v>1330</v>
      </c>
      <c r="E16" s="331"/>
      <c r="F16" s="331"/>
      <c r="G16" s="331"/>
      <c r="H16" s="331"/>
      <c r="I16" s="331"/>
      <c r="J16" s="331"/>
      <c r="K16" s="329"/>
    </row>
    <row r="17" s="1" customFormat="1" ht="15" customHeight="1">
      <c r="B17" s="332"/>
      <c r="C17" s="333"/>
      <c r="D17" s="331" t="s">
        <v>1331</v>
      </c>
      <c r="E17" s="331"/>
      <c r="F17" s="331"/>
      <c r="G17" s="331"/>
      <c r="H17" s="331"/>
      <c r="I17" s="331"/>
      <c r="J17" s="331"/>
      <c r="K17" s="329"/>
    </row>
    <row r="18" s="1" customFormat="1" ht="15" customHeight="1">
      <c r="B18" s="332"/>
      <c r="C18" s="333"/>
      <c r="D18" s="333"/>
      <c r="E18" s="335" t="s">
        <v>79</v>
      </c>
      <c r="F18" s="331" t="s">
        <v>1332</v>
      </c>
      <c r="G18" s="331"/>
      <c r="H18" s="331"/>
      <c r="I18" s="331"/>
      <c r="J18" s="331"/>
      <c r="K18" s="329"/>
    </row>
    <row r="19" s="1" customFormat="1" ht="15" customHeight="1">
      <c r="B19" s="332"/>
      <c r="C19" s="333"/>
      <c r="D19" s="333"/>
      <c r="E19" s="335" t="s">
        <v>1333</v>
      </c>
      <c r="F19" s="331" t="s">
        <v>1334</v>
      </c>
      <c r="G19" s="331"/>
      <c r="H19" s="331"/>
      <c r="I19" s="331"/>
      <c r="J19" s="331"/>
      <c r="K19" s="329"/>
    </row>
    <row r="20" s="1" customFormat="1" ht="15" customHeight="1">
      <c r="B20" s="332"/>
      <c r="C20" s="333"/>
      <c r="D20" s="333"/>
      <c r="E20" s="335" t="s">
        <v>1335</v>
      </c>
      <c r="F20" s="331" t="s">
        <v>1336</v>
      </c>
      <c r="G20" s="331"/>
      <c r="H20" s="331"/>
      <c r="I20" s="331"/>
      <c r="J20" s="331"/>
      <c r="K20" s="329"/>
    </row>
    <row r="21" s="1" customFormat="1" ht="15" customHeight="1">
      <c r="B21" s="332"/>
      <c r="C21" s="333"/>
      <c r="D21" s="333"/>
      <c r="E21" s="335" t="s">
        <v>1337</v>
      </c>
      <c r="F21" s="331" t="s">
        <v>118</v>
      </c>
      <c r="G21" s="331"/>
      <c r="H21" s="331"/>
      <c r="I21" s="331"/>
      <c r="J21" s="331"/>
      <c r="K21" s="329"/>
    </row>
    <row r="22" s="1" customFormat="1" ht="15" customHeight="1">
      <c r="B22" s="332"/>
      <c r="C22" s="333"/>
      <c r="D22" s="333"/>
      <c r="E22" s="335" t="s">
        <v>1338</v>
      </c>
      <c r="F22" s="331" t="s">
        <v>1339</v>
      </c>
      <c r="G22" s="331"/>
      <c r="H22" s="331"/>
      <c r="I22" s="331"/>
      <c r="J22" s="331"/>
      <c r="K22" s="329"/>
    </row>
    <row r="23" s="1" customFormat="1" ht="15" customHeight="1">
      <c r="B23" s="332"/>
      <c r="C23" s="333"/>
      <c r="D23" s="333"/>
      <c r="E23" s="335" t="s">
        <v>85</v>
      </c>
      <c r="F23" s="331" t="s">
        <v>1340</v>
      </c>
      <c r="G23" s="331"/>
      <c r="H23" s="331"/>
      <c r="I23" s="331"/>
      <c r="J23" s="331"/>
      <c r="K23" s="329"/>
    </row>
    <row r="24" s="1" customFormat="1" ht="12.75" customHeight="1">
      <c r="B24" s="332"/>
      <c r="C24" s="333"/>
      <c r="D24" s="333"/>
      <c r="E24" s="333"/>
      <c r="F24" s="333"/>
      <c r="G24" s="333"/>
      <c r="H24" s="333"/>
      <c r="I24" s="333"/>
      <c r="J24" s="333"/>
      <c r="K24" s="329"/>
    </row>
    <row r="25" s="1" customFormat="1" ht="15" customHeight="1">
      <c r="B25" s="332"/>
      <c r="C25" s="331" t="s">
        <v>1341</v>
      </c>
      <c r="D25" s="331"/>
      <c r="E25" s="331"/>
      <c r="F25" s="331"/>
      <c r="G25" s="331"/>
      <c r="H25" s="331"/>
      <c r="I25" s="331"/>
      <c r="J25" s="331"/>
      <c r="K25" s="329"/>
    </row>
    <row r="26" s="1" customFormat="1" ht="15" customHeight="1">
      <c r="B26" s="332"/>
      <c r="C26" s="331" t="s">
        <v>1342</v>
      </c>
      <c r="D26" s="331"/>
      <c r="E26" s="331"/>
      <c r="F26" s="331"/>
      <c r="G26" s="331"/>
      <c r="H26" s="331"/>
      <c r="I26" s="331"/>
      <c r="J26" s="331"/>
      <c r="K26" s="329"/>
    </row>
    <row r="27" s="1" customFormat="1" ht="15" customHeight="1">
      <c r="B27" s="332"/>
      <c r="C27" s="331"/>
      <c r="D27" s="331" t="s">
        <v>1343</v>
      </c>
      <c r="E27" s="331"/>
      <c r="F27" s="331"/>
      <c r="G27" s="331"/>
      <c r="H27" s="331"/>
      <c r="I27" s="331"/>
      <c r="J27" s="331"/>
      <c r="K27" s="329"/>
    </row>
    <row r="28" s="1" customFormat="1" ht="15" customHeight="1">
      <c r="B28" s="332"/>
      <c r="C28" s="333"/>
      <c r="D28" s="331" t="s">
        <v>1344</v>
      </c>
      <c r="E28" s="331"/>
      <c r="F28" s="331"/>
      <c r="G28" s="331"/>
      <c r="H28" s="331"/>
      <c r="I28" s="331"/>
      <c r="J28" s="331"/>
      <c r="K28" s="329"/>
    </row>
    <row r="29" s="1" customFormat="1" ht="12.75" customHeight="1">
      <c r="B29" s="332"/>
      <c r="C29" s="333"/>
      <c r="D29" s="333"/>
      <c r="E29" s="333"/>
      <c r="F29" s="333"/>
      <c r="G29" s="333"/>
      <c r="H29" s="333"/>
      <c r="I29" s="333"/>
      <c r="J29" s="333"/>
      <c r="K29" s="329"/>
    </row>
    <row r="30" s="1" customFormat="1" ht="15" customHeight="1">
      <c r="B30" s="332"/>
      <c r="C30" s="333"/>
      <c r="D30" s="331" t="s">
        <v>1345</v>
      </c>
      <c r="E30" s="331"/>
      <c r="F30" s="331"/>
      <c r="G30" s="331"/>
      <c r="H30" s="331"/>
      <c r="I30" s="331"/>
      <c r="J30" s="331"/>
      <c r="K30" s="329"/>
    </row>
    <row r="31" s="1" customFormat="1" ht="15" customHeight="1">
      <c r="B31" s="332"/>
      <c r="C31" s="333"/>
      <c r="D31" s="331" t="s">
        <v>1346</v>
      </c>
      <c r="E31" s="331"/>
      <c r="F31" s="331"/>
      <c r="G31" s="331"/>
      <c r="H31" s="331"/>
      <c r="I31" s="331"/>
      <c r="J31" s="331"/>
      <c r="K31" s="329"/>
    </row>
    <row r="32" s="1" customFormat="1" ht="12.75" customHeight="1">
      <c r="B32" s="332"/>
      <c r="C32" s="333"/>
      <c r="D32" s="333"/>
      <c r="E32" s="333"/>
      <c r="F32" s="333"/>
      <c r="G32" s="333"/>
      <c r="H32" s="333"/>
      <c r="I32" s="333"/>
      <c r="J32" s="333"/>
      <c r="K32" s="329"/>
    </row>
    <row r="33" s="1" customFormat="1" ht="15" customHeight="1">
      <c r="B33" s="332"/>
      <c r="C33" s="333"/>
      <c r="D33" s="331" t="s">
        <v>1347</v>
      </c>
      <c r="E33" s="331"/>
      <c r="F33" s="331"/>
      <c r="G33" s="331"/>
      <c r="H33" s="331"/>
      <c r="I33" s="331"/>
      <c r="J33" s="331"/>
      <c r="K33" s="329"/>
    </row>
    <row r="34" s="1" customFormat="1" ht="15" customHeight="1">
      <c r="B34" s="332"/>
      <c r="C34" s="333"/>
      <c r="D34" s="331" t="s">
        <v>1348</v>
      </c>
      <c r="E34" s="331"/>
      <c r="F34" s="331"/>
      <c r="G34" s="331"/>
      <c r="H34" s="331"/>
      <c r="I34" s="331"/>
      <c r="J34" s="331"/>
      <c r="K34" s="329"/>
    </row>
    <row r="35" s="1" customFormat="1" ht="15" customHeight="1">
      <c r="B35" s="332"/>
      <c r="C35" s="333"/>
      <c r="D35" s="331" t="s">
        <v>1349</v>
      </c>
      <c r="E35" s="331"/>
      <c r="F35" s="331"/>
      <c r="G35" s="331"/>
      <c r="H35" s="331"/>
      <c r="I35" s="331"/>
      <c r="J35" s="331"/>
      <c r="K35" s="329"/>
    </row>
    <row r="36" s="1" customFormat="1" ht="15" customHeight="1">
      <c r="B36" s="332"/>
      <c r="C36" s="333"/>
      <c r="D36" s="331"/>
      <c r="E36" s="334" t="s">
        <v>141</v>
      </c>
      <c r="F36" s="331"/>
      <c r="G36" s="331" t="s">
        <v>1350</v>
      </c>
      <c r="H36" s="331"/>
      <c r="I36" s="331"/>
      <c r="J36" s="331"/>
      <c r="K36" s="329"/>
    </row>
    <row r="37" s="1" customFormat="1" ht="30.75" customHeight="1">
      <c r="B37" s="332"/>
      <c r="C37" s="333"/>
      <c r="D37" s="331"/>
      <c r="E37" s="334" t="s">
        <v>1351</v>
      </c>
      <c r="F37" s="331"/>
      <c r="G37" s="331" t="s">
        <v>1352</v>
      </c>
      <c r="H37" s="331"/>
      <c r="I37" s="331"/>
      <c r="J37" s="331"/>
      <c r="K37" s="329"/>
    </row>
    <row r="38" s="1" customFormat="1" ht="15" customHeight="1">
      <c r="B38" s="332"/>
      <c r="C38" s="333"/>
      <c r="D38" s="331"/>
      <c r="E38" s="334" t="s">
        <v>55</v>
      </c>
      <c r="F38" s="331"/>
      <c r="G38" s="331" t="s">
        <v>1353</v>
      </c>
      <c r="H38" s="331"/>
      <c r="I38" s="331"/>
      <c r="J38" s="331"/>
      <c r="K38" s="329"/>
    </row>
    <row r="39" s="1" customFormat="1" ht="15" customHeight="1">
      <c r="B39" s="332"/>
      <c r="C39" s="333"/>
      <c r="D39" s="331"/>
      <c r="E39" s="334" t="s">
        <v>56</v>
      </c>
      <c r="F39" s="331"/>
      <c r="G39" s="331" t="s">
        <v>1354</v>
      </c>
      <c r="H39" s="331"/>
      <c r="I39" s="331"/>
      <c r="J39" s="331"/>
      <c r="K39" s="329"/>
    </row>
    <row r="40" s="1" customFormat="1" ht="15" customHeight="1">
      <c r="B40" s="332"/>
      <c r="C40" s="333"/>
      <c r="D40" s="331"/>
      <c r="E40" s="334" t="s">
        <v>142</v>
      </c>
      <c r="F40" s="331"/>
      <c r="G40" s="331" t="s">
        <v>1355</v>
      </c>
      <c r="H40" s="331"/>
      <c r="I40" s="331"/>
      <c r="J40" s="331"/>
      <c r="K40" s="329"/>
    </row>
    <row r="41" s="1" customFormat="1" ht="15" customHeight="1">
      <c r="B41" s="332"/>
      <c r="C41" s="333"/>
      <c r="D41" s="331"/>
      <c r="E41" s="334" t="s">
        <v>143</v>
      </c>
      <c r="F41" s="331"/>
      <c r="G41" s="331" t="s">
        <v>1356</v>
      </c>
      <c r="H41" s="331"/>
      <c r="I41" s="331"/>
      <c r="J41" s="331"/>
      <c r="K41" s="329"/>
    </row>
    <row r="42" s="1" customFormat="1" ht="15" customHeight="1">
      <c r="B42" s="332"/>
      <c r="C42" s="333"/>
      <c r="D42" s="331"/>
      <c r="E42" s="334" t="s">
        <v>1357</v>
      </c>
      <c r="F42" s="331"/>
      <c r="G42" s="331" t="s">
        <v>1358</v>
      </c>
      <c r="H42" s="331"/>
      <c r="I42" s="331"/>
      <c r="J42" s="331"/>
      <c r="K42" s="329"/>
    </row>
    <row r="43" s="1" customFormat="1" ht="15" customHeight="1">
      <c r="B43" s="332"/>
      <c r="C43" s="333"/>
      <c r="D43" s="331"/>
      <c r="E43" s="334"/>
      <c r="F43" s="331"/>
      <c r="G43" s="331" t="s">
        <v>1359</v>
      </c>
      <c r="H43" s="331"/>
      <c r="I43" s="331"/>
      <c r="J43" s="331"/>
      <c r="K43" s="329"/>
    </row>
    <row r="44" s="1" customFormat="1" ht="15" customHeight="1">
      <c r="B44" s="332"/>
      <c r="C44" s="333"/>
      <c r="D44" s="331"/>
      <c r="E44" s="334" t="s">
        <v>1360</v>
      </c>
      <c r="F44" s="331"/>
      <c r="G44" s="331" t="s">
        <v>1361</v>
      </c>
      <c r="H44" s="331"/>
      <c r="I44" s="331"/>
      <c r="J44" s="331"/>
      <c r="K44" s="329"/>
    </row>
    <row r="45" s="1" customFormat="1" ht="15" customHeight="1">
      <c r="B45" s="332"/>
      <c r="C45" s="333"/>
      <c r="D45" s="331"/>
      <c r="E45" s="334" t="s">
        <v>145</v>
      </c>
      <c r="F45" s="331"/>
      <c r="G45" s="331" t="s">
        <v>1362</v>
      </c>
      <c r="H45" s="331"/>
      <c r="I45" s="331"/>
      <c r="J45" s="331"/>
      <c r="K45" s="329"/>
    </row>
    <row r="46" s="1" customFormat="1" ht="12.75" customHeight="1">
      <c r="B46" s="332"/>
      <c r="C46" s="333"/>
      <c r="D46" s="331"/>
      <c r="E46" s="331"/>
      <c r="F46" s="331"/>
      <c r="G46" s="331"/>
      <c r="H46" s="331"/>
      <c r="I46" s="331"/>
      <c r="J46" s="331"/>
      <c r="K46" s="329"/>
    </row>
    <row r="47" s="1" customFormat="1" ht="15" customHeight="1">
      <c r="B47" s="332"/>
      <c r="C47" s="333"/>
      <c r="D47" s="331" t="s">
        <v>1363</v>
      </c>
      <c r="E47" s="331"/>
      <c r="F47" s="331"/>
      <c r="G47" s="331"/>
      <c r="H47" s="331"/>
      <c r="I47" s="331"/>
      <c r="J47" s="331"/>
      <c r="K47" s="329"/>
    </row>
    <row r="48" s="1" customFormat="1" ht="15" customHeight="1">
      <c r="B48" s="332"/>
      <c r="C48" s="333"/>
      <c r="D48" s="333"/>
      <c r="E48" s="331" t="s">
        <v>1364</v>
      </c>
      <c r="F48" s="331"/>
      <c r="G48" s="331"/>
      <c r="H48" s="331"/>
      <c r="I48" s="331"/>
      <c r="J48" s="331"/>
      <c r="K48" s="329"/>
    </row>
    <row r="49" s="1" customFormat="1" ht="15" customHeight="1">
      <c r="B49" s="332"/>
      <c r="C49" s="333"/>
      <c r="D49" s="333"/>
      <c r="E49" s="331" t="s">
        <v>1365</v>
      </c>
      <c r="F49" s="331"/>
      <c r="G49" s="331"/>
      <c r="H49" s="331"/>
      <c r="I49" s="331"/>
      <c r="J49" s="331"/>
      <c r="K49" s="329"/>
    </row>
    <row r="50" s="1" customFormat="1" ht="15" customHeight="1">
      <c r="B50" s="332"/>
      <c r="C50" s="333"/>
      <c r="D50" s="333"/>
      <c r="E50" s="331" t="s">
        <v>1366</v>
      </c>
      <c r="F50" s="331"/>
      <c r="G50" s="331"/>
      <c r="H50" s="331"/>
      <c r="I50" s="331"/>
      <c r="J50" s="331"/>
      <c r="K50" s="329"/>
    </row>
    <row r="51" s="1" customFormat="1" ht="15" customHeight="1">
      <c r="B51" s="332"/>
      <c r="C51" s="333"/>
      <c r="D51" s="331" t="s">
        <v>1367</v>
      </c>
      <c r="E51" s="331"/>
      <c r="F51" s="331"/>
      <c r="G51" s="331"/>
      <c r="H51" s="331"/>
      <c r="I51" s="331"/>
      <c r="J51" s="331"/>
      <c r="K51" s="329"/>
    </row>
    <row r="52" s="1" customFormat="1" ht="25.5" customHeight="1">
      <c r="B52" s="327"/>
      <c r="C52" s="328" t="s">
        <v>1368</v>
      </c>
      <c r="D52" s="328"/>
      <c r="E52" s="328"/>
      <c r="F52" s="328"/>
      <c r="G52" s="328"/>
      <c r="H52" s="328"/>
      <c r="I52" s="328"/>
      <c r="J52" s="328"/>
      <c r="K52" s="329"/>
    </row>
    <row r="53" s="1" customFormat="1" ht="5.25" customHeight="1">
      <c r="B53" s="327"/>
      <c r="C53" s="330"/>
      <c r="D53" s="330"/>
      <c r="E53" s="330"/>
      <c r="F53" s="330"/>
      <c r="G53" s="330"/>
      <c r="H53" s="330"/>
      <c r="I53" s="330"/>
      <c r="J53" s="330"/>
      <c r="K53" s="329"/>
    </row>
    <row r="54" s="1" customFormat="1" ht="15" customHeight="1">
      <c r="B54" s="327"/>
      <c r="C54" s="331" t="s">
        <v>1369</v>
      </c>
      <c r="D54" s="331"/>
      <c r="E54" s="331"/>
      <c r="F54" s="331"/>
      <c r="G54" s="331"/>
      <c r="H54" s="331"/>
      <c r="I54" s="331"/>
      <c r="J54" s="331"/>
      <c r="K54" s="329"/>
    </row>
    <row r="55" s="1" customFormat="1" ht="15" customHeight="1">
      <c r="B55" s="327"/>
      <c r="C55" s="331" t="s">
        <v>1370</v>
      </c>
      <c r="D55" s="331"/>
      <c r="E55" s="331"/>
      <c r="F55" s="331"/>
      <c r="G55" s="331"/>
      <c r="H55" s="331"/>
      <c r="I55" s="331"/>
      <c r="J55" s="331"/>
      <c r="K55" s="329"/>
    </row>
    <row r="56" s="1" customFormat="1" ht="12.75" customHeight="1">
      <c r="B56" s="327"/>
      <c r="C56" s="331"/>
      <c r="D56" s="331"/>
      <c r="E56" s="331"/>
      <c r="F56" s="331"/>
      <c r="G56" s="331"/>
      <c r="H56" s="331"/>
      <c r="I56" s="331"/>
      <c r="J56" s="331"/>
      <c r="K56" s="329"/>
    </row>
    <row r="57" s="1" customFormat="1" ht="15" customHeight="1">
      <c r="B57" s="327"/>
      <c r="C57" s="331" t="s">
        <v>1371</v>
      </c>
      <c r="D57" s="331"/>
      <c r="E57" s="331"/>
      <c r="F57" s="331"/>
      <c r="G57" s="331"/>
      <c r="H57" s="331"/>
      <c r="I57" s="331"/>
      <c r="J57" s="331"/>
      <c r="K57" s="329"/>
    </row>
    <row r="58" s="1" customFormat="1" ht="15" customHeight="1">
      <c r="B58" s="327"/>
      <c r="C58" s="333"/>
      <c r="D58" s="331" t="s">
        <v>1372</v>
      </c>
      <c r="E58" s="331"/>
      <c r="F58" s="331"/>
      <c r="G58" s="331"/>
      <c r="H58" s="331"/>
      <c r="I58" s="331"/>
      <c r="J58" s="331"/>
      <c r="K58" s="329"/>
    </row>
    <row r="59" s="1" customFormat="1" ht="15" customHeight="1">
      <c r="B59" s="327"/>
      <c r="C59" s="333"/>
      <c r="D59" s="331" t="s">
        <v>1373</v>
      </c>
      <c r="E59" s="331"/>
      <c r="F59" s="331"/>
      <c r="G59" s="331"/>
      <c r="H59" s="331"/>
      <c r="I59" s="331"/>
      <c r="J59" s="331"/>
      <c r="K59" s="329"/>
    </row>
    <row r="60" s="1" customFormat="1" ht="15" customHeight="1">
      <c r="B60" s="327"/>
      <c r="C60" s="333"/>
      <c r="D60" s="331" t="s">
        <v>1374</v>
      </c>
      <c r="E60" s="331"/>
      <c r="F60" s="331"/>
      <c r="G60" s="331"/>
      <c r="H60" s="331"/>
      <c r="I60" s="331"/>
      <c r="J60" s="331"/>
      <c r="K60" s="329"/>
    </row>
    <row r="61" s="1" customFormat="1" ht="15" customHeight="1">
      <c r="B61" s="327"/>
      <c r="C61" s="333"/>
      <c r="D61" s="331" t="s">
        <v>1375</v>
      </c>
      <c r="E61" s="331"/>
      <c r="F61" s="331"/>
      <c r="G61" s="331"/>
      <c r="H61" s="331"/>
      <c r="I61" s="331"/>
      <c r="J61" s="331"/>
      <c r="K61" s="329"/>
    </row>
    <row r="62" s="1" customFormat="1" ht="15" customHeight="1">
      <c r="B62" s="327"/>
      <c r="C62" s="333"/>
      <c r="D62" s="336" t="s">
        <v>1376</v>
      </c>
      <c r="E62" s="336"/>
      <c r="F62" s="336"/>
      <c r="G62" s="336"/>
      <c r="H62" s="336"/>
      <c r="I62" s="336"/>
      <c r="J62" s="336"/>
      <c r="K62" s="329"/>
    </row>
    <row r="63" s="1" customFormat="1" ht="15" customHeight="1">
      <c r="B63" s="327"/>
      <c r="C63" s="333"/>
      <c r="D63" s="331" t="s">
        <v>1377</v>
      </c>
      <c r="E63" s="331"/>
      <c r="F63" s="331"/>
      <c r="G63" s="331"/>
      <c r="H63" s="331"/>
      <c r="I63" s="331"/>
      <c r="J63" s="331"/>
      <c r="K63" s="329"/>
    </row>
    <row r="64" s="1" customFormat="1" ht="12.75" customHeight="1">
      <c r="B64" s="327"/>
      <c r="C64" s="333"/>
      <c r="D64" s="333"/>
      <c r="E64" s="337"/>
      <c r="F64" s="333"/>
      <c r="G64" s="333"/>
      <c r="H64" s="333"/>
      <c r="I64" s="333"/>
      <c r="J64" s="333"/>
      <c r="K64" s="329"/>
    </row>
    <row r="65" s="1" customFormat="1" ht="15" customHeight="1">
      <c r="B65" s="327"/>
      <c r="C65" s="333"/>
      <c r="D65" s="331" t="s">
        <v>1378</v>
      </c>
      <c r="E65" s="331"/>
      <c r="F65" s="331"/>
      <c r="G65" s="331"/>
      <c r="H65" s="331"/>
      <c r="I65" s="331"/>
      <c r="J65" s="331"/>
      <c r="K65" s="329"/>
    </row>
    <row r="66" s="1" customFormat="1" ht="15" customHeight="1">
      <c r="B66" s="327"/>
      <c r="C66" s="333"/>
      <c r="D66" s="336" t="s">
        <v>1379</v>
      </c>
      <c r="E66" s="336"/>
      <c r="F66" s="336"/>
      <c r="G66" s="336"/>
      <c r="H66" s="336"/>
      <c r="I66" s="336"/>
      <c r="J66" s="336"/>
      <c r="K66" s="329"/>
    </row>
    <row r="67" s="1" customFormat="1" ht="15" customHeight="1">
      <c r="B67" s="327"/>
      <c r="C67" s="333"/>
      <c r="D67" s="331" t="s">
        <v>1380</v>
      </c>
      <c r="E67" s="331"/>
      <c r="F67" s="331"/>
      <c r="G67" s="331"/>
      <c r="H67" s="331"/>
      <c r="I67" s="331"/>
      <c r="J67" s="331"/>
      <c r="K67" s="329"/>
    </row>
    <row r="68" s="1" customFormat="1" ht="15" customHeight="1">
      <c r="B68" s="327"/>
      <c r="C68" s="333"/>
      <c r="D68" s="331" t="s">
        <v>1381</v>
      </c>
      <c r="E68" s="331"/>
      <c r="F68" s="331"/>
      <c r="G68" s="331"/>
      <c r="H68" s="331"/>
      <c r="I68" s="331"/>
      <c r="J68" s="331"/>
      <c r="K68" s="329"/>
    </row>
    <row r="69" s="1" customFormat="1" ht="15" customHeight="1">
      <c r="B69" s="327"/>
      <c r="C69" s="333"/>
      <c r="D69" s="331" t="s">
        <v>1382</v>
      </c>
      <c r="E69" s="331"/>
      <c r="F69" s="331"/>
      <c r="G69" s="331"/>
      <c r="H69" s="331"/>
      <c r="I69" s="331"/>
      <c r="J69" s="331"/>
      <c r="K69" s="329"/>
    </row>
    <row r="70" s="1" customFormat="1" ht="15" customHeight="1">
      <c r="B70" s="327"/>
      <c r="C70" s="333"/>
      <c r="D70" s="331" t="s">
        <v>1383</v>
      </c>
      <c r="E70" s="331"/>
      <c r="F70" s="331"/>
      <c r="G70" s="331"/>
      <c r="H70" s="331"/>
      <c r="I70" s="331"/>
      <c r="J70" s="331"/>
      <c r="K70" s="329"/>
    </row>
    <row r="71" s="1" customFormat="1" ht="12.75" customHeight="1">
      <c r="B71" s="338"/>
      <c r="C71" s="339"/>
      <c r="D71" s="339"/>
      <c r="E71" s="339"/>
      <c r="F71" s="339"/>
      <c r="G71" s="339"/>
      <c r="H71" s="339"/>
      <c r="I71" s="339"/>
      <c r="J71" s="339"/>
      <c r="K71" s="340"/>
    </row>
    <row r="72" s="1" customFormat="1" ht="18.75" customHeight="1">
      <c r="B72" s="341"/>
      <c r="C72" s="341"/>
      <c r="D72" s="341"/>
      <c r="E72" s="341"/>
      <c r="F72" s="341"/>
      <c r="G72" s="341"/>
      <c r="H72" s="341"/>
      <c r="I72" s="341"/>
      <c r="J72" s="341"/>
      <c r="K72" s="342"/>
    </row>
    <row r="73" s="1" customFormat="1" ht="18.75" customHeight="1">
      <c r="B73" s="342"/>
      <c r="C73" s="342"/>
      <c r="D73" s="342"/>
      <c r="E73" s="342"/>
      <c r="F73" s="342"/>
      <c r="G73" s="342"/>
      <c r="H73" s="342"/>
      <c r="I73" s="342"/>
      <c r="J73" s="342"/>
      <c r="K73" s="342"/>
    </row>
    <row r="74" s="1" customFormat="1" ht="7.5" customHeight="1">
      <c r="B74" s="343"/>
      <c r="C74" s="344"/>
      <c r="D74" s="344"/>
      <c r="E74" s="344"/>
      <c r="F74" s="344"/>
      <c r="G74" s="344"/>
      <c r="H74" s="344"/>
      <c r="I74" s="344"/>
      <c r="J74" s="344"/>
      <c r="K74" s="345"/>
    </row>
    <row r="75" s="1" customFormat="1" ht="45" customHeight="1">
      <c r="B75" s="346"/>
      <c r="C75" s="347" t="s">
        <v>1384</v>
      </c>
      <c r="D75" s="347"/>
      <c r="E75" s="347"/>
      <c r="F75" s="347"/>
      <c r="G75" s="347"/>
      <c r="H75" s="347"/>
      <c r="I75" s="347"/>
      <c r="J75" s="347"/>
      <c r="K75" s="348"/>
    </row>
    <row r="76" s="1" customFormat="1" ht="17.25" customHeight="1">
      <c r="B76" s="346"/>
      <c r="C76" s="349" t="s">
        <v>1385</v>
      </c>
      <c r="D76" s="349"/>
      <c r="E76" s="349"/>
      <c r="F76" s="349" t="s">
        <v>1386</v>
      </c>
      <c r="G76" s="350"/>
      <c r="H76" s="349" t="s">
        <v>56</v>
      </c>
      <c r="I76" s="349" t="s">
        <v>59</v>
      </c>
      <c r="J76" s="349" t="s">
        <v>1387</v>
      </c>
      <c r="K76" s="348"/>
    </row>
    <row r="77" s="1" customFormat="1" ht="17.25" customHeight="1">
      <c r="B77" s="346"/>
      <c r="C77" s="351" t="s">
        <v>1388</v>
      </c>
      <c r="D77" s="351"/>
      <c r="E77" s="351"/>
      <c r="F77" s="352" t="s">
        <v>1389</v>
      </c>
      <c r="G77" s="353"/>
      <c r="H77" s="351"/>
      <c r="I77" s="351"/>
      <c r="J77" s="351" t="s">
        <v>1390</v>
      </c>
      <c r="K77" s="348"/>
    </row>
    <row r="78" s="1" customFormat="1" ht="5.25" customHeight="1">
      <c r="B78" s="346"/>
      <c r="C78" s="354"/>
      <c r="D78" s="354"/>
      <c r="E78" s="354"/>
      <c r="F78" s="354"/>
      <c r="G78" s="355"/>
      <c r="H78" s="354"/>
      <c r="I78" s="354"/>
      <c r="J78" s="354"/>
      <c r="K78" s="348"/>
    </row>
    <row r="79" s="1" customFormat="1" ht="15" customHeight="1">
      <c r="B79" s="346"/>
      <c r="C79" s="334" t="s">
        <v>55</v>
      </c>
      <c r="D79" s="356"/>
      <c r="E79" s="356"/>
      <c r="F79" s="357" t="s">
        <v>1391</v>
      </c>
      <c r="G79" s="358"/>
      <c r="H79" s="334" t="s">
        <v>1392</v>
      </c>
      <c r="I79" s="334" t="s">
        <v>1393</v>
      </c>
      <c r="J79" s="334">
        <v>20</v>
      </c>
      <c r="K79" s="348"/>
    </row>
    <row r="80" s="1" customFormat="1" ht="15" customHeight="1">
      <c r="B80" s="346"/>
      <c r="C80" s="334" t="s">
        <v>1394</v>
      </c>
      <c r="D80" s="334"/>
      <c r="E80" s="334"/>
      <c r="F80" s="357" t="s">
        <v>1391</v>
      </c>
      <c r="G80" s="358"/>
      <c r="H80" s="334" t="s">
        <v>1395</v>
      </c>
      <c r="I80" s="334" t="s">
        <v>1393</v>
      </c>
      <c r="J80" s="334">
        <v>120</v>
      </c>
      <c r="K80" s="348"/>
    </row>
    <row r="81" s="1" customFormat="1" ht="15" customHeight="1">
      <c r="B81" s="359"/>
      <c r="C81" s="334" t="s">
        <v>1396</v>
      </c>
      <c r="D81" s="334"/>
      <c r="E81" s="334"/>
      <c r="F81" s="357" t="s">
        <v>1397</v>
      </c>
      <c r="G81" s="358"/>
      <c r="H81" s="334" t="s">
        <v>1398</v>
      </c>
      <c r="I81" s="334" t="s">
        <v>1393</v>
      </c>
      <c r="J81" s="334">
        <v>50</v>
      </c>
      <c r="K81" s="348"/>
    </row>
    <row r="82" s="1" customFormat="1" ht="15" customHeight="1">
      <c r="B82" s="359"/>
      <c r="C82" s="334" t="s">
        <v>1399</v>
      </c>
      <c r="D82" s="334"/>
      <c r="E82" s="334"/>
      <c r="F82" s="357" t="s">
        <v>1391</v>
      </c>
      <c r="G82" s="358"/>
      <c r="H82" s="334" t="s">
        <v>1400</v>
      </c>
      <c r="I82" s="334" t="s">
        <v>1401</v>
      </c>
      <c r="J82" s="334"/>
      <c r="K82" s="348"/>
    </row>
    <row r="83" s="1" customFormat="1" ht="15" customHeight="1">
      <c r="B83" s="359"/>
      <c r="C83" s="360" t="s">
        <v>1402</v>
      </c>
      <c r="D83" s="360"/>
      <c r="E83" s="360"/>
      <c r="F83" s="361" t="s">
        <v>1397</v>
      </c>
      <c r="G83" s="360"/>
      <c r="H83" s="360" t="s">
        <v>1403</v>
      </c>
      <c r="I83" s="360" t="s">
        <v>1393</v>
      </c>
      <c r="J83" s="360">
        <v>15</v>
      </c>
      <c r="K83" s="348"/>
    </row>
    <row r="84" s="1" customFormat="1" ht="15" customHeight="1">
      <c r="B84" s="359"/>
      <c r="C84" s="360" t="s">
        <v>1404</v>
      </c>
      <c r="D84" s="360"/>
      <c r="E84" s="360"/>
      <c r="F84" s="361" t="s">
        <v>1397</v>
      </c>
      <c r="G84" s="360"/>
      <c r="H84" s="360" t="s">
        <v>1405</v>
      </c>
      <c r="I84" s="360" t="s">
        <v>1393</v>
      </c>
      <c r="J84" s="360">
        <v>15</v>
      </c>
      <c r="K84" s="348"/>
    </row>
    <row r="85" s="1" customFormat="1" ht="15" customHeight="1">
      <c r="B85" s="359"/>
      <c r="C85" s="360" t="s">
        <v>1406</v>
      </c>
      <c r="D85" s="360"/>
      <c r="E85" s="360"/>
      <c r="F85" s="361" t="s">
        <v>1397</v>
      </c>
      <c r="G85" s="360"/>
      <c r="H85" s="360" t="s">
        <v>1407</v>
      </c>
      <c r="I85" s="360" t="s">
        <v>1393</v>
      </c>
      <c r="J85" s="360">
        <v>20</v>
      </c>
      <c r="K85" s="348"/>
    </row>
    <row r="86" s="1" customFormat="1" ht="15" customHeight="1">
      <c r="B86" s="359"/>
      <c r="C86" s="360" t="s">
        <v>1408</v>
      </c>
      <c r="D86" s="360"/>
      <c r="E86" s="360"/>
      <c r="F86" s="361" t="s">
        <v>1397</v>
      </c>
      <c r="G86" s="360"/>
      <c r="H86" s="360" t="s">
        <v>1409</v>
      </c>
      <c r="I86" s="360" t="s">
        <v>1393</v>
      </c>
      <c r="J86" s="360">
        <v>20</v>
      </c>
      <c r="K86" s="348"/>
    </row>
    <row r="87" s="1" customFormat="1" ht="15" customHeight="1">
      <c r="B87" s="359"/>
      <c r="C87" s="334" t="s">
        <v>1410</v>
      </c>
      <c r="D87" s="334"/>
      <c r="E87" s="334"/>
      <c r="F87" s="357" t="s">
        <v>1397</v>
      </c>
      <c r="G87" s="358"/>
      <c r="H87" s="334" t="s">
        <v>1411</v>
      </c>
      <c r="I87" s="334" t="s">
        <v>1393</v>
      </c>
      <c r="J87" s="334">
        <v>50</v>
      </c>
      <c r="K87" s="348"/>
    </row>
    <row r="88" s="1" customFormat="1" ht="15" customHeight="1">
      <c r="B88" s="359"/>
      <c r="C88" s="334" t="s">
        <v>1412</v>
      </c>
      <c r="D88" s="334"/>
      <c r="E88" s="334"/>
      <c r="F88" s="357" t="s">
        <v>1397</v>
      </c>
      <c r="G88" s="358"/>
      <c r="H88" s="334" t="s">
        <v>1413</v>
      </c>
      <c r="I88" s="334" t="s">
        <v>1393</v>
      </c>
      <c r="J88" s="334">
        <v>20</v>
      </c>
      <c r="K88" s="348"/>
    </row>
    <row r="89" s="1" customFormat="1" ht="15" customHeight="1">
      <c r="B89" s="359"/>
      <c r="C89" s="334" t="s">
        <v>1414</v>
      </c>
      <c r="D89" s="334"/>
      <c r="E89" s="334"/>
      <c r="F89" s="357" t="s">
        <v>1397</v>
      </c>
      <c r="G89" s="358"/>
      <c r="H89" s="334" t="s">
        <v>1415</v>
      </c>
      <c r="I89" s="334" t="s">
        <v>1393</v>
      </c>
      <c r="J89" s="334">
        <v>20</v>
      </c>
      <c r="K89" s="348"/>
    </row>
    <row r="90" s="1" customFormat="1" ht="15" customHeight="1">
      <c r="B90" s="359"/>
      <c r="C90" s="334" t="s">
        <v>1416</v>
      </c>
      <c r="D90" s="334"/>
      <c r="E90" s="334"/>
      <c r="F90" s="357" t="s">
        <v>1397</v>
      </c>
      <c r="G90" s="358"/>
      <c r="H90" s="334" t="s">
        <v>1417</v>
      </c>
      <c r="I90" s="334" t="s">
        <v>1393</v>
      </c>
      <c r="J90" s="334">
        <v>50</v>
      </c>
      <c r="K90" s="348"/>
    </row>
    <row r="91" s="1" customFormat="1" ht="15" customHeight="1">
      <c r="B91" s="359"/>
      <c r="C91" s="334" t="s">
        <v>1418</v>
      </c>
      <c r="D91" s="334"/>
      <c r="E91" s="334"/>
      <c r="F91" s="357" t="s">
        <v>1397</v>
      </c>
      <c r="G91" s="358"/>
      <c r="H91" s="334" t="s">
        <v>1418</v>
      </c>
      <c r="I91" s="334" t="s">
        <v>1393</v>
      </c>
      <c r="J91" s="334">
        <v>50</v>
      </c>
      <c r="K91" s="348"/>
    </row>
    <row r="92" s="1" customFormat="1" ht="15" customHeight="1">
      <c r="B92" s="359"/>
      <c r="C92" s="334" t="s">
        <v>1419</v>
      </c>
      <c r="D92" s="334"/>
      <c r="E92" s="334"/>
      <c r="F92" s="357" t="s">
        <v>1397</v>
      </c>
      <c r="G92" s="358"/>
      <c r="H92" s="334" t="s">
        <v>1420</v>
      </c>
      <c r="I92" s="334" t="s">
        <v>1393</v>
      </c>
      <c r="J92" s="334">
        <v>255</v>
      </c>
      <c r="K92" s="348"/>
    </row>
    <row r="93" s="1" customFormat="1" ht="15" customHeight="1">
      <c r="B93" s="359"/>
      <c r="C93" s="334" t="s">
        <v>1421</v>
      </c>
      <c r="D93" s="334"/>
      <c r="E93" s="334"/>
      <c r="F93" s="357" t="s">
        <v>1391</v>
      </c>
      <c r="G93" s="358"/>
      <c r="H93" s="334" t="s">
        <v>1422</v>
      </c>
      <c r="I93" s="334" t="s">
        <v>1423</v>
      </c>
      <c r="J93" s="334"/>
      <c r="K93" s="348"/>
    </row>
    <row r="94" s="1" customFormat="1" ht="15" customHeight="1">
      <c r="B94" s="359"/>
      <c r="C94" s="334" t="s">
        <v>1424</v>
      </c>
      <c r="D94" s="334"/>
      <c r="E94" s="334"/>
      <c r="F94" s="357" t="s">
        <v>1391</v>
      </c>
      <c r="G94" s="358"/>
      <c r="H94" s="334" t="s">
        <v>1425</v>
      </c>
      <c r="I94" s="334" t="s">
        <v>1426</v>
      </c>
      <c r="J94" s="334"/>
      <c r="K94" s="348"/>
    </row>
    <row r="95" s="1" customFormat="1" ht="15" customHeight="1">
      <c r="B95" s="359"/>
      <c r="C95" s="334" t="s">
        <v>1427</v>
      </c>
      <c r="D95" s="334"/>
      <c r="E95" s="334"/>
      <c r="F95" s="357" t="s">
        <v>1391</v>
      </c>
      <c r="G95" s="358"/>
      <c r="H95" s="334" t="s">
        <v>1427</v>
      </c>
      <c r="I95" s="334" t="s">
        <v>1426</v>
      </c>
      <c r="J95" s="334"/>
      <c r="K95" s="348"/>
    </row>
    <row r="96" s="1" customFormat="1" ht="15" customHeight="1">
      <c r="B96" s="359"/>
      <c r="C96" s="334" t="s">
        <v>40</v>
      </c>
      <c r="D96" s="334"/>
      <c r="E96" s="334"/>
      <c r="F96" s="357" t="s">
        <v>1391</v>
      </c>
      <c r="G96" s="358"/>
      <c r="H96" s="334" t="s">
        <v>1428</v>
      </c>
      <c r="I96" s="334" t="s">
        <v>1426</v>
      </c>
      <c r="J96" s="334"/>
      <c r="K96" s="348"/>
    </row>
    <row r="97" s="1" customFormat="1" ht="15" customHeight="1">
      <c r="B97" s="359"/>
      <c r="C97" s="334" t="s">
        <v>50</v>
      </c>
      <c r="D97" s="334"/>
      <c r="E97" s="334"/>
      <c r="F97" s="357" t="s">
        <v>1391</v>
      </c>
      <c r="G97" s="358"/>
      <c r="H97" s="334" t="s">
        <v>1429</v>
      </c>
      <c r="I97" s="334" t="s">
        <v>1426</v>
      </c>
      <c r="J97" s="334"/>
      <c r="K97" s="348"/>
    </row>
    <row r="98" s="1" customFormat="1" ht="15" customHeight="1">
      <c r="B98" s="362"/>
      <c r="C98" s="363"/>
      <c r="D98" s="363"/>
      <c r="E98" s="363"/>
      <c r="F98" s="363"/>
      <c r="G98" s="363"/>
      <c r="H98" s="363"/>
      <c r="I98" s="363"/>
      <c r="J98" s="363"/>
      <c r="K98" s="364"/>
    </row>
    <row r="99" s="1" customFormat="1" ht="18.75" customHeight="1">
      <c r="B99" s="365"/>
      <c r="C99" s="366"/>
      <c r="D99" s="366"/>
      <c r="E99" s="366"/>
      <c r="F99" s="366"/>
      <c r="G99" s="366"/>
      <c r="H99" s="366"/>
      <c r="I99" s="366"/>
      <c r="J99" s="366"/>
      <c r="K99" s="365"/>
    </row>
    <row r="100" s="1" customFormat="1" ht="18.75" customHeight="1">
      <c r="B100" s="342"/>
      <c r="C100" s="342"/>
      <c r="D100" s="342"/>
      <c r="E100" s="342"/>
      <c r="F100" s="342"/>
      <c r="G100" s="342"/>
      <c r="H100" s="342"/>
      <c r="I100" s="342"/>
      <c r="J100" s="342"/>
      <c r="K100" s="342"/>
    </row>
    <row r="101" s="1" customFormat="1" ht="7.5" customHeight="1">
      <c r="B101" s="343"/>
      <c r="C101" s="344"/>
      <c r="D101" s="344"/>
      <c r="E101" s="344"/>
      <c r="F101" s="344"/>
      <c r="G101" s="344"/>
      <c r="H101" s="344"/>
      <c r="I101" s="344"/>
      <c r="J101" s="344"/>
      <c r="K101" s="345"/>
    </row>
    <row r="102" s="1" customFormat="1" ht="45" customHeight="1">
      <c r="B102" s="346"/>
      <c r="C102" s="347" t="s">
        <v>1430</v>
      </c>
      <c r="D102" s="347"/>
      <c r="E102" s="347"/>
      <c r="F102" s="347"/>
      <c r="G102" s="347"/>
      <c r="H102" s="347"/>
      <c r="I102" s="347"/>
      <c r="J102" s="347"/>
      <c r="K102" s="348"/>
    </row>
    <row r="103" s="1" customFormat="1" ht="17.25" customHeight="1">
      <c r="B103" s="346"/>
      <c r="C103" s="349" t="s">
        <v>1385</v>
      </c>
      <c r="D103" s="349"/>
      <c r="E103" s="349"/>
      <c r="F103" s="349" t="s">
        <v>1386</v>
      </c>
      <c r="G103" s="350"/>
      <c r="H103" s="349" t="s">
        <v>56</v>
      </c>
      <c r="I103" s="349" t="s">
        <v>59</v>
      </c>
      <c r="J103" s="349" t="s">
        <v>1387</v>
      </c>
      <c r="K103" s="348"/>
    </row>
    <row r="104" s="1" customFormat="1" ht="17.25" customHeight="1">
      <c r="B104" s="346"/>
      <c r="C104" s="351" t="s">
        <v>1388</v>
      </c>
      <c r="D104" s="351"/>
      <c r="E104" s="351"/>
      <c r="F104" s="352" t="s">
        <v>1389</v>
      </c>
      <c r="G104" s="353"/>
      <c r="H104" s="351"/>
      <c r="I104" s="351"/>
      <c r="J104" s="351" t="s">
        <v>1390</v>
      </c>
      <c r="K104" s="348"/>
    </row>
    <row r="105" s="1" customFormat="1" ht="5.25" customHeight="1">
      <c r="B105" s="346"/>
      <c r="C105" s="349"/>
      <c r="D105" s="349"/>
      <c r="E105" s="349"/>
      <c r="F105" s="349"/>
      <c r="G105" s="367"/>
      <c r="H105" s="349"/>
      <c r="I105" s="349"/>
      <c r="J105" s="349"/>
      <c r="K105" s="348"/>
    </row>
    <row r="106" s="1" customFormat="1" ht="15" customHeight="1">
      <c r="B106" s="346"/>
      <c r="C106" s="334" t="s">
        <v>55</v>
      </c>
      <c r="D106" s="356"/>
      <c r="E106" s="356"/>
      <c r="F106" s="357" t="s">
        <v>1391</v>
      </c>
      <c r="G106" s="334"/>
      <c r="H106" s="334" t="s">
        <v>1431</v>
      </c>
      <c r="I106" s="334" t="s">
        <v>1393</v>
      </c>
      <c r="J106" s="334">
        <v>20</v>
      </c>
      <c r="K106" s="348"/>
    </row>
    <row r="107" s="1" customFormat="1" ht="15" customHeight="1">
      <c r="B107" s="346"/>
      <c r="C107" s="334" t="s">
        <v>1394</v>
      </c>
      <c r="D107" s="334"/>
      <c r="E107" s="334"/>
      <c r="F107" s="357" t="s">
        <v>1391</v>
      </c>
      <c r="G107" s="334"/>
      <c r="H107" s="334" t="s">
        <v>1431</v>
      </c>
      <c r="I107" s="334" t="s">
        <v>1393</v>
      </c>
      <c r="J107" s="334">
        <v>120</v>
      </c>
      <c r="K107" s="348"/>
    </row>
    <row r="108" s="1" customFormat="1" ht="15" customHeight="1">
      <c r="B108" s="359"/>
      <c r="C108" s="334" t="s">
        <v>1396</v>
      </c>
      <c r="D108" s="334"/>
      <c r="E108" s="334"/>
      <c r="F108" s="357" t="s">
        <v>1397</v>
      </c>
      <c r="G108" s="334"/>
      <c r="H108" s="334" t="s">
        <v>1431</v>
      </c>
      <c r="I108" s="334" t="s">
        <v>1393</v>
      </c>
      <c r="J108" s="334">
        <v>50</v>
      </c>
      <c r="K108" s="348"/>
    </row>
    <row r="109" s="1" customFormat="1" ht="15" customHeight="1">
      <c r="B109" s="359"/>
      <c r="C109" s="334" t="s">
        <v>1399</v>
      </c>
      <c r="D109" s="334"/>
      <c r="E109" s="334"/>
      <c r="F109" s="357" t="s">
        <v>1391</v>
      </c>
      <c r="G109" s="334"/>
      <c r="H109" s="334" t="s">
        <v>1431</v>
      </c>
      <c r="I109" s="334" t="s">
        <v>1401</v>
      </c>
      <c r="J109" s="334"/>
      <c r="K109" s="348"/>
    </row>
    <row r="110" s="1" customFormat="1" ht="15" customHeight="1">
      <c r="B110" s="359"/>
      <c r="C110" s="334" t="s">
        <v>1410</v>
      </c>
      <c r="D110" s="334"/>
      <c r="E110" s="334"/>
      <c r="F110" s="357" t="s">
        <v>1397</v>
      </c>
      <c r="G110" s="334"/>
      <c r="H110" s="334" t="s">
        <v>1431</v>
      </c>
      <c r="I110" s="334" t="s">
        <v>1393</v>
      </c>
      <c r="J110" s="334">
        <v>50</v>
      </c>
      <c r="K110" s="348"/>
    </row>
    <row r="111" s="1" customFormat="1" ht="15" customHeight="1">
      <c r="B111" s="359"/>
      <c r="C111" s="334" t="s">
        <v>1418</v>
      </c>
      <c r="D111" s="334"/>
      <c r="E111" s="334"/>
      <c r="F111" s="357" t="s">
        <v>1397</v>
      </c>
      <c r="G111" s="334"/>
      <c r="H111" s="334" t="s">
        <v>1431</v>
      </c>
      <c r="I111" s="334" t="s">
        <v>1393</v>
      </c>
      <c r="J111" s="334">
        <v>50</v>
      </c>
      <c r="K111" s="348"/>
    </row>
    <row r="112" s="1" customFormat="1" ht="15" customHeight="1">
      <c r="B112" s="359"/>
      <c r="C112" s="334" t="s">
        <v>1416</v>
      </c>
      <c r="D112" s="334"/>
      <c r="E112" s="334"/>
      <c r="F112" s="357" t="s">
        <v>1397</v>
      </c>
      <c r="G112" s="334"/>
      <c r="H112" s="334" t="s">
        <v>1431</v>
      </c>
      <c r="I112" s="334" t="s">
        <v>1393</v>
      </c>
      <c r="J112" s="334">
        <v>50</v>
      </c>
      <c r="K112" s="348"/>
    </row>
    <row r="113" s="1" customFormat="1" ht="15" customHeight="1">
      <c r="B113" s="359"/>
      <c r="C113" s="334" t="s">
        <v>55</v>
      </c>
      <c r="D113" s="334"/>
      <c r="E113" s="334"/>
      <c r="F113" s="357" t="s">
        <v>1391</v>
      </c>
      <c r="G113" s="334"/>
      <c r="H113" s="334" t="s">
        <v>1432</v>
      </c>
      <c r="I113" s="334" t="s">
        <v>1393</v>
      </c>
      <c r="J113" s="334">
        <v>20</v>
      </c>
      <c r="K113" s="348"/>
    </row>
    <row r="114" s="1" customFormat="1" ht="15" customHeight="1">
      <c r="B114" s="359"/>
      <c r="C114" s="334" t="s">
        <v>1433</v>
      </c>
      <c r="D114" s="334"/>
      <c r="E114" s="334"/>
      <c r="F114" s="357" t="s">
        <v>1391</v>
      </c>
      <c r="G114" s="334"/>
      <c r="H114" s="334" t="s">
        <v>1434</v>
      </c>
      <c r="I114" s="334" t="s">
        <v>1393</v>
      </c>
      <c r="J114" s="334">
        <v>120</v>
      </c>
      <c r="K114" s="348"/>
    </row>
    <row r="115" s="1" customFormat="1" ht="15" customHeight="1">
      <c r="B115" s="359"/>
      <c r="C115" s="334" t="s">
        <v>40</v>
      </c>
      <c r="D115" s="334"/>
      <c r="E115" s="334"/>
      <c r="F115" s="357" t="s">
        <v>1391</v>
      </c>
      <c r="G115" s="334"/>
      <c r="H115" s="334" t="s">
        <v>1435</v>
      </c>
      <c r="I115" s="334" t="s">
        <v>1426</v>
      </c>
      <c r="J115" s="334"/>
      <c r="K115" s="348"/>
    </row>
    <row r="116" s="1" customFormat="1" ht="15" customHeight="1">
      <c r="B116" s="359"/>
      <c r="C116" s="334" t="s">
        <v>50</v>
      </c>
      <c r="D116" s="334"/>
      <c r="E116" s="334"/>
      <c r="F116" s="357" t="s">
        <v>1391</v>
      </c>
      <c r="G116" s="334"/>
      <c r="H116" s="334" t="s">
        <v>1436</v>
      </c>
      <c r="I116" s="334" t="s">
        <v>1426</v>
      </c>
      <c r="J116" s="334"/>
      <c r="K116" s="348"/>
    </row>
    <row r="117" s="1" customFormat="1" ht="15" customHeight="1">
      <c r="B117" s="359"/>
      <c r="C117" s="334" t="s">
        <v>59</v>
      </c>
      <c r="D117" s="334"/>
      <c r="E117" s="334"/>
      <c r="F117" s="357" t="s">
        <v>1391</v>
      </c>
      <c r="G117" s="334"/>
      <c r="H117" s="334" t="s">
        <v>1437</v>
      </c>
      <c r="I117" s="334" t="s">
        <v>1438</v>
      </c>
      <c r="J117" s="334"/>
      <c r="K117" s="348"/>
    </row>
    <row r="118" s="1" customFormat="1" ht="15" customHeight="1">
      <c r="B118" s="362"/>
      <c r="C118" s="368"/>
      <c r="D118" s="368"/>
      <c r="E118" s="368"/>
      <c r="F118" s="368"/>
      <c r="G118" s="368"/>
      <c r="H118" s="368"/>
      <c r="I118" s="368"/>
      <c r="J118" s="368"/>
      <c r="K118" s="364"/>
    </row>
    <row r="119" s="1" customFormat="1" ht="18.75" customHeight="1">
      <c r="B119" s="369"/>
      <c r="C119" s="370"/>
      <c r="D119" s="370"/>
      <c r="E119" s="370"/>
      <c r="F119" s="371"/>
      <c r="G119" s="370"/>
      <c r="H119" s="370"/>
      <c r="I119" s="370"/>
      <c r="J119" s="370"/>
      <c r="K119" s="369"/>
    </row>
    <row r="120" s="1" customFormat="1" ht="18.75" customHeight="1">
      <c r="B120" s="342"/>
      <c r="C120" s="342"/>
      <c r="D120" s="342"/>
      <c r="E120" s="342"/>
      <c r="F120" s="342"/>
      <c r="G120" s="342"/>
      <c r="H120" s="342"/>
      <c r="I120" s="342"/>
      <c r="J120" s="342"/>
      <c r="K120" s="342"/>
    </row>
    <row r="121" s="1" customFormat="1" ht="7.5" customHeight="1">
      <c r="B121" s="372"/>
      <c r="C121" s="373"/>
      <c r="D121" s="373"/>
      <c r="E121" s="373"/>
      <c r="F121" s="373"/>
      <c r="G121" s="373"/>
      <c r="H121" s="373"/>
      <c r="I121" s="373"/>
      <c r="J121" s="373"/>
      <c r="K121" s="374"/>
    </row>
    <row r="122" s="1" customFormat="1" ht="45" customHeight="1">
      <c r="B122" s="375"/>
      <c r="C122" s="325" t="s">
        <v>1439</v>
      </c>
      <c r="D122" s="325"/>
      <c r="E122" s="325"/>
      <c r="F122" s="325"/>
      <c r="G122" s="325"/>
      <c r="H122" s="325"/>
      <c r="I122" s="325"/>
      <c r="J122" s="325"/>
      <c r="K122" s="376"/>
    </row>
    <row r="123" s="1" customFormat="1" ht="17.25" customHeight="1">
      <c r="B123" s="377"/>
      <c r="C123" s="349" t="s">
        <v>1385</v>
      </c>
      <c r="D123" s="349"/>
      <c r="E123" s="349"/>
      <c r="F123" s="349" t="s">
        <v>1386</v>
      </c>
      <c r="G123" s="350"/>
      <c r="H123" s="349" t="s">
        <v>56</v>
      </c>
      <c r="I123" s="349" t="s">
        <v>59</v>
      </c>
      <c r="J123" s="349" t="s">
        <v>1387</v>
      </c>
      <c r="K123" s="378"/>
    </row>
    <row r="124" s="1" customFormat="1" ht="17.25" customHeight="1">
      <c r="B124" s="377"/>
      <c r="C124" s="351" t="s">
        <v>1388</v>
      </c>
      <c r="D124" s="351"/>
      <c r="E124" s="351"/>
      <c r="F124" s="352" t="s">
        <v>1389</v>
      </c>
      <c r="G124" s="353"/>
      <c r="H124" s="351"/>
      <c r="I124" s="351"/>
      <c r="J124" s="351" t="s">
        <v>1390</v>
      </c>
      <c r="K124" s="378"/>
    </row>
    <row r="125" s="1" customFormat="1" ht="5.25" customHeight="1">
      <c r="B125" s="379"/>
      <c r="C125" s="354"/>
      <c r="D125" s="354"/>
      <c r="E125" s="354"/>
      <c r="F125" s="354"/>
      <c r="G125" s="380"/>
      <c r="H125" s="354"/>
      <c r="I125" s="354"/>
      <c r="J125" s="354"/>
      <c r="K125" s="381"/>
    </row>
    <row r="126" s="1" customFormat="1" ht="15" customHeight="1">
      <c r="B126" s="379"/>
      <c r="C126" s="334" t="s">
        <v>1394</v>
      </c>
      <c r="D126" s="356"/>
      <c r="E126" s="356"/>
      <c r="F126" s="357" t="s">
        <v>1391</v>
      </c>
      <c r="G126" s="334"/>
      <c r="H126" s="334" t="s">
        <v>1431</v>
      </c>
      <c r="I126" s="334" t="s">
        <v>1393</v>
      </c>
      <c r="J126" s="334">
        <v>120</v>
      </c>
      <c r="K126" s="382"/>
    </row>
    <row r="127" s="1" customFormat="1" ht="15" customHeight="1">
      <c r="B127" s="379"/>
      <c r="C127" s="334" t="s">
        <v>1440</v>
      </c>
      <c r="D127" s="334"/>
      <c r="E127" s="334"/>
      <c r="F127" s="357" t="s">
        <v>1391</v>
      </c>
      <c r="G127" s="334"/>
      <c r="H127" s="334" t="s">
        <v>1441</v>
      </c>
      <c r="I127" s="334" t="s">
        <v>1393</v>
      </c>
      <c r="J127" s="334" t="s">
        <v>1442</v>
      </c>
      <c r="K127" s="382"/>
    </row>
    <row r="128" s="1" customFormat="1" ht="15" customHeight="1">
      <c r="B128" s="379"/>
      <c r="C128" s="334" t="s">
        <v>85</v>
      </c>
      <c r="D128" s="334"/>
      <c r="E128" s="334"/>
      <c r="F128" s="357" t="s">
        <v>1391</v>
      </c>
      <c r="G128" s="334"/>
      <c r="H128" s="334" t="s">
        <v>1443</v>
      </c>
      <c r="I128" s="334" t="s">
        <v>1393</v>
      </c>
      <c r="J128" s="334" t="s">
        <v>1442</v>
      </c>
      <c r="K128" s="382"/>
    </row>
    <row r="129" s="1" customFormat="1" ht="15" customHeight="1">
      <c r="B129" s="379"/>
      <c r="C129" s="334" t="s">
        <v>1402</v>
      </c>
      <c r="D129" s="334"/>
      <c r="E129" s="334"/>
      <c r="F129" s="357" t="s">
        <v>1397</v>
      </c>
      <c r="G129" s="334"/>
      <c r="H129" s="334" t="s">
        <v>1403</v>
      </c>
      <c r="I129" s="334" t="s">
        <v>1393</v>
      </c>
      <c r="J129" s="334">
        <v>15</v>
      </c>
      <c r="K129" s="382"/>
    </row>
    <row r="130" s="1" customFormat="1" ht="15" customHeight="1">
      <c r="B130" s="379"/>
      <c r="C130" s="360" t="s">
        <v>1404</v>
      </c>
      <c r="D130" s="360"/>
      <c r="E130" s="360"/>
      <c r="F130" s="361" t="s">
        <v>1397</v>
      </c>
      <c r="G130" s="360"/>
      <c r="H130" s="360" t="s">
        <v>1405</v>
      </c>
      <c r="I130" s="360" t="s">
        <v>1393</v>
      </c>
      <c r="J130" s="360">
        <v>15</v>
      </c>
      <c r="K130" s="382"/>
    </row>
    <row r="131" s="1" customFormat="1" ht="15" customHeight="1">
      <c r="B131" s="379"/>
      <c r="C131" s="360" t="s">
        <v>1406</v>
      </c>
      <c r="D131" s="360"/>
      <c r="E131" s="360"/>
      <c r="F131" s="361" t="s">
        <v>1397</v>
      </c>
      <c r="G131" s="360"/>
      <c r="H131" s="360" t="s">
        <v>1407</v>
      </c>
      <c r="I131" s="360" t="s">
        <v>1393</v>
      </c>
      <c r="J131" s="360">
        <v>20</v>
      </c>
      <c r="K131" s="382"/>
    </row>
    <row r="132" s="1" customFormat="1" ht="15" customHeight="1">
      <c r="B132" s="379"/>
      <c r="C132" s="360" t="s">
        <v>1408</v>
      </c>
      <c r="D132" s="360"/>
      <c r="E132" s="360"/>
      <c r="F132" s="361" t="s">
        <v>1397</v>
      </c>
      <c r="G132" s="360"/>
      <c r="H132" s="360" t="s">
        <v>1409</v>
      </c>
      <c r="I132" s="360" t="s">
        <v>1393</v>
      </c>
      <c r="J132" s="360">
        <v>20</v>
      </c>
      <c r="K132" s="382"/>
    </row>
    <row r="133" s="1" customFormat="1" ht="15" customHeight="1">
      <c r="B133" s="379"/>
      <c r="C133" s="334" t="s">
        <v>1396</v>
      </c>
      <c r="D133" s="334"/>
      <c r="E133" s="334"/>
      <c r="F133" s="357" t="s">
        <v>1397</v>
      </c>
      <c r="G133" s="334"/>
      <c r="H133" s="334" t="s">
        <v>1431</v>
      </c>
      <c r="I133" s="334" t="s">
        <v>1393</v>
      </c>
      <c r="J133" s="334">
        <v>50</v>
      </c>
      <c r="K133" s="382"/>
    </row>
    <row r="134" s="1" customFormat="1" ht="15" customHeight="1">
      <c r="B134" s="379"/>
      <c r="C134" s="334" t="s">
        <v>1410</v>
      </c>
      <c r="D134" s="334"/>
      <c r="E134" s="334"/>
      <c r="F134" s="357" t="s">
        <v>1397</v>
      </c>
      <c r="G134" s="334"/>
      <c r="H134" s="334" t="s">
        <v>1431</v>
      </c>
      <c r="I134" s="334" t="s">
        <v>1393</v>
      </c>
      <c r="J134" s="334">
        <v>50</v>
      </c>
      <c r="K134" s="382"/>
    </row>
    <row r="135" s="1" customFormat="1" ht="15" customHeight="1">
      <c r="B135" s="379"/>
      <c r="C135" s="334" t="s">
        <v>1416</v>
      </c>
      <c r="D135" s="334"/>
      <c r="E135" s="334"/>
      <c r="F135" s="357" t="s">
        <v>1397</v>
      </c>
      <c r="G135" s="334"/>
      <c r="H135" s="334" t="s">
        <v>1431</v>
      </c>
      <c r="I135" s="334" t="s">
        <v>1393</v>
      </c>
      <c r="J135" s="334">
        <v>50</v>
      </c>
      <c r="K135" s="382"/>
    </row>
    <row r="136" s="1" customFormat="1" ht="15" customHeight="1">
      <c r="B136" s="379"/>
      <c r="C136" s="334" t="s">
        <v>1418</v>
      </c>
      <c r="D136" s="334"/>
      <c r="E136" s="334"/>
      <c r="F136" s="357" t="s">
        <v>1397</v>
      </c>
      <c r="G136" s="334"/>
      <c r="H136" s="334" t="s">
        <v>1431</v>
      </c>
      <c r="I136" s="334" t="s">
        <v>1393</v>
      </c>
      <c r="J136" s="334">
        <v>50</v>
      </c>
      <c r="K136" s="382"/>
    </row>
    <row r="137" s="1" customFormat="1" ht="15" customHeight="1">
      <c r="B137" s="379"/>
      <c r="C137" s="334" t="s">
        <v>1419</v>
      </c>
      <c r="D137" s="334"/>
      <c r="E137" s="334"/>
      <c r="F137" s="357" t="s">
        <v>1397</v>
      </c>
      <c r="G137" s="334"/>
      <c r="H137" s="334" t="s">
        <v>1444</v>
      </c>
      <c r="I137" s="334" t="s">
        <v>1393</v>
      </c>
      <c r="J137" s="334">
        <v>255</v>
      </c>
      <c r="K137" s="382"/>
    </row>
    <row r="138" s="1" customFormat="1" ht="15" customHeight="1">
      <c r="B138" s="379"/>
      <c r="C138" s="334" t="s">
        <v>1421</v>
      </c>
      <c r="D138" s="334"/>
      <c r="E138" s="334"/>
      <c r="F138" s="357" t="s">
        <v>1391</v>
      </c>
      <c r="G138" s="334"/>
      <c r="H138" s="334" t="s">
        <v>1445</v>
      </c>
      <c r="I138" s="334" t="s">
        <v>1423</v>
      </c>
      <c r="J138" s="334"/>
      <c r="K138" s="382"/>
    </row>
    <row r="139" s="1" customFormat="1" ht="15" customHeight="1">
      <c r="B139" s="379"/>
      <c r="C139" s="334" t="s">
        <v>1424</v>
      </c>
      <c r="D139" s="334"/>
      <c r="E139" s="334"/>
      <c r="F139" s="357" t="s">
        <v>1391</v>
      </c>
      <c r="G139" s="334"/>
      <c r="H139" s="334" t="s">
        <v>1446</v>
      </c>
      <c r="I139" s="334" t="s">
        <v>1426</v>
      </c>
      <c r="J139" s="334"/>
      <c r="K139" s="382"/>
    </row>
    <row r="140" s="1" customFormat="1" ht="15" customHeight="1">
      <c r="B140" s="379"/>
      <c r="C140" s="334" t="s">
        <v>1427</v>
      </c>
      <c r="D140" s="334"/>
      <c r="E140" s="334"/>
      <c r="F140" s="357" t="s">
        <v>1391</v>
      </c>
      <c r="G140" s="334"/>
      <c r="H140" s="334" t="s">
        <v>1427</v>
      </c>
      <c r="I140" s="334" t="s">
        <v>1426</v>
      </c>
      <c r="J140" s="334"/>
      <c r="K140" s="382"/>
    </row>
    <row r="141" s="1" customFormat="1" ht="15" customHeight="1">
      <c r="B141" s="379"/>
      <c r="C141" s="334" t="s">
        <v>40</v>
      </c>
      <c r="D141" s="334"/>
      <c r="E141" s="334"/>
      <c r="F141" s="357" t="s">
        <v>1391</v>
      </c>
      <c r="G141" s="334"/>
      <c r="H141" s="334" t="s">
        <v>1447</v>
      </c>
      <c r="I141" s="334" t="s">
        <v>1426</v>
      </c>
      <c r="J141" s="334"/>
      <c r="K141" s="382"/>
    </row>
    <row r="142" s="1" customFormat="1" ht="15" customHeight="1">
      <c r="B142" s="379"/>
      <c r="C142" s="334" t="s">
        <v>1448</v>
      </c>
      <c r="D142" s="334"/>
      <c r="E142" s="334"/>
      <c r="F142" s="357" t="s">
        <v>1391</v>
      </c>
      <c r="G142" s="334"/>
      <c r="H142" s="334" t="s">
        <v>1449</v>
      </c>
      <c r="I142" s="334" t="s">
        <v>1426</v>
      </c>
      <c r="J142" s="334"/>
      <c r="K142" s="382"/>
    </row>
    <row r="143" s="1" customFormat="1" ht="15" customHeight="1">
      <c r="B143" s="383"/>
      <c r="C143" s="384"/>
      <c r="D143" s="384"/>
      <c r="E143" s="384"/>
      <c r="F143" s="384"/>
      <c r="G143" s="384"/>
      <c r="H143" s="384"/>
      <c r="I143" s="384"/>
      <c r="J143" s="384"/>
      <c r="K143" s="385"/>
    </row>
    <row r="144" s="1" customFormat="1" ht="18.75" customHeight="1">
      <c r="B144" s="370"/>
      <c r="C144" s="370"/>
      <c r="D144" s="370"/>
      <c r="E144" s="370"/>
      <c r="F144" s="371"/>
      <c r="G144" s="370"/>
      <c r="H144" s="370"/>
      <c r="I144" s="370"/>
      <c r="J144" s="370"/>
      <c r="K144" s="370"/>
    </row>
    <row r="145" s="1" customFormat="1" ht="18.75" customHeight="1">
      <c r="B145" s="342"/>
      <c r="C145" s="342"/>
      <c r="D145" s="342"/>
      <c r="E145" s="342"/>
      <c r="F145" s="342"/>
      <c r="G145" s="342"/>
      <c r="H145" s="342"/>
      <c r="I145" s="342"/>
      <c r="J145" s="342"/>
      <c r="K145" s="342"/>
    </row>
    <row r="146" s="1" customFormat="1" ht="7.5" customHeight="1">
      <c r="B146" s="343"/>
      <c r="C146" s="344"/>
      <c r="D146" s="344"/>
      <c r="E146" s="344"/>
      <c r="F146" s="344"/>
      <c r="G146" s="344"/>
      <c r="H146" s="344"/>
      <c r="I146" s="344"/>
      <c r="J146" s="344"/>
      <c r="K146" s="345"/>
    </row>
    <row r="147" s="1" customFormat="1" ht="45" customHeight="1">
      <c r="B147" s="346"/>
      <c r="C147" s="347" t="s">
        <v>1450</v>
      </c>
      <c r="D147" s="347"/>
      <c r="E147" s="347"/>
      <c r="F147" s="347"/>
      <c r="G147" s="347"/>
      <c r="H147" s="347"/>
      <c r="I147" s="347"/>
      <c r="J147" s="347"/>
      <c r="K147" s="348"/>
    </row>
    <row r="148" s="1" customFormat="1" ht="17.25" customHeight="1">
      <c r="B148" s="346"/>
      <c r="C148" s="349" t="s">
        <v>1385</v>
      </c>
      <c r="D148" s="349"/>
      <c r="E148" s="349"/>
      <c r="F148" s="349" t="s">
        <v>1386</v>
      </c>
      <c r="G148" s="350"/>
      <c r="H148" s="349" t="s">
        <v>56</v>
      </c>
      <c r="I148" s="349" t="s">
        <v>59</v>
      </c>
      <c r="J148" s="349" t="s">
        <v>1387</v>
      </c>
      <c r="K148" s="348"/>
    </row>
    <row r="149" s="1" customFormat="1" ht="17.25" customHeight="1">
      <c r="B149" s="346"/>
      <c r="C149" s="351" t="s">
        <v>1388</v>
      </c>
      <c r="D149" s="351"/>
      <c r="E149" s="351"/>
      <c r="F149" s="352" t="s">
        <v>1389</v>
      </c>
      <c r="G149" s="353"/>
      <c r="H149" s="351"/>
      <c r="I149" s="351"/>
      <c r="J149" s="351" t="s">
        <v>1390</v>
      </c>
      <c r="K149" s="348"/>
    </row>
    <row r="150" s="1" customFormat="1" ht="5.25" customHeight="1">
      <c r="B150" s="359"/>
      <c r="C150" s="354"/>
      <c r="D150" s="354"/>
      <c r="E150" s="354"/>
      <c r="F150" s="354"/>
      <c r="G150" s="355"/>
      <c r="H150" s="354"/>
      <c r="I150" s="354"/>
      <c r="J150" s="354"/>
      <c r="K150" s="382"/>
    </row>
    <row r="151" s="1" customFormat="1" ht="15" customHeight="1">
      <c r="B151" s="359"/>
      <c r="C151" s="386" t="s">
        <v>1394</v>
      </c>
      <c r="D151" s="334"/>
      <c r="E151" s="334"/>
      <c r="F151" s="387" t="s">
        <v>1391</v>
      </c>
      <c r="G151" s="334"/>
      <c r="H151" s="386" t="s">
        <v>1431</v>
      </c>
      <c r="I151" s="386" t="s">
        <v>1393</v>
      </c>
      <c r="J151" s="386">
        <v>120</v>
      </c>
      <c r="K151" s="382"/>
    </row>
    <row r="152" s="1" customFormat="1" ht="15" customHeight="1">
      <c r="B152" s="359"/>
      <c r="C152" s="386" t="s">
        <v>1440</v>
      </c>
      <c r="D152" s="334"/>
      <c r="E152" s="334"/>
      <c r="F152" s="387" t="s">
        <v>1391</v>
      </c>
      <c r="G152" s="334"/>
      <c r="H152" s="386" t="s">
        <v>1451</v>
      </c>
      <c r="I152" s="386" t="s">
        <v>1393</v>
      </c>
      <c r="J152" s="386" t="s">
        <v>1442</v>
      </c>
      <c r="K152" s="382"/>
    </row>
    <row r="153" s="1" customFormat="1" ht="15" customHeight="1">
      <c r="B153" s="359"/>
      <c r="C153" s="386" t="s">
        <v>85</v>
      </c>
      <c r="D153" s="334"/>
      <c r="E153" s="334"/>
      <c r="F153" s="387" t="s">
        <v>1391</v>
      </c>
      <c r="G153" s="334"/>
      <c r="H153" s="386" t="s">
        <v>1452</v>
      </c>
      <c r="I153" s="386" t="s">
        <v>1393</v>
      </c>
      <c r="J153" s="386" t="s">
        <v>1442</v>
      </c>
      <c r="K153" s="382"/>
    </row>
    <row r="154" s="1" customFormat="1" ht="15" customHeight="1">
      <c r="B154" s="359"/>
      <c r="C154" s="386" t="s">
        <v>1396</v>
      </c>
      <c r="D154" s="334"/>
      <c r="E154" s="334"/>
      <c r="F154" s="387" t="s">
        <v>1397</v>
      </c>
      <c r="G154" s="334"/>
      <c r="H154" s="386" t="s">
        <v>1431</v>
      </c>
      <c r="I154" s="386" t="s">
        <v>1393</v>
      </c>
      <c r="J154" s="386">
        <v>50</v>
      </c>
      <c r="K154" s="382"/>
    </row>
    <row r="155" s="1" customFormat="1" ht="15" customHeight="1">
      <c r="B155" s="359"/>
      <c r="C155" s="386" t="s">
        <v>1399</v>
      </c>
      <c r="D155" s="334"/>
      <c r="E155" s="334"/>
      <c r="F155" s="387" t="s">
        <v>1391</v>
      </c>
      <c r="G155" s="334"/>
      <c r="H155" s="386" t="s">
        <v>1431</v>
      </c>
      <c r="I155" s="386" t="s">
        <v>1401</v>
      </c>
      <c r="J155" s="386"/>
      <c r="K155" s="382"/>
    </row>
    <row r="156" s="1" customFormat="1" ht="15" customHeight="1">
      <c r="B156" s="359"/>
      <c r="C156" s="386" t="s">
        <v>1410</v>
      </c>
      <c r="D156" s="334"/>
      <c r="E156" s="334"/>
      <c r="F156" s="387" t="s">
        <v>1397</v>
      </c>
      <c r="G156" s="334"/>
      <c r="H156" s="386" t="s">
        <v>1431</v>
      </c>
      <c r="I156" s="386" t="s">
        <v>1393</v>
      </c>
      <c r="J156" s="386">
        <v>50</v>
      </c>
      <c r="K156" s="382"/>
    </row>
    <row r="157" s="1" customFormat="1" ht="15" customHeight="1">
      <c r="B157" s="359"/>
      <c r="C157" s="386" t="s">
        <v>1418</v>
      </c>
      <c r="D157" s="334"/>
      <c r="E157" s="334"/>
      <c r="F157" s="387" t="s">
        <v>1397</v>
      </c>
      <c r="G157" s="334"/>
      <c r="H157" s="386" t="s">
        <v>1431</v>
      </c>
      <c r="I157" s="386" t="s">
        <v>1393</v>
      </c>
      <c r="J157" s="386">
        <v>50</v>
      </c>
      <c r="K157" s="382"/>
    </row>
    <row r="158" s="1" customFormat="1" ht="15" customHeight="1">
      <c r="B158" s="359"/>
      <c r="C158" s="386" t="s">
        <v>1416</v>
      </c>
      <c r="D158" s="334"/>
      <c r="E158" s="334"/>
      <c r="F158" s="387" t="s">
        <v>1397</v>
      </c>
      <c r="G158" s="334"/>
      <c r="H158" s="386" t="s">
        <v>1431</v>
      </c>
      <c r="I158" s="386" t="s">
        <v>1393</v>
      </c>
      <c r="J158" s="386">
        <v>50</v>
      </c>
      <c r="K158" s="382"/>
    </row>
    <row r="159" s="1" customFormat="1" ht="15" customHeight="1">
      <c r="B159" s="359"/>
      <c r="C159" s="386" t="s">
        <v>129</v>
      </c>
      <c r="D159" s="334"/>
      <c r="E159" s="334"/>
      <c r="F159" s="387" t="s">
        <v>1391</v>
      </c>
      <c r="G159" s="334"/>
      <c r="H159" s="386" t="s">
        <v>1453</v>
      </c>
      <c r="I159" s="386" t="s">
        <v>1393</v>
      </c>
      <c r="J159" s="386" t="s">
        <v>1454</v>
      </c>
      <c r="K159" s="382"/>
    </row>
    <row r="160" s="1" customFormat="1" ht="15" customHeight="1">
      <c r="B160" s="359"/>
      <c r="C160" s="386" t="s">
        <v>1455</v>
      </c>
      <c r="D160" s="334"/>
      <c r="E160" s="334"/>
      <c r="F160" s="387" t="s">
        <v>1391</v>
      </c>
      <c r="G160" s="334"/>
      <c r="H160" s="386" t="s">
        <v>1456</v>
      </c>
      <c r="I160" s="386" t="s">
        <v>1426</v>
      </c>
      <c r="J160" s="386"/>
      <c r="K160" s="382"/>
    </row>
    <row r="161" s="1" customFormat="1" ht="15" customHeight="1">
      <c r="B161" s="388"/>
      <c r="C161" s="368"/>
      <c r="D161" s="368"/>
      <c r="E161" s="368"/>
      <c r="F161" s="368"/>
      <c r="G161" s="368"/>
      <c r="H161" s="368"/>
      <c r="I161" s="368"/>
      <c r="J161" s="368"/>
      <c r="K161" s="389"/>
    </row>
    <row r="162" s="1" customFormat="1" ht="18.75" customHeight="1">
      <c r="B162" s="370"/>
      <c r="C162" s="380"/>
      <c r="D162" s="380"/>
      <c r="E162" s="380"/>
      <c r="F162" s="390"/>
      <c r="G162" s="380"/>
      <c r="H162" s="380"/>
      <c r="I162" s="380"/>
      <c r="J162" s="380"/>
      <c r="K162" s="370"/>
    </row>
    <row r="163" s="1" customFormat="1" ht="18.75" customHeight="1">
      <c r="B163" s="342"/>
      <c r="C163" s="342"/>
      <c r="D163" s="342"/>
      <c r="E163" s="342"/>
      <c r="F163" s="342"/>
      <c r="G163" s="342"/>
      <c r="H163" s="342"/>
      <c r="I163" s="342"/>
      <c r="J163" s="342"/>
      <c r="K163" s="342"/>
    </row>
    <row r="164" s="1" customFormat="1" ht="7.5" customHeight="1">
      <c r="B164" s="321"/>
      <c r="C164" s="322"/>
      <c r="D164" s="322"/>
      <c r="E164" s="322"/>
      <c r="F164" s="322"/>
      <c r="G164" s="322"/>
      <c r="H164" s="322"/>
      <c r="I164" s="322"/>
      <c r="J164" s="322"/>
      <c r="K164" s="323"/>
    </row>
    <row r="165" s="1" customFormat="1" ht="45" customHeight="1">
      <c r="B165" s="324"/>
      <c r="C165" s="325" t="s">
        <v>1457</v>
      </c>
      <c r="D165" s="325"/>
      <c r="E165" s="325"/>
      <c r="F165" s="325"/>
      <c r="G165" s="325"/>
      <c r="H165" s="325"/>
      <c r="I165" s="325"/>
      <c r="J165" s="325"/>
      <c r="K165" s="326"/>
    </row>
    <row r="166" s="1" customFormat="1" ht="17.25" customHeight="1">
      <c r="B166" s="324"/>
      <c r="C166" s="349" t="s">
        <v>1385</v>
      </c>
      <c r="D166" s="349"/>
      <c r="E166" s="349"/>
      <c r="F166" s="349" t="s">
        <v>1386</v>
      </c>
      <c r="G166" s="391"/>
      <c r="H166" s="392" t="s">
        <v>56</v>
      </c>
      <c r="I166" s="392" t="s">
        <v>59</v>
      </c>
      <c r="J166" s="349" t="s">
        <v>1387</v>
      </c>
      <c r="K166" s="326"/>
    </row>
    <row r="167" s="1" customFormat="1" ht="17.25" customHeight="1">
      <c r="B167" s="327"/>
      <c r="C167" s="351" t="s">
        <v>1388</v>
      </c>
      <c r="D167" s="351"/>
      <c r="E167" s="351"/>
      <c r="F167" s="352" t="s">
        <v>1389</v>
      </c>
      <c r="G167" s="393"/>
      <c r="H167" s="394"/>
      <c r="I167" s="394"/>
      <c r="J167" s="351" t="s">
        <v>1390</v>
      </c>
      <c r="K167" s="329"/>
    </row>
    <row r="168" s="1" customFormat="1" ht="5.25" customHeight="1">
      <c r="B168" s="359"/>
      <c r="C168" s="354"/>
      <c r="D168" s="354"/>
      <c r="E168" s="354"/>
      <c r="F168" s="354"/>
      <c r="G168" s="355"/>
      <c r="H168" s="354"/>
      <c r="I168" s="354"/>
      <c r="J168" s="354"/>
      <c r="K168" s="382"/>
    </row>
    <row r="169" s="1" customFormat="1" ht="15" customHeight="1">
      <c r="B169" s="359"/>
      <c r="C169" s="334" t="s">
        <v>1394</v>
      </c>
      <c r="D169" s="334"/>
      <c r="E169" s="334"/>
      <c r="F169" s="357" t="s">
        <v>1391</v>
      </c>
      <c r="G169" s="334"/>
      <c r="H169" s="334" t="s">
        <v>1431</v>
      </c>
      <c r="I169" s="334" t="s">
        <v>1393</v>
      </c>
      <c r="J169" s="334">
        <v>120</v>
      </c>
      <c r="K169" s="382"/>
    </row>
    <row r="170" s="1" customFormat="1" ht="15" customHeight="1">
      <c r="B170" s="359"/>
      <c r="C170" s="334" t="s">
        <v>1440</v>
      </c>
      <c r="D170" s="334"/>
      <c r="E170" s="334"/>
      <c r="F170" s="357" t="s">
        <v>1391</v>
      </c>
      <c r="G170" s="334"/>
      <c r="H170" s="334" t="s">
        <v>1441</v>
      </c>
      <c r="I170" s="334" t="s">
        <v>1393</v>
      </c>
      <c r="J170" s="334" t="s">
        <v>1442</v>
      </c>
      <c r="K170" s="382"/>
    </row>
    <row r="171" s="1" customFormat="1" ht="15" customHeight="1">
      <c r="B171" s="359"/>
      <c r="C171" s="334" t="s">
        <v>85</v>
      </c>
      <c r="D171" s="334"/>
      <c r="E171" s="334"/>
      <c r="F171" s="357" t="s">
        <v>1391</v>
      </c>
      <c r="G171" s="334"/>
      <c r="H171" s="334" t="s">
        <v>1458</v>
      </c>
      <c r="I171" s="334" t="s">
        <v>1393</v>
      </c>
      <c r="J171" s="334" t="s">
        <v>1442</v>
      </c>
      <c r="K171" s="382"/>
    </row>
    <row r="172" s="1" customFormat="1" ht="15" customHeight="1">
      <c r="B172" s="359"/>
      <c r="C172" s="334" t="s">
        <v>1396</v>
      </c>
      <c r="D172" s="334"/>
      <c r="E172" s="334"/>
      <c r="F172" s="357" t="s">
        <v>1397</v>
      </c>
      <c r="G172" s="334"/>
      <c r="H172" s="334" t="s">
        <v>1458</v>
      </c>
      <c r="I172" s="334" t="s">
        <v>1393</v>
      </c>
      <c r="J172" s="334">
        <v>50</v>
      </c>
      <c r="K172" s="382"/>
    </row>
    <row r="173" s="1" customFormat="1" ht="15" customHeight="1">
      <c r="B173" s="359"/>
      <c r="C173" s="334" t="s">
        <v>1399</v>
      </c>
      <c r="D173" s="334"/>
      <c r="E173" s="334"/>
      <c r="F173" s="357" t="s">
        <v>1391</v>
      </c>
      <c r="G173" s="334"/>
      <c r="H173" s="334" t="s">
        <v>1458</v>
      </c>
      <c r="I173" s="334" t="s">
        <v>1401</v>
      </c>
      <c r="J173" s="334"/>
      <c r="K173" s="382"/>
    </row>
    <row r="174" s="1" customFormat="1" ht="15" customHeight="1">
      <c r="B174" s="359"/>
      <c r="C174" s="334" t="s">
        <v>1410</v>
      </c>
      <c r="D174" s="334"/>
      <c r="E174" s="334"/>
      <c r="F174" s="357" t="s">
        <v>1397</v>
      </c>
      <c r="G174" s="334"/>
      <c r="H174" s="334" t="s">
        <v>1458</v>
      </c>
      <c r="I174" s="334" t="s">
        <v>1393</v>
      </c>
      <c r="J174" s="334">
        <v>50</v>
      </c>
      <c r="K174" s="382"/>
    </row>
    <row r="175" s="1" customFormat="1" ht="15" customHeight="1">
      <c r="B175" s="359"/>
      <c r="C175" s="334" t="s">
        <v>1418</v>
      </c>
      <c r="D175" s="334"/>
      <c r="E175" s="334"/>
      <c r="F175" s="357" t="s">
        <v>1397</v>
      </c>
      <c r="G175" s="334"/>
      <c r="H175" s="334" t="s">
        <v>1458</v>
      </c>
      <c r="I175" s="334" t="s">
        <v>1393</v>
      </c>
      <c r="J175" s="334">
        <v>50</v>
      </c>
      <c r="K175" s="382"/>
    </row>
    <row r="176" s="1" customFormat="1" ht="15" customHeight="1">
      <c r="B176" s="359"/>
      <c r="C176" s="334" t="s">
        <v>1416</v>
      </c>
      <c r="D176" s="334"/>
      <c r="E176" s="334"/>
      <c r="F176" s="357" t="s">
        <v>1397</v>
      </c>
      <c r="G176" s="334"/>
      <c r="H176" s="334" t="s">
        <v>1458</v>
      </c>
      <c r="I176" s="334" t="s">
        <v>1393</v>
      </c>
      <c r="J176" s="334">
        <v>50</v>
      </c>
      <c r="K176" s="382"/>
    </row>
    <row r="177" s="1" customFormat="1" ht="15" customHeight="1">
      <c r="B177" s="359"/>
      <c r="C177" s="334" t="s">
        <v>141</v>
      </c>
      <c r="D177" s="334"/>
      <c r="E177" s="334"/>
      <c r="F177" s="357" t="s">
        <v>1391</v>
      </c>
      <c r="G177" s="334"/>
      <c r="H177" s="334" t="s">
        <v>1459</v>
      </c>
      <c r="I177" s="334" t="s">
        <v>1460</v>
      </c>
      <c r="J177" s="334"/>
      <c r="K177" s="382"/>
    </row>
    <row r="178" s="1" customFormat="1" ht="15" customHeight="1">
      <c r="B178" s="359"/>
      <c r="C178" s="334" t="s">
        <v>59</v>
      </c>
      <c r="D178" s="334"/>
      <c r="E178" s="334"/>
      <c r="F178" s="357" t="s">
        <v>1391</v>
      </c>
      <c r="G178" s="334"/>
      <c r="H178" s="334" t="s">
        <v>1461</v>
      </c>
      <c r="I178" s="334" t="s">
        <v>1462</v>
      </c>
      <c r="J178" s="334">
        <v>1</v>
      </c>
      <c r="K178" s="382"/>
    </row>
    <row r="179" s="1" customFormat="1" ht="15" customHeight="1">
      <c r="B179" s="359"/>
      <c r="C179" s="334" t="s">
        <v>55</v>
      </c>
      <c r="D179" s="334"/>
      <c r="E179" s="334"/>
      <c r="F179" s="357" t="s">
        <v>1391</v>
      </c>
      <c r="G179" s="334"/>
      <c r="H179" s="334" t="s">
        <v>1463</v>
      </c>
      <c r="I179" s="334" t="s">
        <v>1393</v>
      </c>
      <c r="J179" s="334">
        <v>20</v>
      </c>
      <c r="K179" s="382"/>
    </row>
    <row r="180" s="1" customFormat="1" ht="15" customHeight="1">
      <c r="B180" s="359"/>
      <c r="C180" s="334" t="s">
        <v>56</v>
      </c>
      <c r="D180" s="334"/>
      <c r="E180" s="334"/>
      <c r="F180" s="357" t="s">
        <v>1391</v>
      </c>
      <c r="G180" s="334"/>
      <c r="H180" s="334" t="s">
        <v>1464</v>
      </c>
      <c r="I180" s="334" t="s">
        <v>1393</v>
      </c>
      <c r="J180" s="334">
        <v>255</v>
      </c>
      <c r="K180" s="382"/>
    </row>
    <row r="181" s="1" customFormat="1" ht="15" customHeight="1">
      <c r="B181" s="359"/>
      <c r="C181" s="334" t="s">
        <v>142</v>
      </c>
      <c r="D181" s="334"/>
      <c r="E181" s="334"/>
      <c r="F181" s="357" t="s">
        <v>1391</v>
      </c>
      <c r="G181" s="334"/>
      <c r="H181" s="334" t="s">
        <v>1355</v>
      </c>
      <c r="I181" s="334" t="s">
        <v>1393</v>
      </c>
      <c r="J181" s="334">
        <v>10</v>
      </c>
      <c r="K181" s="382"/>
    </row>
    <row r="182" s="1" customFormat="1" ht="15" customHeight="1">
      <c r="B182" s="359"/>
      <c r="C182" s="334" t="s">
        <v>143</v>
      </c>
      <c r="D182" s="334"/>
      <c r="E182" s="334"/>
      <c r="F182" s="357" t="s">
        <v>1391</v>
      </c>
      <c r="G182" s="334"/>
      <c r="H182" s="334" t="s">
        <v>1465</v>
      </c>
      <c r="I182" s="334" t="s">
        <v>1426</v>
      </c>
      <c r="J182" s="334"/>
      <c r="K182" s="382"/>
    </row>
    <row r="183" s="1" customFormat="1" ht="15" customHeight="1">
      <c r="B183" s="359"/>
      <c r="C183" s="334" t="s">
        <v>1466</v>
      </c>
      <c r="D183" s="334"/>
      <c r="E183" s="334"/>
      <c r="F183" s="357" t="s">
        <v>1391</v>
      </c>
      <c r="G183" s="334"/>
      <c r="H183" s="334" t="s">
        <v>1467</v>
      </c>
      <c r="I183" s="334" t="s">
        <v>1426</v>
      </c>
      <c r="J183" s="334"/>
      <c r="K183" s="382"/>
    </row>
    <row r="184" s="1" customFormat="1" ht="15" customHeight="1">
      <c r="B184" s="359"/>
      <c r="C184" s="334" t="s">
        <v>1455</v>
      </c>
      <c r="D184" s="334"/>
      <c r="E184" s="334"/>
      <c r="F184" s="357" t="s">
        <v>1391</v>
      </c>
      <c r="G184" s="334"/>
      <c r="H184" s="334" t="s">
        <v>1468</v>
      </c>
      <c r="I184" s="334" t="s">
        <v>1426</v>
      </c>
      <c r="J184" s="334"/>
      <c r="K184" s="382"/>
    </row>
    <row r="185" s="1" customFormat="1" ht="15" customHeight="1">
      <c r="B185" s="359"/>
      <c r="C185" s="334" t="s">
        <v>145</v>
      </c>
      <c r="D185" s="334"/>
      <c r="E185" s="334"/>
      <c r="F185" s="357" t="s">
        <v>1397</v>
      </c>
      <c r="G185" s="334"/>
      <c r="H185" s="334" t="s">
        <v>1469</v>
      </c>
      <c r="I185" s="334" t="s">
        <v>1393</v>
      </c>
      <c r="J185" s="334">
        <v>50</v>
      </c>
      <c r="K185" s="382"/>
    </row>
    <row r="186" s="1" customFormat="1" ht="15" customHeight="1">
      <c r="B186" s="359"/>
      <c r="C186" s="334" t="s">
        <v>1470</v>
      </c>
      <c r="D186" s="334"/>
      <c r="E186" s="334"/>
      <c r="F186" s="357" t="s">
        <v>1397</v>
      </c>
      <c r="G186" s="334"/>
      <c r="H186" s="334" t="s">
        <v>1471</v>
      </c>
      <c r="I186" s="334" t="s">
        <v>1472</v>
      </c>
      <c r="J186" s="334"/>
      <c r="K186" s="382"/>
    </row>
    <row r="187" s="1" customFormat="1" ht="15" customHeight="1">
      <c r="B187" s="359"/>
      <c r="C187" s="334" t="s">
        <v>1473</v>
      </c>
      <c r="D187" s="334"/>
      <c r="E187" s="334"/>
      <c r="F187" s="357" t="s">
        <v>1397</v>
      </c>
      <c r="G187" s="334"/>
      <c r="H187" s="334" t="s">
        <v>1474</v>
      </c>
      <c r="I187" s="334" t="s">
        <v>1472</v>
      </c>
      <c r="J187" s="334"/>
      <c r="K187" s="382"/>
    </row>
    <row r="188" s="1" customFormat="1" ht="15" customHeight="1">
      <c r="B188" s="359"/>
      <c r="C188" s="334" t="s">
        <v>1475</v>
      </c>
      <c r="D188" s="334"/>
      <c r="E188" s="334"/>
      <c r="F188" s="357" t="s">
        <v>1397</v>
      </c>
      <c r="G188" s="334"/>
      <c r="H188" s="334" t="s">
        <v>1476</v>
      </c>
      <c r="I188" s="334" t="s">
        <v>1472</v>
      </c>
      <c r="J188" s="334"/>
      <c r="K188" s="382"/>
    </row>
    <row r="189" s="1" customFormat="1" ht="15" customHeight="1">
      <c r="B189" s="359"/>
      <c r="C189" s="395" t="s">
        <v>1477</v>
      </c>
      <c r="D189" s="334"/>
      <c r="E189" s="334"/>
      <c r="F189" s="357" t="s">
        <v>1397</v>
      </c>
      <c r="G189" s="334"/>
      <c r="H189" s="334" t="s">
        <v>1478</v>
      </c>
      <c r="I189" s="334" t="s">
        <v>1479</v>
      </c>
      <c r="J189" s="396" t="s">
        <v>1480</v>
      </c>
      <c r="K189" s="382"/>
    </row>
    <row r="190" s="18" customFormat="1" ht="15" customHeight="1">
      <c r="B190" s="397"/>
      <c r="C190" s="398" t="s">
        <v>1481</v>
      </c>
      <c r="D190" s="399"/>
      <c r="E190" s="399"/>
      <c r="F190" s="400" t="s">
        <v>1397</v>
      </c>
      <c r="G190" s="399"/>
      <c r="H190" s="399" t="s">
        <v>1482</v>
      </c>
      <c r="I190" s="399" t="s">
        <v>1479</v>
      </c>
      <c r="J190" s="401" t="s">
        <v>1480</v>
      </c>
      <c r="K190" s="402"/>
    </row>
    <row r="191" s="1" customFormat="1" ht="15" customHeight="1">
      <c r="B191" s="359"/>
      <c r="C191" s="395" t="s">
        <v>44</v>
      </c>
      <c r="D191" s="334"/>
      <c r="E191" s="334"/>
      <c r="F191" s="357" t="s">
        <v>1391</v>
      </c>
      <c r="G191" s="334"/>
      <c r="H191" s="331" t="s">
        <v>1483</v>
      </c>
      <c r="I191" s="334" t="s">
        <v>1484</v>
      </c>
      <c r="J191" s="334"/>
      <c r="K191" s="382"/>
    </row>
    <row r="192" s="1" customFormat="1" ht="15" customHeight="1">
      <c r="B192" s="359"/>
      <c r="C192" s="395" t="s">
        <v>1485</v>
      </c>
      <c r="D192" s="334"/>
      <c r="E192" s="334"/>
      <c r="F192" s="357" t="s">
        <v>1391</v>
      </c>
      <c r="G192" s="334"/>
      <c r="H192" s="334" t="s">
        <v>1486</v>
      </c>
      <c r="I192" s="334" t="s">
        <v>1426</v>
      </c>
      <c r="J192" s="334"/>
      <c r="K192" s="382"/>
    </row>
    <row r="193" s="1" customFormat="1" ht="15" customHeight="1">
      <c r="B193" s="359"/>
      <c r="C193" s="395" t="s">
        <v>1487</v>
      </c>
      <c r="D193" s="334"/>
      <c r="E193" s="334"/>
      <c r="F193" s="357" t="s">
        <v>1391</v>
      </c>
      <c r="G193" s="334"/>
      <c r="H193" s="334" t="s">
        <v>1488</v>
      </c>
      <c r="I193" s="334" t="s">
        <v>1426</v>
      </c>
      <c r="J193" s="334"/>
      <c r="K193" s="382"/>
    </row>
    <row r="194" s="1" customFormat="1" ht="15" customHeight="1">
      <c r="B194" s="359"/>
      <c r="C194" s="395" t="s">
        <v>1489</v>
      </c>
      <c r="D194" s="334"/>
      <c r="E194" s="334"/>
      <c r="F194" s="357" t="s">
        <v>1397</v>
      </c>
      <c r="G194" s="334"/>
      <c r="H194" s="334" t="s">
        <v>1490</v>
      </c>
      <c r="I194" s="334" t="s">
        <v>1426</v>
      </c>
      <c r="J194" s="334"/>
      <c r="K194" s="382"/>
    </row>
    <row r="195" s="1" customFormat="1" ht="15" customHeight="1">
      <c r="B195" s="388"/>
      <c r="C195" s="403"/>
      <c r="D195" s="368"/>
      <c r="E195" s="368"/>
      <c r="F195" s="368"/>
      <c r="G195" s="368"/>
      <c r="H195" s="368"/>
      <c r="I195" s="368"/>
      <c r="J195" s="368"/>
      <c r="K195" s="389"/>
    </row>
    <row r="196" s="1" customFormat="1" ht="18.75" customHeight="1">
      <c r="B196" s="370"/>
      <c r="C196" s="380"/>
      <c r="D196" s="380"/>
      <c r="E196" s="380"/>
      <c r="F196" s="390"/>
      <c r="G196" s="380"/>
      <c r="H196" s="380"/>
      <c r="I196" s="380"/>
      <c r="J196" s="380"/>
      <c r="K196" s="370"/>
    </row>
    <row r="197" s="1" customFormat="1" ht="18.75" customHeight="1">
      <c r="B197" s="370"/>
      <c r="C197" s="380"/>
      <c r="D197" s="380"/>
      <c r="E197" s="380"/>
      <c r="F197" s="390"/>
      <c r="G197" s="380"/>
      <c r="H197" s="380"/>
      <c r="I197" s="380"/>
      <c r="J197" s="380"/>
      <c r="K197" s="370"/>
    </row>
    <row r="198" s="1" customFormat="1" ht="18.75" customHeight="1">
      <c r="B198" s="342"/>
      <c r="C198" s="342"/>
      <c r="D198" s="342"/>
      <c r="E198" s="342"/>
      <c r="F198" s="342"/>
      <c r="G198" s="342"/>
      <c r="H198" s="342"/>
      <c r="I198" s="342"/>
      <c r="J198" s="342"/>
      <c r="K198" s="342"/>
    </row>
    <row r="199" s="1" customFormat="1" ht="13.5">
      <c r="B199" s="321"/>
      <c r="C199" s="322"/>
      <c r="D199" s="322"/>
      <c r="E199" s="322"/>
      <c r="F199" s="322"/>
      <c r="G199" s="322"/>
      <c r="H199" s="322"/>
      <c r="I199" s="322"/>
      <c r="J199" s="322"/>
      <c r="K199" s="323"/>
    </row>
    <row r="200" s="1" customFormat="1" ht="21">
      <c r="B200" s="324"/>
      <c r="C200" s="325" t="s">
        <v>1491</v>
      </c>
      <c r="D200" s="325"/>
      <c r="E200" s="325"/>
      <c r="F200" s="325"/>
      <c r="G200" s="325"/>
      <c r="H200" s="325"/>
      <c r="I200" s="325"/>
      <c r="J200" s="325"/>
      <c r="K200" s="326"/>
    </row>
    <row r="201" s="1" customFormat="1" ht="25.5" customHeight="1">
      <c r="B201" s="324"/>
      <c r="C201" s="404" t="s">
        <v>1492</v>
      </c>
      <c r="D201" s="404"/>
      <c r="E201" s="404"/>
      <c r="F201" s="404" t="s">
        <v>1493</v>
      </c>
      <c r="G201" s="405"/>
      <c r="H201" s="404" t="s">
        <v>1494</v>
      </c>
      <c r="I201" s="404"/>
      <c r="J201" s="404"/>
      <c r="K201" s="326"/>
    </row>
    <row r="202" s="1" customFormat="1" ht="5.25" customHeight="1">
      <c r="B202" s="359"/>
      <c r="C202" s="354"/>
      <c r="D202" s="354"/>
      <c r="E202" s="354"/>
      <c r="F202" s="354"/>
      <c r="G202" s="380"/>
      <c r="H202" s="354"/>
      <c r="I202" s="354"/>
      <c r="J202" s="354"/>
      <c r="K202" s="382"/>
    </row>
    <row r="203" s="1" customFormat="1" ht="15" customHeight="1">
      <c r="B203" s="359"/>
      <c r="C203" s="334" t="s">
        <v>1484</v>
      </c>
      <c r="D203" s="334"/>
      <c r="E203" s="334"/>
      <c r="F203" s="357" t="s">
        <v>45</v>
      </c>
      <c r="G203" s="334"/>
      <c r="H203" s="334" t="s">
        <v>1495</v>
      </c>
      <c r="I203" s="334"/>
      <c r="J203" s="334"/>
      <c r="K203" s="382"/>
    </row>
    <row r="204" s="1" customFormat="1" ht="15" customHeight="1">
      <c r="B204" s="359"/>
      <c r="C204" s="334"/>
      <c r="D204" s="334"/>
      <c r="E204" s="334"/>
      <c r="F204" s="357" t="s">
        <v>46</v>
      </c>
      <c r="G204" s="334"/>
      <c r="H204" s="334" t="s">
        <v>1496</v>
      </c>
      <c r="I204" s="334"/>
      <c r="J204" s="334"/>
      <c r="K204" s="382"/>
    </row>
    <row r="205" s="1" customFormat="1" ht="15" customHeight="1">
      <c r="B205" s="359"/>
      <c r="C205" s="334"/>
      <c r="D205" s="334"/>
      <c r="E205" s="334"/>
      <c r="F205" s="357" t="s">
        <v>49</v>
      </c>
      <c r="G205" s="334"/>
      <c r="H205" s="334" t="s">
        <v>1497</v>
      </c>
      <c r="I205" s="334"/>
      <c r="J205" s="334"/>
      <c r="K205" s="382"/>
    </row>
    <row r="206" s="1" customFormat="1" ht="15" customHeight="1">
      <c r="B206" s="359"/>
      <c r="C206" s="334"/>
      <c r="D206" s="334"/>
      <c r="E206" s="334"/>
      <c r="F206" s="357" t="s">
        <v>47</v>
      </c>
      <c r="G206" s="334"/>
      <c r="H206" s="334" t="s">
        <v>1498</v>
      </c>
      <c r="I206" s="334"/>
      <c r="J206" s="334"/>
      <c r="K206" s="382"/>
    </row>
    <row r="207" s="1" customFormat="1" ht="15" customHeight="1">
      <c r="B207" s="359"/>
      <c r="C207" s="334"/>
      <c r="D207" s="334"/>
      <c r="E207" s="334"/>
      <c r="F207" s="357" t="s">
        <v>48</v>
      </c>
      <c r="G207" s="334"/>
      <c r="H207" s="334" t="s">
        <v>1499</v>
      </c>
      <c r="I207" s="334"/>
      <c r="J207" s="334"/>
      <c r="K207" s="382"/>
    </row>
    <row r="208" s="1" customFormat="1" ht="15" customHeight="1">
      <c r="B208" s="359"/>
      <c r="C208" s="334"/>
      <c r="D208" s="334"/>
      <c r="E208" s="334"/>
      <c r="F208" s="357"/>
      <c r="G208" s="334"/>
      <c r="H208" s="334"/>
      <c r="I208" s="334"/>
      <c r="J208" s="334"/>
      <c r="K208" s="382"/>
    </row>
    <row r="209" s="1" customFormat="1" ht="15" customHeight="1">
      <c r="B209" s="359"/>
      <c r="C209" s="334" t="s">
        <v>1438</v>
      </c>
      <c r="D209" s="334"/>
      <c r="E209" s="334"/>
      <c r="F209" s="357" t="s">
        <v>79</v>
      </c>
      <c r="G209" s="334"/>
      <c r="H209" s="334" t="s">
        <v>1500</v>
      </c>
      <c r="I209" s="334"/>
      <c r="J209" s="334"/>
      <c r="K209" s="382"/>
    </row>
    <row r="210" s="1" customFormat="1" ht="15" customHeight="1">
      <c r="B210" s="359"/>
      <c r="C210" s="334"/>
      <c r="D210" s="334"/>
      <c r="E210" s="334"/>
      <c r="F210" s="357" t="s">
        <v>1335</v>
      </c>
      <c r="G210" s="334"/>
      <c r="H210" s="334" t="s">
        <v>1336</v>
      </c>
      <c r="I210" s="334"/>
      <c r="J210" s="334"/>
      <c r="K210" s="382"/>
    </row>
    <row r="211" s="1" customFormat="1" ht="15" customHeight="1">
      <c r="B211" s="359"/>
      <c r="C211" s="334"/>
      <c r="D211" s="334"/>
      <c r="E211" s="334"/>
      <c r="F211" s="357" t="s">
        <v>1333</v>
      </c>
      <c r="G211" s="334"/>
      <c r="H211" s="334" t="s">
        <v>1501</v>
      </c>
      <c r="I211" s="334"/>
      <c r="J211" s="334"/>
      <c r="K211" s="382"/>
    </row>
    <row r="212" s="1" customFormat="1" ht="15" customHeight="1">
      <c r="B212" s="406"/>
      <c r="C212" s="334"/>
      <c r="D212" s="334"/>
      <c r="E212" s="334"/>
      <c r="F212" s="357" t="s">
        <v>1337</v>
      </c>
      <c r="G212" s="395"/>
      <c r="H212" s="386" t="s">
        <v>118</v>
      </c>
      <c r="I212" s="386"/>
      <c r="J212" s="386"/>
      <c r="K212" s="407"/>
    </row>
    <row r="213" s="1" customFormat="1" ht="15" customHeight="1">
      <c r="B213" s="406"/>
      <c r="C213" s="334"/>
      <c r="D213" s="334"/>
      <c r="E213" s="334"/>
      <c r="F213" s="357" t="s">
        <v>1338</v>
      </c>
      <c r="G213" s="395"/>
      <c r="H213" s="386" t="s">
        <v>1244</v>
      </c>
      <c r="I213" s="386"/>
      <c r="J213" s="386"/>
      <c r="K213" s="407"/>
    </row>
    <row r="214" s="1" customFormat="1" ht="15" customHeight="1">
      <c r="B214" s="406"/>
      <c r="C214" s="334"/>
      <c r="D214" s="334"/>
      <c r="E214" s="334"/>
      <c r="F214" s="357"/>
      <c r="G214" s="395"/>
      <c r="H214" s="386"/>
      <c r="I214" s="386"/>
      <c r="J214" s="386"/>
      <c r="K214" s="407"/>
    </row>
    <row r="215" s="1" customFormat="1" ht="15" customHeight="1">
      <c r="B215" s="406"/>
      <c r="C215" s="334" t="s">
        <v>1462</v>
      </c>
      <c r="D215" s="334"/>
      <c r="E215" s="334"/>
      <c r="F215" s="357">
        <v>1</v>
      </c>
      <c r="G215" s="395"/>
      <c r="H215" s="386" t="s">
        <v>1502</v>
      </c>
      <c r="I215" s="386"/>
      <c r="J215" s="386"/>
      <c r="K215" s="407"/>
    </row>
    <row r="216" s="1" customFormat="1" ht="15" customHeight="1">
      <c r="B216" s="406"/>
      <c r="C216" s="334"/>
      <c r="D216" s="334"/>
      <c r="E216" s="334"/>
      <c r="F216" s="357">
        <v>2</v>
      </c>
      <c r="G216" s="395"/>
      <c r="H216" s="386" t="s">
        <v>1503</v>
      </c>
      <c r="I216" s="386"/>
      <c r="J216" s="386"/>
      <c r="K216" s="407"/>
    </row>
    <row r="217" s="1" customFormat="1" ht="15" customHeight="1">
      <c r="B217" s="406"/>
      <c r="C217" s="334"/>
      <c r="D217" s="334"/>
      <c r="E217" s="334"/>
      <c r="F217" s="357">
        <v>3</v>
      </c>
      <c r="G217" s="395"/>
      <c r="H217" s="386" t="s">
        <v>1504</v>
      </c>
      <c r="I217" s="386"/>
      <c r="J217" s="386"/>
      <c r="K217" s="407"/>
    </row>
    <row r="218" s="1" customFormat="1" ht="15" customHeight="1">
      <c r="B218" s="406"/>
      <c r="C218" s="334"/>
      <c r="D218" s="334"/>
      <c r="E218" s="334"/>
      <c r="F218" s="357">
        <v>4</v>
      </c>
      <c r="G218" s="395"/>
      <c r="H218" s="386" t="s">
        <v>1505</v>
      </c>
      <c r="I218" s="386"/>
      <c r="J218" s="386"/>
      <c r="K218" s="407"/>
    </row>
    <row r="219" s="1" customFormat="1" ht="12.75" customHeight="1">
      <c r="B219" s="408"/>
      <c r="C219" s="409"/>
      <c r="D219" s="409"/>
      <c r="E219" s="409"/>
      <c r="F219" s="409"/>
      <c r="G219" s="409"/>
      <c r="H219" s="409"/>
      <c r="I219" s="409"/>
      <c r="J219" s="409"/>
      <c r="K219" s="41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121</v>
      </c>
      <c r="L8" s="23"/>
    </row>
    <row r="9" s="1" customFormat="1" ht="16.5" customHeight="1">
      <c r="B9" s="23"/>
      <c r="E9" s="147" t="s">
        <v>122</v>
      </c>
      <c r="F9" s="1"/>
      <c r="G9" s="1"/>
      <c r="H9" s="1"/>
      <c r="L9" s="23"/>
    </row>
    <row r="10" s="1" customFormat="1" ht="12" customHeight="1">
      <c r="B10" s="23"/>
      <c r="D10" s="146" t="s">
        <v>123</v>
      </c>
      <c r="L10" s="23"/>
    </row>
    <row r="11" s="2" customFormat="1" ht="16.5" customHeight="1">
      <c r="A11" s="41"/>
      <c r="B11" s="47"/>
      <c r="C11" s="41"/>
      <c r="D11" s="41"/>
      <c r="E11" s="148" t="s">
        <v>124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125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126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127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ROUND(J99,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ROUND((SUM(BE99:BE190)),  2)</f>
        <v>0</v>
      </c>
      <c r="G37" s="41"/>
      <c r="H37" s="41"/>
      <c r="I37" s="161">
        <v>0.20999999999999999</v>
      </c>
      <c r="J37" s="160">
        <f>ROUND(((SUM(BE99:BE190))*I37),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ROUND((SUM(BF99:BF190)),  2)</f>
        <v>0</v>
      </c>
      <c r="G38" s="41"/>
      <c r="H38" s="41"/>
      <c r="I38" s="161">
        <v>0.12</v>
      </c>
      <c r="J38" s="160">
        <f>ROUND(((SUM(BF99:BF190))*I38),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ROUND((SUM(BG99:BG190)),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ROUND((SUM(BH99:BH190)),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ROUND((SUM(BI99:BI190)),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128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121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122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123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124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125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D.1.1a - Architektonicko-stavební řešení - Bourací práce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129</v>
      </c>
      <c r="D65" s="176"/>
      <c r="E65" s="176"/>
      <c r="F65" s="176"/>
      <c r="G65" s="176"/>
      <c r="H65" s="176"/>
      <c r="I65" s="176"/>
      <c r="J65" s="177" t="s">
        <v>130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J99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131</v>
      </c>
    </row>
    <row r="68" s="9" customFormat="1" ht="24.96" customHeight="1">
      <c r="A68" s="9"/>
      <c r="B68" s="179"/>
      <c r="C68" s="180"/>
      <c r="D68" s="181" t="s">
        <v>132</v>
      </c>
      <c r="E68" s="182"/>
      <c r="F68" s="182"/>
      <c r="G68" s="182"/>
      <c r="H68" s="182"/>
      <c r="I68" s="182"/>
      <c r="J68" s="183">
        <f>J100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133</v>
      </c>
      <c r="E69" s="187"/>
      <c r="F69" s="187"/>
      <c r="G69" s="187"/>
      <c r="H69" s="187"/>
      <c r="I69" s="187"/>
      <c r="J69" s="188">
        <f>J101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134</v>
      </c>
      <c r="E70" s="187"/>
      <c r="F70" s="187"/>
      <c r="G70" s="187"/>
      <c r="H70" s="187"/>
      <c r="I70" s="187"/>
      <c r="J70" s="188">
        <f>J150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9"/>
      <c r="C71" s="180"/>
      <c r="D71" s="181" t="s">
        <v>135</v>
      </c>
      <c r="E71" s="182"/>
      <c r="F71" s="182"/>
      <c r="G71" s="182"/>
      <c r="H71" s="182"/>
      <c r="I71" s="182"/>
      <c r="J71" s="183">
        <f>J160</f>
        <v>0</v>
      </c>
      <c r="K71" s="180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27"/>
      <c r="D72" s="186" t="s">
        <v>136</v>
      </c>
      <c r="E72" s="187"/>
      <c r="F72" s="187"/>
      <c r="G72" s="187"/>
      <c r="H72" s="187"/>
      <c r="I72" s="187"/>
      <c r="J72" s="188">
        <f>J161</f>
        <v>0</v>
      </c>
      <c r="K72" s="127"/>
      <c r="L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27"/>
      <c r="D73" s="186" t="s">
        <v>137</v>
      </c>
      <c r="E73" s="187"/>
      <c r="F73" s="187"/>
      <c r="G73" s="187"/>
      <c r="H73" s="187"/>
      <c r="I73" s="187"/>
      <c r="J73" s="188">
        <f>J164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27"/>
      <c r="D74" s="186" t="s">
        <v>138</v>
      </c>
      <c r="E74" s="187"/>
      <c r="F74" s="187"/>
      <c r="G74" s="187"/>
      <c r="H74" s="187"/>
      <c r="I74" s="187"/>
      <c r="J74" s="188">
        <f>J168</f>
        <v>0</v>
      </c>
      <c r="K74" s="127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27"/>
      <c r="D75" s="186" t="s">
        <v>139</v>
      </c>
      <c r="E75" s="187"/>
      <c r="F75" s="187"/>
      <c r="G75" s="187"/>
      <c r="H75" s="187"/>
      <c r="I75" s="187"/>
      <c r="J75" s="188">
        <f>J184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140</v>
      </c>
      <c r="D82" s="43"/>
      <c r="E82" s="43"/>
      <c r="F82" s="43"/>
      <c r="G82" s="43"/>
      <c r="H82" s="43"/>
      <c r="I82" s="43"/>
      <c r="J82" s="43"/>
      <c r="K82" s="43"/>
      <c r="L82" s="14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3" t="str">
        <f>E7</f>
        <v>Oprava fasády budovy CH, oprava sociálního zázemí ve 2.NP</v>
      </c>
      <c r="F85" s="35"/>
      <c r="G85" s="35"/>
      <c r="H85" s="35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121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1" customFormat="1" ht="16.5" customHeight="1">
      <c r="B87" s="24"/>
      <c r="C87" s="25"/>
      <c r="D87" s="25"/>
      <c r="E87" s="173" t="s">
        <v>122</v>
      </c>
      <c r="F87" s="25"/>
      <c r="G87" s="25"/>
      <c r="H87" s="25"/>
      <c r="I87" s="25"/>
      <c r="J87" s="25"/>
      <c r="K87" s="25"/>
      <c r="L87" s="23"/>
    </row>
    <row r="88" s="1" customFormat="1" ht="12" customHeight="1">
      <c r="B88" s="24"/>
      <c r="C88" s="35" t="s">
        <v>123</v>
      </c>
      <c r="D88" s="25"/>
      <c r="E88" s="25"/>
      <c r="F88" s="25"/>
      <c r="G88" s="25"/>
      <c r="H88" s="25"/>
      <c r="I88" s="25"/>
      <c r="J88" s="25"/>
      <c r="K88" s="25"/>
      <c r="L88" s="23"/>
    </row>
    <row r="89" s="2" customFormat="1" ht="16.5" customHeight="1">
      <c r="A89" s="41"/>
      <c r="B89" s="42"/>
      <c r="C89" s="43"/>
      <c r="D89" s="43"/>
      <c r="E89" s="174" t="s">
        <v>124</v>
      </c>
      <c r="F89" s="43"/>
      <c r="G89" s="43"/>
      <c r="H89" s="43"/>
      <c r="I89" s="43"/>
      <c r="J89" s="43"/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125</v>
      </c>
      <c r="D90" s="43"/>
      <c r="E90" s="43"/>
      <c r="F90" s="43"/>
      <c r="G90" s="43"/>
      <c r="H90" s="43"/>
      <c r="I90" s="43"/>
      <c r="J90" s="43"/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72" t="str">
        <f>E13</f>
        <v>D.1.1a - Architektonicko-stavební řešení - Bourací práce</v>
      </c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21</v>
      </c>
      <c r="D93" s="43"/>
      <c r="E93" s="43"/>
      <c r="F93" s="30" t="str">
        <f>F16</f>
        <v>Masarykova nemocnice</v>
      </c>
      <c r="G93" s="43"/>
      <c r="H93" s="43"/>
      <c r="I93" s="35" t="s">
        <v>23</v>
      </c>
      <c r="J93" s="75" t="str">
        <f>IF(J16="","",J16)</f>
        <v>12. 1. 2023</v>
      </c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25</v>
      </c>
      <c r="D95" s="43"/>
      <c r="E95" s="43"/>
      <c r="F95" s="30" t="str">
        <f>E19</f>
        <v>Krajská zdravotní a.s.</v>
      </c>
      <c r="G95" s="43"/>
      <c r="H95" s="43"/>
      <c r="I95" s="35" t="s">
        <v>33</v>
      </c>
      <c r="J95" s="39" t="str">
        <f>E25</f>
        <v xml:space="preserve"> </v>
      </c>
      <c r="K95" s="43"/>
      <c r="L95" s="149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31</v>
      </c>
      <c r="D96" s="43"/>
      <c r="E96" s="43"/>
      <c r="F96" s="30" t="str">
        <f>IF(E22="","",E22)</f>
        <v>Vyplň údaj</v>
      </c>
      <c r="G96" s="43"/>
      <c r="H96" s="43"/>
      <c r="I96" s="35" t="s">
        <v>36</v>
      </c>
      <c r="J96" s="39" t="str">
        <f>E28</f>
        <v>Milan Křehla</v>
      </c>
      <c r="K96" s="43"/>
      <c r="L96" s="149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9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11" customFormat="1" ht="29.28" customHeight="1">
      <c r="A98" s="190"/>
      <c r="B98" s="191"/>
      <c r="C98" s="192" t="s">
        <v>141</v>
      </c>
      <c r="D98" s="193" t="s">
        <v>59</v>
      </c>
      <c r="E98" s="193" t="s">
        <v>55</v>
      </c>
      <c r="F98" s="193" t="s">
        <v>56</v>
      </c>
      <c r="G98" s="193" t="s">
        <v>142</v>
      </c>
      <c r="H98" s="193" t="s">
        <v>143</v>
      </c>
      <c r="I98" s="193" t="s">
        <v>144</v>
      </c>
      <c r="J98" s="193" t="s">
        <v>130</v>
      </c>
      <c r="K98" s="194" t="s">
        <v>145</v>
      </c>
      <c r="L98" s="195"/>
      <c r="M98" s="95" t="s">
        <v>19</v>
      </c>
      <c r="N98" s="96" t="s">
        <v>44</v>
      </c>
      <c r="O98" s="96" t="s">
        <v>146</v>
      </c>
      <c r="P98" s="96" t="s">
        <v>147</v>
      </c>
      <c r="Q98" s="96" t="s">
        <v>148</v>
      </c>
      <c r="R98" s="96" t="s">
        <v>149</v>
      </c>
      <c r="S98" s="96" t="s">
        <v>150</v>
      </c>
      <c r="T98" s="97" t="s">
        <v>151</v>
      </c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</row>
    <row r="99" s="2" customFormat="1" ht="22.8" customHeight="1">
      <c r="A99" s="41"/>
      <c r="B99" s="42"/>
      <c r="C99" s="102" t="s">
        <v>152</v>
      </c>
      <c r="D99" s="43"/>
      <c r="E99" s="43"/>
      <c r="F99" s="43"/>
      <c r="G99" s="43"/>
      <c r="H99" s="43"/>
      <c r="I99" s="43"/>
      <c r="J99" s="196">
        <f>BK99</f>
        <v>0</v>
      </c>
      <c r="K99" s="43"/>
      <c r="L99" s="47"/>
      <c r="M99" s="98"/>
      <c r="N99" s="197"/>
      <c r="O99" s="99"/>
      <c r="P99" s="198">
        <f>P100+P160</f>
        <v>0</v>
      </c>
      <c r="Q99" s="99"/>
      <c r="R99" s="198">
        <f>R100+R160</f>
        <v>0</v>
      </c>
      <c r="S99" s="99"/>
      <c r="T99" s="199">
        <f>T100+T160</f>
        <v>18.286863700000001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73</v>
      </c>
      <c r="AU99" s="20" t="s">
        <v>131</v>
      </c>
      <c r="BK99" s="200">
        <f>BK100+BK160</f>
        <v>0</v>
      </c>
    </row>
    <row r="100" s="12" customFormat="1" ht="25.92" customHeight="1">
      <c r="A100" s="12"/>
      <c r="B100" s="201"/>
      <c r="C100" s="202"/>
      <c r="D100" s="203" t="s">
        <v>73</v>
      </c>
      <c r="E100" s="204" t="s">
        <v>153</v>
      </c>
      <c r="F100" s="204" t="s">
        <v>154</v>
      </c>
      <c r="G100" s="202"/>
      <c r="H100" s="202"/>
      <c r="I100" s="205"/>
      <c r="J100" s="206">
        <f>BK100</f>
        <v>0</v>
      </c>
      <c r="K100" s="202"/>
      <c r="L100" s="207"/>
      <c r="M100" s="208"/>
      <c r="N100" s="209"/>
      <c r="O100" s="209"/>
      <c r="P100" s="210">
        <f>P101+P150</f>
        <v>0</v>
      </c>
      <c r="Q100" s="209"/>
      <c r="R100" s="210">
        <f>R101+R150</f>
        <v>0</v>
      </c>
      <c r="S100" s="209"/>
      <c r="T100" s="211">
        <f>T101+T150</f>
        <v>15.34524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2" t="s">
        <v>80</v>
      </c>
      <c r="AT100" s="213" t="s">
        <v>73</v>
      </c>
      <c r="AU100" s="213" t="s">
        <v>74</v>
      </c>
      <c r="AY100" s="212" t="s">
        <v>155</v>
      </c>
      <c r="BK100" s="214">
        <f>BK101+BK150</f>
        <v>0</v>
      </c>
    </row>
    <row r="101" s="12" customFormat="1" ht="22.8" customHeight="1">
      <c r="A101" s="12"/>
      <c r="B101" s="201"/>
      <c r="C101" s="202"/>
      <c r="D101" s="203" t="s">
        <v>73</v>
      </c>
      <c r="E101" s="215" t="s">
        <v>156</v>
      </c>
      <c r="F101" s="215" t="s">
        <v>157</v>
      </c>
      <c r="G101" s="202"/>
      <c r="H101" s="202"/>
      <c r="I101" s="205"/>
      <c r="J101" s="216">
        <f>BK101</f>
        <v>0</v>
      </c>
      <c r="K101" s="202"/>
      <c r="L101" s="207"/>
      <c r="M101" s="208"/>
      <c r="N101" s="209"/>
      <c r="O101" s="209"/>
      <c r="P101" s="210">
        <f>SUM(P102:P149)</f>
        <v>0</v>
      </c>
      <c r="Q101" s="209"/>
      <c r="R101" s="210">
        <f>SUM(R102:R149)</f>
        <v>0</v>
      </c>
      <c r="S101" s="209"/>
      <c r="T101" s="211">
        <f>SUM(T102:T149)</f>
        <v>15.34524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2" t="s">
        <v>80</v>
      </c>
      <c r="AT101" s="213" t="s">
        <v>73</v>
      </c>
      <c r="AU101" s="213" t="s">
        <v>80</v>
      </c>
      <c r="AY101" s="212" t="s">
        <v>155</v>
      </c>
      <c r="BK101" s="214">
        <f>SUM(BK102:BK149)</f>
        <v>0</v>
      </c>
    </row>
    <row r="102" s="2" customFormat="1" ht="44.25" customHeight="1">
      <c r="A102" s="41"/>
      <c r="B102" s="42"/>
      <c r="C102" s="217" t="s">
        <v>80</v>
      </c>
      <c r="D102" s="217" t="s">
        <v>158</v>
      </c>
      <c r="E102" s="218" t="s">
        <v>159</v>
      </c>
      <c r="F102" s="219" t="s">
        <v>160</v>
      </c>
      <c r="G102" s="220" t="s">
        <v>161</v>
      </c>
      <c r="H102" s="221">
        <v>1138</v>
      </c>
      <c r="I102" s="222"/>
      <c r="J102" s="223">
        <f>ROUND(I102*H102,2)</f>
        <v>0</v>
      </c>
      <c r="K102" s="219" t="s">
        <v>162</v>
      </c>
      <c r="L102" s="47"/>
      <c r="M102" s="224" t="s">
        <v>19</v>
      </c>
      <c r="N102" s="225" t="s">
        <v>45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94</v>
      </c>
      <c r="AT102" s="228" t="s">
        <v>158</v>
      </c>
      <c r="AU102" s="228" t="s">
        <v>82</v>
      </c>
      <c r="AY102" s="20" t="s">
        <v>155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94</v>
      </c>
      <c r="BM102" s="228" t="s">
        <v>163</v>
      </c>
    </row>
    <row r="103" s="2" customFormat="1">
      <c r="A103" s="41"/>
      <c r="B103" s="42"/>
      <c r="C103" s="43"/>
      <c r="D103" s="230" t="s">
        <v>164</v>
      </c>
      <c r="E103" s="43"/>
      <c r="F103" s="231" t="s">
        <v>165</v>
      </c>
      <c r="G103" s="43"/>
      <c r="H103" s="43"/>
      <c r="I103" s="232"/>
      <c r="J103" s="43"/>
      <c r="K103" s="43"/>
      <c r="L103" s="47"/>
      <c r="M103" s="233"/>
      <c r="N103" s="23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164</v>
      </c>
      <c r="AU103" s="20" t="s">
        <v>82</v>
      </c>
    </row>
    <row r="104" s="13" customFormat="1">
      <c r="A104" s="13"/>
      <c r="B104" s="235"/>
      <c r="C104" s="236"/>
      <c r="D104" s="237" t="s">
        <v>166</v>
      </c>
      <c r="E104" s="238" t="s">
        <v>19</v>
      </c>
      <c r="F104" s="239" t="s">
        <v>167</v>
      </c>
      <c r="G104" s="236"/>
      <c r="H104" s="240">
        <v>1138</v>
      </c>
      <c r="I104" s="241"/>
      <c r="J104" s="236"/>
      <c r="K104" s="236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166</v>
      </c>
      <c r="AU104" s="246" t="s">
        <v>82</v>
      </c>
      <c r="AV104" s="13" t="s">
        <v>82</v>
      </c>
      <c r="AW104" s="13" t="s">
        <v>35</v>
      </c>
      <c r="AX104" s="13" t="s">
        <v>80</v>
      </c>
      <c r="AY104" s="246" t="s">
        <v>155</v>
      </c>
    </row>
    <row r="105" s="2" customFormat="1" ht="49.05" customHeight="1">
      <c r="A105" s="41"/>
      <c r="B105" s="42"/>
      <c r="C105" s="217" t="s">
        <v>82</v>
      </c>
      <c r="D105" s="217" t="s">
        <v>158</v>
      </c>
      <c r="E105" s="218" t="s">
        <v>168</v>
      </c>
      <c r="F105" s="219" t="s">
        <v>169</v>
      </c>
      <c r="G105" s="220" t="s">
        <v>161</v>
      </c>
      <c r="H105" s="221">
        <v>68280</v>
      </c>
      <c r="I105" s="222"/>
      <c r="J105" s="223">
        <f>ROUND(I105*H105,2)</f>
        <v>0</v>
      </c>
      <c r="K105" s="219" t="s">
        <v>162</v>
      </c>
      <c r="L105" s="47"/>
      <c r="M105" s="224" t="s">
        <v>19</v>
      </c>
      <c r="N105" s="225" t="s">
        <v>45</v>
      </c>
      <c r="O105" s="87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8" t="s">
        <v>94</v>
      </c>
      <c r="AT105" s="228" t="s">
        <v>158</v>
      </c>
      <c r="AU105" s="228" t="s">
        <v>82</v>
      </c>
      <c r="AY105" s="20" t="s">
        <v>155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0" t="s">
        <v>80</v>
      </c>
      <c r="BK105" s="229">
        <f>ROUND(I105*H105,2)</f>
        <v>0</v>
      </c>
      <c r="BL105" s="20" t="s">
        <v>94</v>
      </c>
      <c r="BM105" s="228" t="s">
        <v>170</v>
      </c>
    </row>
    <row r="106" s="2" customFormat="1">
      <c r="A106" s="41"/>
      <c r="B106" s="42"/>
      <c r="C106" s="43"/>
      <c r="D106" s="230" t="s">
        <v>164</v>
      </c>
      <c r="E106" s="43"/>
      <c r="F106" s="231" t="s">
        <v>171</v>
      </c>
      <c r="G106" s="43"/>
      <c r="H106" s="43"/>
      <c r="I106" s="232"/>
      <c r="J106" s="43"/>
      <c r="K106" s="43"/>
      <c r="L106" s="47"/>
      <c r="M106" s="233"/>
      <c r="N106" s="23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164</v>
      </c>
      <c r="AU106" s="20" t="s">
        <v>82</v>
      </c>
    </row>
    <row r="107" s="14" customFormat="1">
      <c r="A107" s="14"/>
      <c r="B107" s="247"/>
      <c r="C107" s="248"/>
      <c r="D107" s="237" t="s">
        <v>166</v>
      </c>
      <c r="E107" s="249" t="s">
        <v>19</v>
      </c>
      <c r="F107" s="250" t="s">
        <v>172</v>
      </c>
      <c r="G107" s="248"/>
      <c r="H107" s="249" t="s">
        <v>19</v>
      </c>
      <c r="I107" s="251"/>
      <c r="J107" s="248"/>
      <c r="K107" s="248"/>
      <c r="L107" s="252"/>
      <c r="M107" s="253"/>
      <c r="N107" s="254"/>
      <c r="O107" s="254"/>
      <c r="P107" s="254"/>
      <c r="Q107" s="254"/>
      <c r="R107" s="254"/>
      <c r="S107" s="254"/>
      <c r="T107" s="25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6" t="s">
        <v>166</v>
      </c>
      <c r="AU107" s="256" t="s">
        <v>82</v>
      </c>
      <c r="AV107" s="14" t="s">
        <v>80</v>
      </c>
      <c r="AW107" s="14" t="s">
        <v>35</v>
      </c>
      <c r="AX107" s="14" t="s">
        <v>74</v>
      </c>
      <c r="AY107" s="256" t="s">
        <v>155</v>
      </c>
    </row>
    <row r="108" s="13" customFormat="1">
      <c r="A108" s="13"/>
      <c r="B108" s="235"/>
      <c r="C108" s="236"/>
      <c r="D108" s="237" t="s">
        <v>166</v>
      </c>
      <c r="E108" s="238" t="s">
        <v>19</v>
      </c>
      <c r="F108" s="239" t="s">
        <v>173</v>
      </c>
      <c r="G108" s="236"/>
      <c r="H108" s="240">
        <v>68280</v>
      </c>
      <c r="I108" s="241"/>
      <c r="J108" s="236"/>
      <c r="K108" s="236"/>
      <c r="L108" s="242"/>
      <c r="M108" s="243"/>
      <c r="N108" s="244"/>
      <c r="O108" s="244"/>
      <c r="P108" s="244"/>
      <c r="Q108" s="244"/>
      <c r="R108" s="244"/>
      <c r="S108" s="244"/>
      <c r="T108" s="24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6" t="s">
        <v>166</v>
      </c>
      <c r="AU108" s="246" t="s">
        <v>82</v>
      </c>
      <c r="AV108" s="13" t="s">
        <v>82</v>
      </c>
      <c r="AW108" s="13" t="s">
        <v>35</v>
      </c>
      <c r="AX108" s="13" t="s">
        <v>80</v>
      </c>
      <c r="AY108" s="246" t="s">
        <v>155</v>
      </c>
    </row>
    <row r="109" s="2" customFormat="1" ht="44.25" customHeight="1">
      <c r="A109" s="41"/>
      <c r="B109" s="42"/>
      <c r="C109" s="217" t="s">
        <v>89</v>
      </c>
      <c r="D109" s="217" t="s">
        <v>158</v>
      </c>
      <c r="E109" s="218" t="s">
        <v>174</v>
      </c>
      <c r="F109" s="219" t="s">
        <v>175</v>
      </c>
      <c r="G109" s="220" t="s">
        <v>161</v>
      </c>
      <c r="H109" s="221">
        <v>1138</v>
      </c>
      <c r="I109" s="222"/>
      <c r="J109" s="223">
        <f>ROUND(I109*H109,2)</f>
        <v>0</v>
      </c>
      <c r="K109" s="219" t="s">
        <v>162</v>
      </c>
      <c r="L109" s="47"/>
      <c r="M109" s="224" t="s">
        <v>19</v>
      </c>
      <c r="N109" s="225" t="s">
        <v>45</v>
      </c>
      <c r="O109" s="87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94</v>
      </c>
      <c r="AT109" s="228" t="s">
        <v>158</v>
      </c>
      <c r="AU109" s="228" t="s">
        <v>82</v>
      </c>
      <c r="AY109" s="20" t="s">
        <v>155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94</v>
      </c>
      <c r="BM109" s="228" t="s">
        <v>176</v>
      </c>
    </row>
    <row r="110" s="2" customFormat="1">
      <c r="A110" s="41"/>
      <c r="B110" s="42"/>
      <c r="C110" s="43"/>
      <c r="D110" s="230" t="s">
        <v>164</v>
      </c>
      <c r="E110" s="43"/>
      <c r="F110" s="231" t="s">
        <v>177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82</v>
      </c>
    </row>
    <row r="111" s="13" customFormat="1">
      <c r="A111" s="13"/>
      <c r="B111" s="235"/>
      <c r="C111" s="236"/>
      <c r="D111" s="237" t="s">
        <v>166</v>
      </c>
      <c r="E111" s="238" t="s">
        <v>19</v>
      </c>
      <c r="F111" s="239" t="s">
        <v>167</v>
      </c>
      <c r="G111" s="236"/>
      <c r="H111" s="240">
        <v>1138</v>
      </c>
      <c r="I111" s="241"/>
      <c r="J111" s="236"/>
      <c r="K111" s="236"/>
      <c r="L111" s="242"/>
      <c r="M111" s="243"/>
      <c r="N111" s="244"/>
      <c r="O111" s="244"/>
      <c r="P111" s="244"/>
      <c r="Q111" s="244"/>
      <c r="R111" s="244"/>
      <c r="S111" s="244"/>
      <c r="T111" s="24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6" t="s">
        <v>166</v>
      </c>
      <c r="AU111" s="246" t="s">
        <v>82</v>
      </c>
      <c r="AV111" s="13" t="s">
        <v>82</v>
      </c>
      <c r="AW111" s="13" t="s">
        <v>35</v>
      </c>
      <c r="AX111" s="13" t="s">
        <v>80</v>
      </c>
      <c r="AY111" s="246" t="s">
        <v>155</v>
      </c>
    </row>
    <row r="112" s="2" customFormat="1" ht="44.25" customHeight="1">
      <c r="A112" s="41"/>
      <c r="B112" s="42"/>
      <c r="C112" s="217" t="s">
        <v>94</v>
      </c>
      <c r="D112" s="217" t="s">
        <v>158</v>
      </c>
      <c r="E112" s="218" t="s">
        <v>178</v>
      </c>
      <c r="F112" s="219" t="s">
        <v>179</v>
      </c>
      <c r="G112" s="220" t="s">
        <v>161</v>
      </c>
      <c r="H112" s="221">
        <v>10.619999999999999</v>
      </c>
      <c r="I112" s="222"/>
      <c r="J112" s="223">
        <f>ROUND(I112*H112,2)</f>
        <v>0</v>
      </c>
      <c r="K112" s="219" t="s">
        <v>162</v>
      </c>
      <c r="L112" s="47"/>
      <c r="M112" s="224" t="s">
        <v>19</v>
      </c>
      <c r="N112" s="225" t="s">
        <v>45</v>
      </c>
      <c r="O112" s="87"/>
      <c r="P112" s="226">
        <f>O112*H112</f>
        <v>0</v>
      </c>
      <c r="Q112" s="226">
        <v>0</v>
      </c>
      <c r="R112" s="226">
        <f>Q112*H112</f>
        <v>0</v>
      </c>
      <c r="S112" s="226">
        <v>0.034000000000000002</v>
      </c>
      <c r="T112" s="227">
        <f>S112*H112</f>
        <v>0.36108000000000001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8" t="s">
        <v>94</v>
      </c>
      <c r="AT112" s="228" t="s">
        <v>158</v>
      </c>
      <c r="AU112" s="228" t="s">
        <v>82</v>
      </c>
      <c r="AY112" s="20" t="s">
        <v>155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0" t="s">
        <v>80</v>
      </c>
      <c r="BK112" s="229">
        <f>ROUND(I112*H112,2)</f>
        <v>0</v>
      </c>
      <c r="BL112" s="20" t="s">
        <v>94</v>
      </c>
      <c r="BM112" s="228" t="s">
        <v>180</v>
      </c>
    </row>
    <row r="113" s="2" customFormat="1">
      <c r="A113" s="41"/>
      <c r="B113" s="42"/>
      <c r="C113" s="43"/>
      <c r="D113" s="230" t="s">
        <v>164</v>
      </c>
      <c r="E113" s="43"/>
      <c r="F113" s="231" t="s">
        <v>181</v>
      </c>
      <c r="G113" s="43"/>
      <c r="H113" s="43"/>
      <c r="I113" s="232"/>
      <c r="J113" s="43"/>
      <c r="K113" s="43"/>
      <c r="L113" s="47"/>
      <c r="M113" s="233"/>
      <c r="N113" s="23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164</v>
      </c>
      <c r="AU113" s="20" t="s">
        <v>82</v>
      </c>
    </row>
    <row r="114" s="14" customFormat="1">
      <c r="A114" s="14"/>
      <c r="B114" s="247"/>
      <c r="C114" s="248"/>
      <c r="D114" s="237" t="s">
        <v>166</v>
      </c>
      <c r="E114" s="249" t="s">
        <v>19</v>
      </c>
      <c r="F114" s="250" t="s">
        <v>182</v>
      </c>
      <c r="G114" s="248"/>
      <c r="H114" s="249" t="s">
        <v>19</v>
      </c>
      <c r="I114" s="251"/>
      <c r="J114" s="248"/>
      <c r="K114" s="248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166</v>
      </c>
      <c r="AU114" s="256" t="s">
        <v>82</v>
      </c>
      <c r="AV114" s="14" t="s">
        <v>80</v>
      </c>
      <c r="AW114" s="14" t="s">
        <v>35</v>
      </c>
      <c r="AX114" s="14" t="s">
        <v>74</v>
      </c>
      <c r="AY114" s="256" t="s">
        <v>155</v>
      </c>
    </row>
    <row r="115" s="13" customFormat="1">
      <c r="A115" s="13"/>
      <c r="B115" s="235"/>
      <c r="C115" s="236"/>
      <c r="D115" s="237" t="s">
        <v>166</v>
      </c>
      <c r="E115" s="238" t="s">
        <v>19</v>
      </c>
      <c r="F115" s="239" t="s">
        <v>183</v>
      </c>
      <c r="G115" s="236"/>
      <c r="H115" s="240">
        <v>4.3200000000000003</v>
      </c>
      <c r="I115" s="241"/>
      <c r="J115" s="236"/>
      <c r="K115" s="236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166</v>
      </c>
      <c r="AU115" s="246" t="s">
        <v>82</v>
      </c>
      <c r="AV115" s="13" t="s">
        <v>82</v>
      </c>
      <c r="AW115" s="13" t="s">
        <v>35</v>
      </c>
      <c r="AX115" s="13" t="s">
        <v>74</v>
      </c>
      <c r="AY115" s="246" t="s">
        <v>155</v>
      </c>
    </row>
    <row r="116" s="14" customFormat="1">
      <c r="A116" s="14"/>
      <c r="B116" s="247"/>
      <c r="C116" s="248"/>
      <c r="D116" s="237" t="s">
        <v>166</v>
      </c>
      <c r="E116" s="249" t="s">
        <v>19</v>
      </c>
      <c r="F116" s="250" t="s">
        <v>184</v>
      </c>
      <c r="G116" s="248"/>
      <c r="H116" s="249" t="s">
        <v>19</v>
      </c>
      <c r="I116" s="251"/>
      <c r="J116" s="248"/>
      <c r="K116" s="248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166</v>
      </c>
      <c r="AU116" s="256" t="s">
        <v>82</v>
      </c>
      <c r="AV116" s="14" t="s">
        <v>80</v>
      </c>
      <c r="AW116" s="14" t="s">
        <v>35</v>
      </c>
      <c r="AX116" s="14" t="s">
        <v>74</v>
      </c>
      <c r="AY116" s="256" t="s">
        <v>155</v>
      </c>
    </row>
    <row r="117" s="13" customFormat="1">
      <c r="A117" s="13"/>
      <c r="B117" s="235"/>
      <c r="C117" s="236"/>
      <c r="D117" s="237" t="s">
        <v>166</v>
      </c>
      <c r="E117" s="238" t="s">
        <v>19</v>
      </c>
      <c r="F117" s="239" t="s">
        <v>185</v>
      </c>
      <c r="G117" s="236"/>
      <c r="H117" s="240">
        <v>6.2999999999999998</v>
      </c>
      <c r="I117" s="241"/>
      <c r="J117" s="236"/>
      <c r="K117" s="236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166</v>
      </c>
      <c r="AU117" s="246" t="s">
        <v>82</v>
      </c>
      <c r="AV117" s="13" t="s">
        <v>82</v>
      </c>
      <c r="AW117" s="13" t="s">
        <v>35</v>
      </c>
      <c r="AX117" s="13" t="s">
        <v>74</v>
      </c>
      <c r="AY117" s="246" t="s">
        <v>155</v>
      </c>
    </row>
    <row r="118" s="15" customFormat="1">
      <c r="A118" s="15"/>
      <c r="B118" s="257"/>
      <c r="C118" s="258"/>
      <c r="D118" s="237" t="s">
        <v>166</v>
      </c>
      <c r="E118" s="259" t="s">
        <v>19</v>
      </c>
      <c r="F118" s="260" t="s">
        <v>186</v>
      </c>
      <c r="G118" s="258"/>
      <c r="H118" s="261">
        <v>10.619999999999999</v>
      </c>
      <c r="I118" s="262"/>
      <c r="J118" s="258"/>
      <c r="K118" s="258"/>
      <c r="L118" s="263"/>
      <c r="M118" s="264"/>
      <c r="N118" s="265"/>
      <c r="O118" s="265"/>
      <c r="P118" s="265"/>
      <c r="Q118" s="265"/>
      <c r="R118" s="265"/>
      <c r="S118" s="265"/>
      <c r="T118" s="26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7" t="s">
        <v>166</v>
      </c>
      <c r="AU118" s="267" t="s">
        <v>82</v>
      </c>
      <c r="AV118" s="15" t="s">
        <v>94</v>
      </c>
      <c r="AW118" s="15" t="s">
        <v>35</v>
      </c>
      <c r="AX118" s="15" t="s">
        <v>80</v>
      </c>
      <c r="AY118" s="267" t="s">
        <v>155</v>
      </c>
    </row>
    <row r="119" s="2" customFormat="1" ht="44.25" customHeight="1">
      <c r="A119" s="41"/>
      <c r="B119" s="42"/>
      <c r="C119" s="217" t="s">
        <v>187</v>
      </c>
      <c r="D119" s="217" t="s">
        <v>158</v>
      </c>
      <c r="E119" s="218" t="s">
        <v>188</v>
      </c>
      <c r="F119" s="219" t="s">
        <v>189</v>
      </c>
      <c r="G119" s="220" t="s">
        <v>161</v>
      </c>
      <c r="H119" s="221">
        <v>176.40000000000001</v>
      </c>
      <c r="I119" s="222"/>
      <c r="J119" s="223">
        <f>ROUND(I119*H119,2)</f>
        <v>0</v>
      </c>
      <c r="K119" s="219" t="s">
        <v>162</v>
      </c>
      <c r="L119" s="47"/>
      <c r="M119" s="224" t="s">
        <v>19</v>
      </c>
      <c r="N119" s="225" t="s">
        <v>45</v>
      </c>
      <c r="O119" s="87"/>
      <c r="P119" s="226">
        <f>O119*H119</f>
        <v>0</v>
      </c>
      <c r="Q119" s="226">
        <v>0</v>
      </c>
      <c r="R119" s="226">
        <f>Q119*H119</f>
        <v>0</v>
      </c>
      <c r="S119" s="226">
        <v>0.032000000000000001</v>
      </c>
      <c r="T119" s="227">
        <f>S119*H119</f>
        <v>5.6448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8" t="s">
        <v>94</v>
      </c>
      <c r="AT119" s="228" t="s">
        <v>158</v>
      </c>
      <c r="AU119" s="228" t="s">
        <v>82</v>
      </c>
      <c r="AY119" s="20" t="s">
        <v>155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0" t="s">
        <v>80</v>
      </c>
      <c r="BK119" s="229">
        <f>ROUND(I119*H119,2)</f>
        <v>0</v>
      </c>
      <c r="BL119" s="20" t="s">
        <v>94</v>
      </c>
      <c r="BM119" s="228" t="s">
        <v>190</v>
      </c>
    </row>
    <row r="120" s="2" customFormat="1">
      <c r="A120" s="41"/>
      <c r="B120" s="42"/>
      <c r="C120" s="43"/>
      <c r="D120" s="230" t="s">
        <v>164</v>
      </c>
      <c r="E120" s="43"/>
      <c r="F120" s="231" t="s">
        <v>191</v>
      </c>
      <c r="G120" s="43"/>
      <c r="H120" s="43"/>
      <c r="I120" s="232"/>
      <c r="J120" s="43"/>
      <c r="K120" s="43"/>
      <c r="L120" s="47"/>
      <c r="M120" s="233"/>
      <c r="N120" s="23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164</v>
      </c>
      <c r="AU120" s="20" t="s">
        <v>82</v>
      </c>
    </row>
    <row r="121" s="14" customFormat="1">
      <c r="A121" s="14"/>
      <c r="B121" s="247"/>
      <c r="C121" s="248"/>
      <c r="D121" s="237" t="s">
        <v>166</v>
      </c>
      <c r="E121" s="249" t="s">
        <v>19</v>
      </c>
      <c r="F121" s="250" t="s">
        <v>192</v>
      </c>
      <c r="G121" s="248"/>
      <c r="H121" s="249" t="s">
        <v>19</v>
      </c>
      <c r="I121" s="251"/>
      <c r="J121" s="248"/>
      <c r="K121" s="248"/>
      <c r="L121" s="252"/>
      <c r="M121" s="253"/>
      <c r="N121" s="254"/>
      <c r="O121" s="254"/>
      <c r="P121" s="254"/>
      <c r="Q121" s="254"/>
      <c r="R121" s="254"/>
      <c r="S121" s="254"/>
      <c r="T121" s="25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6" t="s">
        <v>166</v>
      </c>
      <c r="AU121" s="256" t="s">
        <v>82</v>
      </c>
      <c r="AV121" s="14" t="s">
        <v>80</v>
      </c>
      <c r="AW121" s="14" t="s">
        <v>35</v>
      </c>
      <c r="AX121" s="14" t="s">
        <v>74</v>
      </c>
      <c r="AY121" s="256" t="s">
        <v>155</v>
      </c>
    </row>
    <row r="122" s="13" customFormat="1">
      <c r="A122" s="13"/>
      <c r="B122" s="235"/>
      <c r="C122" s="236"/>
      <c r="D122" s="237" t="s">
        <v>166</v>
      </c>
      <c r="E122" s="238" t="s">
        <v>19</v>
      </c>
      <c r="F122" s="239" t="s">
        <v>193</v>
      </c>
      <c r="G122" s="236"/>
      <c r="H122" s="240">
        <v>85.680000000000007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166</v>
      </c>
      <c r="AU122" s="246" t="s">
        <v>82</v>
      </c>
      <c r="AV122" s="13" t="s">
        <v>82</v>
      </c>
      <c r="AW122" s="13" t="s">
        <v>35</v>
      </c>
      <c r="AX122" s="13" t="s">
        <v>74</v>
      </c>
      <c r="AY122" s="246" t="s">
        <v>155</v>
      </c>
    </row>
    <row r="123" s="14" customFormat="1">
      <c r="A123" s="14"/>
      <c r="B123" s="247"/>
      <c r="C123" s="248"/>
      <c r="D123" s="237" t="s">
        <v>166</v>
      </c>
      <c r="E123" s="249" t="s">
        <v>19</v>
      </c>
      <c r="F123" s="250" t="s">
        <v>182</v>
      </c>
      <c r="G123" s="248"/>
      <c r="H123" s="249" t="s">
        <v>19</v>
      </c>
      <c r="I123" s="251"/>
      <c r="J123" s="248"/>
      <c r="K123" s="248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166</v>
      </c>
      <c r="AU123" s="256" t="s">
        <v>82</v>
      </c>
      <c r="AV123" s="14" t="s">
        <v>80</v>
      </c>
      <c r="AW123" s="14" t="s">
        <v>35</v>
      </c>
      <c r="AX123" s="14" t="s">
        <v>74</v>
      </c>
      <c r="AY123" s="256" t="s">
        <v>155</v>
      </c>
    </row>
    <row r="124" s="13" customFormat="1">
      <c r="A124" s="13"/>
      <c r="B124" s="235"/>
      <c r="C124" s="236"/>
      <c r="D124" s="237" t="s">
        <v>166</v>
      </c>
      <c r="E124" s="238" t="s">
        <v>19</v>
      </c>
      <c r="F124" s="239" t="s">
        <v>194</v>
      </c>
      <c r="G124" s="236"/>
      <c r="H124" s="240">
        <v>90.719999999999999</v>
      </c>
      <c r="I124" s="241"/>
      <c r="J124" s="236"/>
      <c r="K124" s="236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166</v>
      </c>
      <c r="AU124" s="246" t="s">
        <v>82</v>
      </c>
      <c r="AV124" s="13" t="s">
        <v>82</v>
      </c>
      <c r="AW124" s="13" t="s">
        <v>35</v>
      </c>
      <c r="AX124" s="13" t="s">
        <v>74</v>
      </c>
      <c r="AY124" s="246" t="s">
        <v>155</v>
      </c>
    </row>
    <row r="125" s="15" customFormat="1">
      <c r="A125" s="15"/>
      <c r="B125" s="257"/>
      <c r="C125" s="258"/>
      <c r="D125" s="237" t="s">
        <v>166</v>
      </c>
      <c r="E125" s="259" t="s">
        <v>19</v>
      </c>
      <c r="F125" s="260" t="s">
        <v>186</v>
      </c>
      <c r="G125" s="258"/>
      <c r="H125" s="261">
        <v>176.40000000000001</v>
      </c>
      <c r="I125" s="262"/>
      <c r="J125" s="258"/>
      <c r="K125" s="258"/>
      <c r="L125" s="263"/>
      <c r="M125" s="264"/>
      <c r="N125" s="265"/>
      <c r="O125" s="265"/>
      <c r="P125" s="265"/>
      <c r="Q125" s="265"/>
      <c r="R125" s="265"/>
      <c r="S125" s="265"/>
      <c r="T125" s="26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7" t="s">
        <v>166</v>
      </c>
      <c r="AU125" s="267" t="s">
        <v>82</v>
      </c>
      <c r="AV125" s="15" t="s">
        <v>94</v>
      </c>
      <c r="AW125" s="15" t="s">
        <v>35</v>
      </c>
      <c r="AX125" s="15" t="s">
        <v>80</v>
      </c>
      <c r="AY125" s="267" t="s">
        <v>155</v>
      </c>
    </row>
    <row r="126" s="2" customFormat="1" ht="44.25" customHeight="1">
      <c r="A126" s="41"/>
      <c r="B126" s="42"/>
      <c r="C126" s="217" t="s">
        <v>195</v>
      </c>
      <c r="D126" s="217" t="s">
        <v>158</v>
      </c>
      <c r="E126" s="218" t="s">
        <v>196</v>
      </c>
      <c r="F126" s="219" t="s">
        <v>197</v>
      </c>
      <c r="G126" s="220" t="s">
        <v>161</v>
      </c>
      <c r="H126" s="221">
        <v>8.6600000000000001</v>
      </c>
      <c r="I126" s="222"/>
      <c r="J126" s="223">
        <f>ROUND(I126*H126,2)</f>
        <v>0</v>
      </c>
      <c r="K126" s="219" t="s">
        <v>162</v>
      </c>
      <c r="L126" s="47"/>
      <c r="M126" s="224" t="s">
        <v>19</v>
      </c>
      <c r="N126" s="225" t="s">
        <v>45</v>
      </c>
      <c r="O126" s="87"/>
      <c r="P126" s="226">
        <f>O126*H126</f>
        <v>0</v>
      </c>
      <c r="Q126" s="226">
        <v>0</v>
      </c>
      <c r="R126" s="226">
        <f>Q126*H126</f>
        <v>0</v>
      </c>
      <c r="S126" s="226">
        <v>0.052999999999999998</v>
      </c>
      <c r="T126" s="227">
        <f>S126*H126</f>
        <v>0.45898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8" t="s">
        <v>94</v>
      </c>
      <c r="AT126" s="228" t="s">
        <v>158</v>
      </c>
      <c r="AU126" s="228" t="s">
        <v>82</v>
      </c>
      <c r="AY126" s="20" t="s">
        <v>155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0" t="s">
        <v>80</v>
      </c>
      <c r="BK126" s="229">
        <f>ROUND(I126*H126,2)</f>
        <v>0</v>
      </c>
      <c r="BL126" s="20" t="s">
        <v>94</v>
      </c>
      <c r="BM126" s="228" t="s">
        <v>198</v>
      </c>
    </row>
    <row r="127" s="2" customFormat="1">
      <c r="A127" s="41"/>
      <c r="B127" s="42"/>
      <c r="C127" s="43"/>
      <c r="D127" s="230" t="s">
        <v>164</v>
      </c>
      <c r="E127" s="43"/>
      <c r="F127" s="231" t="s">
        <v>199</v>
      </c>
      <c r="G127" s="43"/>
      <c r="H127" s="43"/>
      <c r="I127" s="232"/>
      <c r="J127" s="43"/>
      <c r="K127" s="43"/>
      <c r="L127" s="47"/>
      <c r="M127" s="233"/>
      <c r="N127" s="23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164</v>
      </c>
      <c r="AU127" s="20" t="s">
        <v>82</v>
      </c>
    </row>
    <row r="128" s="14" customFormat="1">
      <c r="A128" s="14"/>
      <c r="B128" s="247"/>
      <c r="C128" s="248"/>
      <c r="D128" s="237" t="s">
        <v>166</v>
      </c>
      <c r="E128" s="249" t="s">
        <v>19</v>
      </c>
      <c r="F128" s="250" t="s">
        <v>200</v>
      </c>
      <c r="G128" s="248"/>
      <c r="H128" s="249" t="s">
        <v>19</v>
      </c>
      <c r="I128" s="251"/>
      <c r="J128" s="248"/>
      <c r="K128" s="248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166</v>
      </c>
      <c r="AU128" s="256" t="s">
        <v>82</v>
      </c>
      <c r="AV128" s="14" t="s">
        <v>80</v>
      </c>
      <c r="AW128" s="14" t="s">
        <v>35</v>
      </c>
      <c r="AX128" s="14" t="s">
        <v>74</v>
      </c>
      <c r="AY128" s="256" t="s">
        <v>155</v>
      </c>
    </row>
    <row r="129" s="13" customFormat="1">
      <c r="A129" s="13"/>
      <c r="B129" s="235"/>
      <c r="C129" s="236"/>
      <c r="D129" s="237" t="s">
        <v>166</v>
      </c>
      <c r="E129" s="238" t="s">
        <v>19</v>
      </c>
      <c r="F129" s="239" t="s">
        <v>201</v>
      </c>
      <c r="G129" s="236"/>
      <c r="H129" s="240">
        <v>4.1600000000000001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166</v>
      </c>
      <c r="AU129" s="246" t="s">
        <v>82</v>
      </c>
      <c r="AV129" s="13" t="s">
        <v>82</v>
      </c>
      <c r="AW129" s="13" t="s">
        <v>35</v>
      </c>
      <c r="AX129" s="13" t="s">
        <v>74</v>
      </c>
      <c r="AY129" s="246" t="s">
        <v>155</v>
      </c>
    </row>
    <row r="130" s="14" customFormat="1">
      <c r="A130" s="14"/>
      <c r="B130" s="247"/>
      <c r="C130" s="248"/>
      <c r="D130" s="237" t="s">
        <v>166</v>
      </c>
      <c r="E130" s="249" t="s">
        <v>19</v>
      </c>
      <c r="F130" s="250" t="s">
        <v>202</v>
      </c>
      <c r="G130" s="248"/>
      <c r="H130" s="249" t="s">
        <v>19</v>
      </c>
      <c r="I130" s="251"/>
      <c r="J130" s="248"/>
      <c r="K130" s="248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166</v>
      </c>
      <c r="AU130" s="256" t="s">
        <v>82</v>
      </c>
      <c r="AV130" s="14" t="s">
        <v>80</v>
      </c>
      <c r="AW130" s="14" t="s">
        <v>35</v>
      </c>
      <c r="AX130" s="14" t="s">
        <v>74</v>
      </c>
      <c r="AY130" s="256" t="s">
        <v>155</v>
      </c>
    </row>
    <row r="131" s="13" customFormat="1">
      <c r="A131" s="13"/>
      <c r="B131" s="235"/>
      <c r="C131" s="236"/>
      <c r="D131" s="237" t="s">
        <v>166</v>
      </c>
      <c r="E131" s="238" t="s">
        <v>19</v>
      </c>
      <c r="F131" s="239" t="s">
        <v>203</v>
      </c>
      <c r="G131" s="236"/>
      <c r="H131" s="240">
        <v>4.5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166</v>
      </c>
      <c r="AU131" s="246" t="s">
        <v>82</v>
      </c>
      <c r="AV131" s="13" t="s">
        <v>82</v>
      </c>
      <c r="AW131" s="13" t="s">
        <v>35</v>
      </c>
      <c r="AX131" s="13" t="s">
        <v>74</v>
      </c>
      <c r="AY131" s="246" t="s">
        <v>155</v>
      </c>
    </row>
    <row r="132" s="15" customFormat="1">
      <c r="A132" s="15"/>
      <c r="B132" s="257"/>
      <c r="C132" s="258"/>
      <c r="D132" s="237" t="s">
        <v>166</v>
      </c>
      <c r="E132" s="259" t="s">
        <v>19</v>
      </c>
      <c r="F132" s="260" t="s">
        <v>186</v>
      </c>
      <c r="G132" s="258"/>
      <c r="H132" s="261">
        <v>8.6600000000000001</v>
      </c>
      <c r="I132" s="262"/>
      <c r="J132" s="258"/>
      <c r="K132" s="258"/>
      <c r="L132" s="263"/>
      <c r="M132" s="264"/>
      <c r="N132" s="265"/>
      <c r="O132" s="265"/>
      <c r="P132" s="265"/>
      <c r="Q132" s="265"/>
      <c r="R132" s="265"/>
      <c r="S132" s="265"/>
      <c r="T132" s="26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7" t="s">
        <v>166</v>
      </c>
      <c r="AU132" s="267" t="s">
        <v>82</v>
      </c>
      <c r="AV132" s="15" t="s">
        <v>94</v>
      </c>
      <c r="AW132" s="15" t="s">
        <v>35</v>
      </c>
      <c r="AX132" s="15" t="s">
        <v>80</v>
      </c>
      <c r="AY132" s="267" t="s">
        <v>155</v>
      </c>
    </row>
    <row r="133" s="2" customFormat="1" ht="44.25" customHeight="1">
      <c r="A133" s="41"/>
      <c r="B133" s="42"/>
      <c r="C133" s="217" t="s">
        <v>204</v>
      </c>
      <c r="D133" s="217" t="s">
        <v>158</v>
      </c>
      <c r="E133" s="218" t="s">
        <v>205</v>
      </c>
      <c r="F133" s="219" t="s">
        <v>206</v>
      </c>
      <c r="G133" s="220" t="s">
        <v>161</v>
      </c>
      <c r="H133" s="221">
        <v>17.280000000000001</v>
      </c>
      <c r="I133" s="222"/>
      <c r="J133" s="223">
        <f>ROUND(I133*H133,2)</f>
        <v>0</v>
      </c>
      <c r="K133" s="219" t="s">
        <v>162</v>
      </c>
      <c r="L133" s="47"/>
      <c r="M133" s="224" t="s">
        <v>19</v>
      </c>
      <c r="N133" s="225" t="s">
        <v>45</v>
      </c>
      <c r="O133" s="87"/>
      <c r="P133" s="226">
        <f>O133*H133</f>
        <v>0</v>
      </c>
      <c r="Q133" s="226">
        <v>0</v>
      </c>
      <c r="R133" s="226">
        <f>Q133*H133</f>
        <v>0</v>
      </c>
      <c r="S133" s="226">
        <v>0.050000000000000003</v>
      </c>
      <c r="T133" s="227">
        <f>S133*H133</f>
        <v>0.8640000000000001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8" t="s">
        <v>94</v>
      </c>
      <c r="AT133" s="228" t="s">
        <v>158</v>
      </c>
      <c r="AU133" s="228" t="s">
        <v>82</v>
      </c>
      <c r="AY133" s="20" t="s">
        <v>155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20" t="s">
        <v>80</v>
      </c>
      <c r="BK133" s="229">
        <f>ROUND(I133*H133,2)</f>
        <v>0</v>
      </c>
      <c r="BL133" s="20" t="s">
        <v>94</v>
      </c>
      <c r="BM133" s="228" t="s">
        <v>207</v>
      </c>
    </row>
    <row r="134" s="2" customFormat="1">
      <c r="A134" s="41"/>
      <c r="B134" s="42"/>
      <c r="C134" s="43"/>
      <c r="D134" s="230" t="s">
        <v>164</v>
      </c>
      <c r="E134" s="43"/>
      <c r="F134" s="231" t="s">
        <v>208</v>
      </c>
      <c r="G134" s="43"/>
      <c r="H134" s="43"/>
      <c r="I134" s="232"/>
      <c r="J134" s="43"/>
      <c r="K134" s="43"/>
      <c r="L134" s="47"/>
      <c r="M134" s="233"/>
      <c r="N134" s="23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164</v>
      </c>
      <c r="AU134" s="20" t="s">
        <v>82</v>
      </c>
    </row>
    <row r="135" s="14" customFormat="1">
      <c r="A135" s="14"/>
      <c r="B135" s="247"/>
      <c r="C135" s="248"/>
      <c r="D135" s="237" t="s">
        <v>166</v>
      </c>
      <c r="E135" s="249" t="s">
        <v>19</v>
      </c>
      <c r="F135" s="250" t="s">
        <v>209</v>
      </c>
      <c r="G135" s="248"/>
      <c r="H135" s="249" t="s">
        <v>19</v>
      </c>
      <c r="I135" s="251"/>
      <c r="J135" s="248"/>
      <c r="K135" s="248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82</v>
      </c>
      <c r="AV135" s="14" t="s">
        <v>80</v>
      </c>
      <c r="AW135" s="14" t="s">
        <v>35</v>
      </c>
      <c r="AX135" s="14" t="s">
        <v>74</v>
      </c>
      <c r="AY135" s="256" t="s">
        <v>155</v>
      </c>
    </row>
    <row r="136" s="13" customFormat="1">
      <c r="A136" s="13"/>
      <c r="B136" s="235"/>
      <c r="C136" s="236"/>
      <c r="D136" s="237" t="s">
        <v>166</v>
      </c>
      <c r="E136" s="238" t="s">
        <v>19</v>
      </c>
      <c r="F136" s="239" t="s">
        <v>210</v>
      </c>
      <c r="G136" s="236"/>
      <c r="H136" s="240">
        <v>17.280000000000001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166</v>
      </c>
      <c r="AU136" s="246" t="s">
        <v>82</v>
      </c>
      <c r="AV136" s="13" t="s">
        <v>82</v>
      </c>
      <c r="AW136" s="13" t="s">
        <v>35</v>
      </c>
      <c r="AX136" s="13" t="s">
        <v>80</v>
      </c>
      <c r="AY136" s="246" t="s">
        <v>155</v>
      </c>
    </row>
    <row r="137" s="2" customFormat="1" ht="37.8" customHeight="1">
      <c r="A137" s="41"/>
      <c r="B137" s="42"/>
      <c r="C137" s="217" t="s">
        <v>211</v>
      </c>
      <c r="D137" s="217" t="s">
        <v>158</v>
      </c>
      <c r="E137" s="218" t="s">
        <v>212</v>
      </c>
      <c r="F137" s="219" t="s">
        <v>213</v>
      </c>
      <c r="G137" s="220" t="s">
        <v>161</v>
      </c>
      <c r="H137" s="221">
        <v>15</v>
      </c>
      <c r="I137" s="222"/>
      <c r="J137" s="223">
        <f>ROUND(I137*H137,2)</f>
        <v>0</v>
      </c>
      <c r="K137" s="219" t="s">
        <v>162</v>
      </c>
      <c r="L137" s="47"/>
      <c r="M137" s="224" t="s">
        <v>19</v>
      </c>
      <c r="N137" s="225" t="s">
        <v>45</v>
      </c>
      <c r="O137" s="87"/>
      <c r="P137" s="226">
        <f>O137*H137</f>
        <v>0</v>
      </c>
      <c r="Q137" s="226">
        <v>0</v>
      </c>
      <c r="R137" s="226">
        <f>Q137*H137</f>
        <v>0</v>
      </c>
      <c r="S137" s="226">
        <v>0.059999999999999998</v>
      </c>
      <c r="T137" s="227">
        <f>S137*H137</f>
        <v>0.89999999999999991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8" t="s">
        <v>94</v>
      </c>
      <c r="AT137" s="228" t="s">
        <v>158</v>
      </c>
      <c r="AU137" s="228" t="s">
        <v>82</v>
      </c>
      <c r="AY137" s="20" t="s">
        <v>155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20" t="s">
        <v>80</v>
      </c>
      <c r="BK137" s="229">
        <f>ROUND(I137*H137,2)</f>
        <v>0</v>
      </c>
      <c r="BL137" s="20" t="s">
        <v>94</v>
      </c>
      <c r="BM137" s="228" t="s">
        <v>214</v>
      </c>
    </row>
    <row r="138" s="2" customFormat="1">
      <c r="A138" s="41"/>
      <c r="B138" s="42"/>
      <c r="C138" s="43"/>
      <c r="D138" s="230" t="s">
        <v>164</v>
      </c>
      <c r="E138" s="43"/>
      <c r="F138" s="231" t="s">
        <v>215</v>
      </c>
      <c r="G138" s="43"/>
      <c r="H138" s="43"/>
      <c r="I138" s="232"/>
      <c r="J138" s="43"/>
      <c r="K138" s="43"/>
      <c r="L138" s="47"/>
      <c r="M138" s="233"/>
      <c r="N138" s="23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164</v>
      </c>
      <c r="AU138" s="20" t="s">
        <v>82</v>
      </c>
    </row>
    <row r="139" s="14" customFormat="1">
      <c r="A139" s="14"/>
      <c r="B139" s="247"/>
      <c r="C139" s="248"/>
      <c r="D139" s="237" t="s">
        <v>166</v>
      </c>
      <c r="E139" s="249" t="s">
        <v>19</v>
      </c>
      <c r="F139" s="250" t="s">
        <v>216</v>
      </c>
      <c r="G139" s="248"/>
      <c r="H139" s="249" t="s">
        <v>19</v>
      </c>
      <c r="I139" s="251"/>
      <c r="J139" s="248"/>
      <c r="K139" s="248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82</v>
      </c>
      <c r="AV139" s="14" t="s">
        <v>80</v>
      </c>
      <c r="AW139" s="14" t="s">
        <v>35</v>
      </c>
      <c r="AX139" s="14" t="s">
        <v>74</v>
      </c>
      <c r="AY139" s="256" t="s">
        <v>155</v>
      </c>
    </row>
    <row r="140" s="13" customFormat="1">
      <c r="A140" s="13"/>
      <c r="B140" s="235"/>
      <c r="C140" s="236"/>
      <c r="D140" s="237" t="s">
        <v>166</v>
      </c>
      <c r="E140" s="238" t="s">
        <v>19</v>
      </c>
      <c r="F140" s="239" t="s">
        <v>217</v>
      </c>
      <c r="G140" s="236"/>
      <c r="H140" s="240">
        <v>11.52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166</v>
      </c>
      <c r="AU140" s="246" t="s">
        <v>82</v>
      </c>
      <c r="AV140" s="13" t="s">
        <v>82</v>
      </c>
      <c r="AW140" s="13" t="s">
        <v>35</v>
      </c>
      <c r="AX140" s="13" t="s">
        <v>74</v>
      </c>
      <c r="AY140" s="246" t="s">
        <v>155</v>
      </c>
    </row>
    <row r="141" s="13" customFormat="1">
      <c r="A141" s="13"/>
      <c r="B141" s="235"/>
      <c r="C141" s="236"/>
      <c r="D141" s="237" t="s">
        <v>166</v>
      </c>
      <c r="E141" s="238" t="s">
        <v>19</v>
      </c>
      <c r="F141" s="239" t="s">
        <v>218</v>
      </c>
      <c r="G141" s="236"/>
      <c r="H141" s="240">
        <v>3.48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166</v>
      </c>
      <c r="AU141" s="246" t="s">
        <v>82</v>
      </c>
      <c r="AV141" s="13" t="s">
        <v>82</v>
      </c>
      <c r="AW141" s="13" t="s">
        <v>35</v>
      </c>
      <c r="AX141" s="13" t="s">
        <v>74</v>
      </c>
      <c r="AY141" s="246" t="s">
        <v>155</v>
      </c>
    </row>
    <row r="142" s="15" customFormat="1">
      <c r="A142" s="15"/>
      <c r="B142" s="257"/>
      <c r="C142" s="258"/>
      <c r="D142" s="237" t="s">
        <v>166</v>
      </c>
      <c r="E142" s="259" t="s">
        <v>19</v>
      </c>
      <c r="F142" s="260" t="s">
        <v>186</v>
      </c>
      <c r="G142" s="258"/>
      <c r="H142" s="261">
        <v>15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166</v>
      </c>
      <c r="AU142" s="267" t="s">
        <v>82</v>
      </c>
      <c r="AV142" s="15" t="s">
        <v>94</v>
      </c>
      <c r="AW142" s="15" t="s">
        <v>35</v>
      </c>
      <c r="AX142" s="15" t="s">
        <v>80</v>
      </c>
      <c r="AY142" s="267" t="s">
        <v>155</v>
      </c>
    </row>
    <row r="143" s="2" customFormat="1" ht="44.25" customHeight="1">
      <c r="A143" s="41"/>
      <c r="B143" s="42"/>
      <c r="C143" s="217" t="s">
        <v>156</v>
      </c>
      <c r="D143" s="217" t="s">
        <v>158</v>
      </c>
      <c r="E143" s="218" t="s">
        <v>219</v>
      </c>
      <c r="F143" s="219" t="s">
        <v>220</v>
      </c>
      <c r="G143" s="220" t="s">
        <v>161</v>
      </c>
      <c r="H143" s="221">
        <v>7.2000000000000002</v>
      </c>
      <c r="I143" s="222"/>
      <c r="J143" s="223">
        <f>ROUND(I143*H143,2)</f>
        <v>0</v>
      </c>
      <c r="K143" s="219" t="s">
        <v>162</v>
      </c>
      <c r="L143" s="47"/>
      <c r="M143" s="224" t="s">
        <v>19</v>
      </c>
      <c r="N143" s="225" t="s">
        <v>45</v>
      </c>
      <c r="O143" s="87"/>
      <c r="P143" s="226">
        <f>O143*H143</f>
        <v>0</v>
      </c>
      <c r="Q143" s="226">
        <v>0</v>
      </c>
      <c r="R143" s="226">
        <f>Q143*H143</f>
        <v>0</v>
      </c>
      <c r="S143" s="226">
        <v>0.066000000000000003</v>
      </c>
      <c r="T143" s="227">
        <f>S143*H143</f>
        <v>0.47520000000000001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8" t="s">
        <v>94</v>
      </c>
      <c r="AT143" s="228" t="s">
        <v>158</v>
      </c>
      <c r="AU143" s="228" t="s">
        <v>82</v>
      </c>
      <c r="AY143" s="20" t="s">
        <v>155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0" t="s">
        <v>80</v>
      </c>
      <c r="BK143" s="229">
        <f>ROUND(I143*H143,2)</f>
        <v>0</v>
      </c>
      <c r="BL143" s="20" t="s">
        <v>94</v>
      </c>
      <c r="BM143" s="228" t="s">
        <v>221</v>
      </c>
    </row>
    <row r="144" s="2" customFormat="1">
      <c r="A144" s="41"/>
      <c r="B144" s="42"/>
      <c r="C144" s="43"/>
      <c r="D144" s="230" t="s">
        <v>164</v>
      </c>
      <c r="E144" s="43"/>
      <c r="F144" s="231" t="s">
        <v>222</v>
      </c>
      <c r="G144" s="43"/>
      <c r="H144" s="43"/>
      <c r="I144" s="232"/>
      <c r="J144" s="43"/>
      <c r="K144" s="43"/>
      <c r="L144" s="47"/>
      <c r="M144" s="233"/>
      <c r="N144" s="23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164</v>
      </c>
      <c r="AU144" s="20" t="s">
        <v>82</v>
      </c>
    </row>
    <row r="145" s="14" customFormat="1">
      <c r="A145" s="14"/>
      <c r="B145" s="247"/>
      <c r="C145" s="248"/>
      <c r="D145" s="237" t="s">
        <v>166</v>
      </c>
      <c r="E145" s="249" t="s">
        <v>19</v>
      </c>
      <c r="F145" s="250" t="s">
        <v>216</v>
      </c>
      <c r="G145" s="248"/>
      <c r="H145" s="249" t="s">
        <v>19</v>
      </c>
      <c r="I145" s="251"/>
      <c r="J145" s="248"/>
      <c r="K145" s="248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82</v>
      </c>
      <c r="AV145" s="14" t="s">
        <v>80</v>
      </c>
      <c r="AW145" s="14" t="s">
        <v>35</v>
      </c>
      <c r="AX145" s="14" t="s">
        <v>74</v>
      </c>
      <c r="AY145" s="256" t="s">
        <v>155</v>
      </c>
    </row>
    <row r="146" s="13" customFormat="1">
      <c r="A146" s="13"/>
      <c r="B146" s="235"/>
      <c r="C146" s="236"/>
      <c r="D146" s="237" t="s">
        <v>166</v>
      </c>
      <c r="E146" s="238" t="s">
        <v>19</v>
      </c>
      <c r="F146" s="239" t="s">
        <v>223</v>
      </c>
      <c r="G146" s="236"/>
      <c r="H146" s="240">
        <v>7.2000000000000002</v>
      </c>
      <c r="I146" s="241"/>
      <c r="J146" s="236"/>
      <c r="K146" s="236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166</v>
      </c>
      <c r="AU146" s="246" t="s">
        <v>82</v>
      </c>
      <c r="AV146" s="13" t="s">
        <v>82</v>
      </c>
      <c r="AW146" s="13" t="s">
        <v>35</v>
      </c>
      <c r="AX146" s="13" t="s">
        <v>80</v>
      </c>
      <c r="AY146" s="246" t="s">
        <v>155</v>
      </c>
    </row>
    <row r="147" s="2" customFormat="1" ht="37.8" customHeight="1">
      <c r="A147" s="41"/>
      <c r="B147" s="42"/>
      <c r="C147" s="217" t="s">
        <v>224</v>
      </c>
      <c r="D147" s="217" t="s">
        <v>158</v>
      </c>
      <c r="E147" s="218" t="s">
        <v>225</v>
      </c>
      <c r="F147" s="219" t="s">
        <v>226</v>
      </c>
      <c r="G147" s="220" t="s">
        <v>161</v>
      </c>
      <c r="H147" s="221">
        <v>74.620000000000005</v>
      </c>
      <c r="I147" s="222"/>
      <c r="J147" s="223">
        <f>ROUND(I147*H147,2)</f>
        <v>0</v>
      </c>
      <c r="K147" s="219" t="s">
        <v>162</v>
      </c>
      <c r="L147" s="47"/>
      <c r="M147" s="224" t="s">
        <v>19</v>
      </c>
      <c r="N147" s="225" t="s">
        <v>45</v>
      </c>
      <c r="O147" s="87"/>
      <c r="P147" s="226">
        <f>O147*H147</f>
        <v>0</v>
      </c>
      <c r="Q147" s="226">
        <v>0</v>
      </c>
      <c r="R147" s="226">
        <f>Q147*H147</f>
        <v>0</v>
      </c>
      <c r="S147" s="226">
        <v>0.088999999999999996</v>
      </c>
      <c r="T147" s="227">
        <f>S147*H147</f>
        <v>6.6411800000000003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8" t="s">
        <v>94</v>
      </c>
      <c r="AT147" s="228" t="s">
        <v>158</v>
      </c>
      <c r="AU147" s="228" t="s">
        <v>82</v>
      </c>
      <c r="AY147" s="20" t="s">
        <v>155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20" t="s">
        <v>80</v>
      </c>
      <c r="BK147" s="229">
        <f>ROUND(I147*H147,2)</f>
        <v>0</v>
      </c>
      <c r="BL147" s="20" t="s">
        <v>94</v>
      </c>
      <c r="BM147" s="228" t="s">
        <v>227</v>
      </c>
    </row>
    <row r="148" s="2" customFormat="1">
      <c r="A148" s="41"/>
      <c r="B148" s="42"/>
      <c r="C148" s="43"/>
      <c r="D148" s="230" t="s">
        <v>164</v>
      </c>
      <c r="E148" s="43"/>
      <c r="F148" s="231" t="s">
        <v>228</v>
      </c>
      <c r="G148" s="43"/>
      <c r="H148" s="43"/>
      <c r="I148" s="232"/>
      <c r="J148" s="43"/>
      <c r="K148" s="43"/>
      <c r="L148" s="47"/>
      <c r="M148" s="233"/>
      <c r="N148" s="23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164</v>
      </c>
      <c r="AU148" s="20" t="s">
        <v>82</v>
      </c>
    </row>
    <row r="149" s="13" customFormat="1">
      <c r="A149" s="13"/>
      <c r="B149" s="235"/>
      <c r="C149" s="236"/>
      <c r="D149" s="237" t="s">
        <v>166</v>
      </c>
      <c r="E149" s="238" t="s">
        <v>19</v>
      </c>
      <c r="F149" s="239" t="s">
        <v>229</v>
      </c>
      <c r="G149" s="236"/>
      <c r="H149" s="240">
        <v>74.620000000000005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166</v>
      </c>
      <c r="AU149" s="246" t="s">
        <v>82</v>
      </c>
      <c r="AV149" s="13" t="s">
        <v>82</v>
      </c>
      <c r="AW149" s="13" t="s">
        <v>35</v>
      </c>
      <c r="AX149" s="13" t="s">
        <v>80</v>
      </c>
      <c r="AY149" s="246" t="s">
        <v>155</v>
      </c>
    </row>
    <row r="150" s="12" customFormat="1" ht="22.8" customHeight="1">
      <c r="A150" s="12"/>
      <c r="B150" s="201"/>
      <c r="C150" s="202"/>
      <c r="D150" s="203" t="s">
        <v>73</v>
      </c>
      <c r="E150" s="215" t="s">
        <v>230</v>
      </c>
      <c r="F150" s="215" t="s">
        <v>231</v>
      </c>
      <c r="G150" s="202"/>
      <c r="H150" s="202"/>
      <c r="I150" s="205"/>
      <c r="J150" s="216">
        <f>BK150</f>
        <v>0</v>
      </c>
      <c r="K150" s="202"/>
      <c r="L150" s="207"/>
      <c r="M150" s="208"/>
      <c r="N150" s="209"/>
      <c r="O150" s="209"/>
      <c r="P150" s="210">
        <f>SUM(P151:P159)</f>
        <v>0</v>
      </c>
      <c r="Q150" s="209"/>
      <c r="R150" s="210">
        <f>SUM(R151:R159)</f>
        <v>0</v>
      </c>
      <c r="S150" s="209"/>
      <c r="T150" s="211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2" t="s">
        <v>80</v>
      </c>
      <c r="AT150" s="213" t="s">
        <v>73</v>
      </c>
      <c r="AU150" s="213" t="s">
        <v>80</v>
      </c>
      <c r="AY150" s="212" t="s">
        <v>155</v>
      </c>
      <c r="BK150" s="214">
        <f>SUM(BK151:BK159)</f>
        <v>0</v>
      </c>
    </row>
    <row r="151" s="2" customFormat="1" ht="37.8" customHeight="1">
      <c r="A151" s="41"/>
      <c r="B151" s="42"/>
      <c r="C151" s="217" t="s">
        <v>232</v>
      </c>
      <c r="D151" s="217" t="s">
        <v>158</v>
      </c>
      <c r="E151" s="218" t="s">
        <v>233</v>
      </c>
      <c r="F151" s="219" t="s">
        <v>234</v>
      </c>
      <c r="G151" s="220" t="s">
        <v>235</v>
      </c>
      <c r="H151" s="221">
        <v>18.286999999999999</v>
      </c>
      <c r="I151" s="222"/>
      <c r="J151" s="223">
        <f>ROUND(I151*H151,2)</f>
        <v>0</v>
      </c>
      <c r="K151" s="219" t="s">
        <v>162</v>
      </c>
      <c r="L151" s="47"/>
      <c r="M151" s="224" t="s">
        <v>19</v>
      </c>
      <c r="N151" s="225" t="s">
        <v>45</v>
      </c>
      <c r="O151" s="87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8" t="s">
        <v>94</v>
      </c>
      <c r="AT151" s="228" t="s">
        <v>158</v>
      </c>
      <c r="AU151" s="228" t="s">
        <v>82</v>
      </c>
      <c r="AY151" s="20" t="s">
        <v>155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20" t="s">
        <v>80</v>
      </c>
      <c r="BK151" s="229">
        <f>ROUND(I151*H151,2)</f>
        <v>0</v>
      </c>
      <c r="BL151" s="20" t="s">
        <v>94</v>
      </c>
      <c r="BM151" s="228" t="s">
        <v>236</v>
      </c>
    </row>
    <row r="152" s="2" customFormat="1">
      <c r="A152" s="41"/>
      <c r="B152" s="42"/>
      <c r="C152" s="43"/>
      <c r="D152" s="230" t="s">
        <v>164</v>
      </c>
      <c r="E152" s="43"/>
      <c r="F152" s="231" t="s">
        <v>237</v>
      </c>
      <c r="G152" s="43"/>
      <c r="H152" s="43"/>
      <c r="I152" s="232"/>
      <c r="J152" s="43"/>
      <c r="K152" s="43"/>
      <c r="L152" s="47"/>
      <c r="M152" s="233"/>
      <c r="N152" s="23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164</v>
      </c>
      <c r="AU152" s="20" t="s">
        <v>82</v>
      </c>
    </row>
    <row r="153" s="2" customFormat="1" ht="33" customHeight="1">
      <c r="A153" s="41"/>
      <c r="B153" s="42"/>
      <c r="C153" s="217" t="s">
        <v>8</v>
      </c>
      <c r="D153" s="217" t="s">
        <v>158</v>
      </c>
      <c r="E153" s="218" t="s">
        <v>238</v>
      </c>
      <c r="F153" s="219" t="s">
        <v>239</v>
      </c>
      <c r="G153" s="220" t="s">
        <v>235</v>
      </c>
      <c r="H153" s="221">
        <v>18.286999999999999</v>
      </c>
      <c r="I153" s="222"/>
      <c r="J153" s="223">
        <f>ROUND(I153*H153,2)</f>
        <v>0</v>
      </c>
      <c r="K153" s="219" t="s">
        <v>162</v>
      </c>
      <c r="L153" s="47"/>
      <c r="M153" s="224" t="s">
        <v>19</v>
      </c>
      <c r="N153" s="225" t="s">
        <v>45</v>
      </c>
      <c r="O153" s="87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8" t="s">
        <v>94</v>
      </c>
      <c r="AT153" s="228" t="s">
        <v>158</v>
      </c>
      <c r="AU153" s="228" t="s">
        <v>82</v>
      </c>
      <c r="AY153" s="20" t="s">
        <v>155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0" t="s">
        <v>80</v>
      </c>
      <c r="BK153" s="229">
        <f>ROUND(I153*H153,2)</f>
        <v>0</v>
      </c>
      <c r="BL153" s="20" t="s">
        <v>94</v>
      </c>
      <c r="BM153" s="228" t="s">
        <v>240</v>
      </c>
    </row>
    <row r="154" s="2" customFormat="1">
      <c r="A154" s="41"/>
      <c r="B154" s="42"/>
      <c r="C154" s="43"/>
      <c r="D154" s="230" t="s">
        <v>164</v>
      </c>
      <c r="E154" s="43"/>
      <c r="F154" s="231" t="s">
        <v>241</v>
      </c>
      <c r="G154" s="43"/>
      <c r="H154" s="43"/>
      <c r="I154" s="232"/>
      <c r="J154" s="43"/>
      <c r="K154" s="43"/>
      <c r="L154" s="47"/>
      <c r="M154" s="233"/>
      <c r="N154" s="23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164</v>
      </c>
      <c r="AU154" s="20" t="s">
        <v>82</v>
      </c>
    </row>
    <row r="155" s="2" customFormat="1" ht="44.25" customHeight="1">
      <c r="A155" s="41"/>
      <c r="B155" s="42"/>
      <c r="C155" s="217" t="s">
        <v>242</v>
      </c>
      <c r="D155" s="217" t="s">
        <v>158</v>
      </c>
      <c r="E155" s="218" t="s">
        <v>243</v>
      </c>
      <c r="F155" s="219" t="s">
        <v>244</v>
      </c>
      <c r="G155" s="220" t="s">
        <v>235</v>
      </c>
      <c r="H155" s="221">
        <v>182.87000000000001</v>
      </c>
      <c r="I155" s="222"/>
      <c r="J155" s="223">
        <f>ROUND(I155*H155,2)</f>
        <v>0</v>
      </c>
      <c r="K155" s="219" t="s">
        <v>162</v>
      </c>
      <c r="L155" s="47"/>
      <c r="M155" s="224" t="s">
        <v>19</v>
      </c>
      <c r="N155" s="225" t="s">
        <v>45</v>
      </c>
      <c r="O155" s="87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8" t="s">
        <v>94</v>
      </c>
      <c r="AT155" s="228" t="s">
        <v>158</v>
      </c>
      <c r="AU155" s="228" t="s">
        <v>82</v>
      </c>
      <c r="AY155" s="20" t="s">
        <v>155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20" t="s">
        <v>80</v>
      </c>
      <c r="BK155" s="229">
        <f>ROUND(I155*H155,2)</f>
        <v>0</v>
      </c>
      <c r="BL155" s="20" t="s">
        <v>94</v>
      </c>
      <c r="BM155" s="228" t="s">
        <v>245</v>
      </c>
    </row>
    <row r="156" s="2" customFormat="1">
      <c r="A156" s="41"/>
      <c r="B156" s="42"/>
      <c r="C156" s="43"/>
      <c r="D156" s="230" t="s">
        <v>164</v>
      </c>
      <c r="E156" s="43"/>
      <c r="F156" s="231" t="s">
        <v>246</v>
      </c>
      <c r="G156" s="43"/>
      <c r="H156" s="43"/>
      <c r="I156" s="232"/>
      <c r="J156" s="43"/>
      <c r="K156" s="43"/>
      <c r="L156" s="47"/>
      <c r="M156" s="233"/>
      <c r="N156" s="23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82</v>
      </c>
    </row>
    <row r="157" s="13" customFormat="1">
      <c r="A157" s="13"/>
      <c r="B157" s="235"/>
      <c r="C157" s="236"/>
      <c r="D157" s="237" t="s">
        <v>166</v>
      </c>
      <c r="E157" s="236"/>
      <c r="F157" s="239" t="s">
        <v>247</v>
      </c>
      <c r="G157" s="236"/>
      <c r="H157" s="240">
        <v>182.87000000000001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166</v>
      </c>
      <c r="AU157" s="246" t="s">
        <v>82</v>
      </c>
      <c r="AV157" s="13" t="s">
        <v>82</v>
      </c>
      <c r="AW157" s="13" t="s">
        <v>4</v>
      </c>
      <c r="AX157" s="13" t="s">
        <v>80</v>
      </c>
      <c r="AY157" s="246" t="s">
        <v>155</v>
      </c>
    </row>
    <row r="158" s="2" customFormat="1" ht="44.25" customHeight="1">
      <c r="A158" s="41"/>
      <c r="B158" s="42"/>
      <c r="C158" s="217" t="s">
        <v>248</v>
      </c>
      <c r="D158" s="217" t="s">
        <v>158</v>
      </c>
      <c r="E158" s="218" t="s">
        <v>249</v>
      </c>
      <c r="F158" s="219" t="s">
        <v>250</v>
      </c>
      <c r="G158" s="220" t="s">
        <v>235</v>
      </c>
      <c r="H158" s="221">
        <v>18.286999999999999</v>
      </c>
      <c r="I158" s="222"/>
      <c r="J158" s="223">
        <f>ROUND(I158*H158,2)</f>
        <v>0</v>
      </c>
      <c r="K158" s="219" t="s">
        <v>162</v>
      </c>
      <c r="L158" s="47"/>
      <c r="M158" s="224" t="s">
        <v>19</v>
      </c>
      <c r="N158" s="225" t="s">
        <v>45</v>
      </c>
      <c r="O158" s="87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8" t="s">
        <v>94</v>
      </c>
      <c r="AT158" s="228" t="s">
        <v>158</v>
      </c>
      <c r="AU158" s="228" t="s">
        <v>82</v>
      </c>
      <c r="AY158" s="20" t="s">
        <v>155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20" t="s">
        <v>80</v>
      </c>
      <c r="BK158" s="229">
        <f>ROUND(I158*H158,2)</f>
        <v>0</v>
      </c>
      <c r="BL158" s="20" t="s">
        <v>94</v>
      </c>
      <c r="BM158" s="228" t="s">
        <v>251</v>
      </c>
    </row>
    <row r="159" s="2" customFormat="1">
      <c r="A159" s="41"/>
      <c r="B159" s="42"/>
      <c r="C159" s="43"/>
      <c r="D159" s="230" t="s">
        <v>164</v>
      </c>
      <c r="E159" s="43"/>
      <c r="F159" s="231" t="s">
        <v>252</v>
      </c>
      <c r="G159" s="43"/>
      <c r="H159" s="43"/>
      <c r="I159" s="232"/>
      <c r="J159" s="43"/>
      <c r="K159" s="43"/>
      <c r="L159" s="47"/>
      <c r="M159" s="233"/>
      <c r="N159" s="23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164</v>
      </c>
      <c r="AU159" s="20" t="s">
        <v>82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253</v>
      </c>
      <c r="F160" s="204" t="s">
        <v>254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P161+P164+P168+P184</f>
        <v>0</v>
      </c>
      <c r="Q160" s="209"/>
      <c r="R160" s="210">
        <f>R161+R164+R168+R184</f>
        <v>0</v>
      </c>
      <c r="S160" s="209"/>
      <c r="T160" s="211">
        <f>T161+T164+T168+T184</f>
        <v>2.9416237000000001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82</v>
      </c>
      <c r="AT160" s="213" t="s">
        <v>73</v>
      </c>
      <c r="AU160" s="213" t="s">
        <v>74</v>
      </c>
      <c r="AY160" s="212" t="s">
        <v>155</v>
      </c>
      <c r="BK160" s="214">
        <f>BK161+BK164+BK168+BK184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255</v>
      </c>
      <c r="F161" s="215" t="s">
        <v>256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SUM(P162:P163)</f>
        <v>0</v>
      </c>
      <c r="Q161" s="209"/>
      <c r="R161" s="210">
        <f>SUM(R162:R163)</f>
        <v>0</v>
      </c>
      <c r="S161" s="209"/>
      <c r="T161" s="211">
        <f>SUM(T162:T163)</f>
        <v>0.93234000000000006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82</v>
      </c>
      <c r="AT161" s="213" t="s">
        <v>73</v>
      </c>
      <c r="AU161" s="213" t="s">
        <v>80</v>
      </c>
      <c r="AY161" s="212" t="s">
        <v>155</v>
      </c>
      <c r="BK161" s="214">
        <f>SUM(BK162:BK163)</f>
        <v>0</v>
      </c>
    </row>
    <row r="162" s="2" customFormat="1" ht="37.8" customHeight="1">
      <c r="A162" s="41"/>
      <c r="B162" s="42"/>
      <c r="C162" s="217" t="s">
        <v>257</v>
      </c>
      <c r="D162" s="217" t="s">
        <v>158</v>
      </c>
      <c r="E162" s="218" t="s">
        <v>258</v>
      </c>
      <c r="F162" s="219" t="s">
        <v>259</v>
      </c>
      <c r="G162" s="220" t="s">
        <v>161</v>
      </c>
      <c r="H162" s="221">
        <v>466.17000000000002</v>
      </c>
      <c r="I162" s="222"/>
      <c r="J162" s="223">
        <f>ROUND(I162*H162,2)</f>
        <v>0</v>
      </c>
      <c r="K162" s="219" t="s">
        <v>162</v>
      </c>
      <c r="L162" s="47"/>
      <c r="M162" s="224" t="s">
        <v>19</v>
      </c>
      <c r="N162" s="225" t="s">
        <v>45</v>
      </c>
      <c r="O162" s="87"/>
      <c r="P162" s="226">
        <f>O162*H162</f>
        <v>0</v>
      </c>
      <c r="Q162" s="226">
        <v>0</v>
      </c>
      <c r="R162" s="226">
        <f>Q162*H162</f>
        <v>0</v>
      </c>
      <c r="S162" s="226">
        <v>0.002</v>
      </c>
      <c r="T162" s="227">
        <f>S162*H162</f>
        <v>0.93234000000000006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8" t="s">
        <v>260</v>
      </c>
      <c r="AT162" s="228" t="s">
        <v>158</v>
      </c>
      <c r="AU162" s="228" t="s">
        <v>82</v>
      </c>
      <c r="AY162" s="20" t="s">
        <v>155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0" t="s">
        <v>80</v>
      </c>
      <c r="BK162" s="229">
        <f>ROUND(I162*H162,2)</f>
        <v>0</v>
      </c>
      <c r="BL162" s="20" t="s">
        <v>260</v>
      </c>
      <c r="BM162" s="228" t="s">
        <v>261</v>
      </c>
    </row>
    <row r="163" s="2" customFormat="1">
      <c r="A163" s="41"/>
      <c r="B163" s="42"/>
      <c r="C163" s="43"/>
      <c r="D163" s="230" t="s">
        <v>164</v>
      </c>
      <c r="E163" s="43"/>
      <c r="F163" s="231" t="s">
        <v>262</v>
      </c>
      <c r="G163" s="43"/>
      <c r="H163" s="43"/>
      <c r="I163" s="232"/>
      <c r="J163" s="43"/>
      <c r="K163" s="43"/>
      <c r="L163" s="47"/>
      <c r="M163" s="233"/>
      <c r="N163" s="23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164</v>
      </c>
      <c r="AU163" s="20" t="s">
        <v>82</v>
      </c>
    </row>
    <row r="164" s="12" customFormat="1" ht="22.8" customHeight="1">
      <c r="A164" s="12"/>
      <c r="B164" s="201"/>
      <c r="C164" s="202"/>
      <c r="D164" s="203" t="s">
        <v>73</v>
      </c>
      <c r="E164" s="215" t="s">
        <v>263</v>
      </c>
      <c r="F164" s="215" t="s">
        <v>264</v>
      </c>
      <c r="G164" s="202"/>
      <c r="H164" s="202"/>
      <c r="I164" s="205"/>
      <c r="J164" s="216">
        <f>BK164</f>
        <v>0</v>
      </c>
      <c r="K164" s="202"/>
      <c r="L164" s="207"/>
      <c r="M164" s="208"/>
      <c r="N164" s="209"/>
      <c r="O164" s="209"/>
      <c r="P164" s="210">
        <f>SUM(P165:P167)</f>
        <v>0</v>
      </c>
      <c r="Q164" s="209"/>
      <c r="R164" s="210">
        <f>SUM(R165:R167)</f>
        <v>0</v>
      </c>
      <c r="S164" s="209"/>
      <c r="T164" s="211">
        <f>SUM(T165:T167)</f>
        <v>0.13930780000000001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2" t="s">
        <v>82</v>
      </c>
      <c r="AT164" s="213" t="s">
        <v>73</v>
      </c>
      <c r="AU164" s="213" t="s">
        <v>80</v>
      </c>
      <c r="AY164" s="212" t="s">
        <v>155</v>
      </c>
      <c r="BK164" s="214">
        <f>SUM(BK165:BK167)</f>
        <v>0</v>
      </c>
    </row>
    <row r="165" s="2" customFormat="1" ht="37.8" customHeight="1">
      <c r="A165" s="41"/>
      <c r="B165" s="42"/>
      <c r="C165" s="217" t="s">
        <v>260</v>
      </c>
      <c r="D165" s="217" t="s">
        <v>158</v>
      </c>
      <c r="E165" s="218" t="s">
        <v>265</v>
      </c>
      <c r="F165" s="219" t="s">
        <v>266</v>
      </c>
      <c r="G165" s="220" t="s">
        <v>267</v>
      </c>
      <c r="H165" s="221">
        <v>224.69</v>
      </c>
      <c r="I165" s="222"/>
      <c r="J165" s="223">
        <f>ROUND(I165*H165,2)</f>
        <v>0</v>
      </c>
      <c r="K165" s="219" t="s">
        <v>162</v>
      </c>
      <c r="L165" s="47"/>
      <c r="M165" s="224" t="s">
        <v>19</v>
      </c>
      <c r="N165" s="225" t="s">
        <v>45</v>
      </c>
      <c r="O165" s="87"/>
      <c r="P165" s="226">
        <f>O165*H165</f>
        <v>0</v>
      </c>
      <c r="Q165" s="226">
        <v>0</v>
      </c>
      <c r="R165" s="226">
        <f>Q165*H165</f>
        <v>0</v>
      </c>
      <c r="S165" s="226">
        <v>0.00062</v>
      </c>
      <c r="T165" s="227">
        <f>S165*H165</f>
        <v>0.13930780000000001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8" t="s">
        <v>260</v>
      </c>
      <c r="AT165" s="228" t="s">
        <v>158</v>
      </c>
      <c r="AU165" s="228" t="s">
        <v>82</v>
      </c>
      <c r="AY165" s="20" t="s">
        <v>155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20" t="s">
        <v>80</v>
      </c>
      <c r="BK165" s="229">
        <f>ROUND(I165*H165,2)</f>
        <v>0</v>
      </c>
      <c r="BL165" s="20" t="s">
        <v>260</v>
      </c>
      <c r="BM165" s="228" t="s">
        <v>268</v>
      </c>
    </row>
    <row r="166" s="2" customFormat="1">
      <c r="A166" s="41"/>
      <c r="B166" s="42"/>
      <c r="C166" s="43"/>
      <c r="D166" s="230" t="s">
        <v>164</v>
      </c>
      <c r="E166" s="43"/>
      <c r="F166" s="231" t="s">
        <v>269</v>
      </c>
      <c r="G166" s="43"/>
      <c r="H166" s="43"/>
      <c r="I166" s="232"/>
      <c r="J166" s="43"/>
      <c r="K166" s="43"/>
      <c r="L166" s="47"/>
      <c r="M166" s="233"/>
      <c r="N166" s="23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164</v>
      </c>
      <c r="AU166" s="20" t="s">
        <v>82</v>
      </c>
    </row>
    <row r="167" s="13" customFormat="1">
      <c r="A167" s="13"/>
      <c r="B167" s="235"/>
      <c r="C167" s="236"/>
      <c r="D167" s="237" t="s">
        <v>166</v>
      </c>
      <c r="E167" s="238" t="s">
        <v>19</v>
      </c>
      <c r="F167" s="239" t="s">
        <v>270</v>
      </c>
      <c r="G167" s="236"/>
      <c r="H167" s="240">
        <v>224.69</v>
      </c>
      <c r="I167" s="241"/>
      <c r="J167" s="236"/>
      <c r="K167" s="236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166</v>
      </c>
      <c r="AU167" s="246" t="s">
        <v>82</v>
      </c>
      <c r="AV167" s="13" t="s">
        <v>82</v>
      </c>
      <c r="AW167" s="13" t="s">
        <v>35</v>
      </c>
      <c r="AX167" s="13" t="s">
        <v>80</v>
      </c>
      <c r="AY167" s="246" t="s">
        <v>155</v>
      </c>
    </row>
    <row r="168" s="12" customFormat="1" ht="22.8" customHeight="1">
      <c r="A168" s="12"/>
      <c r="B168" s="201"/>
      <c r="C168" s="202"/>
      <c r="D168" s="203" t="s">
        <v>73</v>
      </c>
      <c r="E168" s="215" t="s">
        <v>271</v>
      </c>
      <c r="F168" s="215" t="s">
        <v>272</v>
      </c>
      <c r="G168" s="202"/>
      <c r="H168" s="202"/>
      <c r="I168" s="205"/>
      <c r="J168" s="216">
        <f>BK168</f>
        <v>0</v>
      </c>
      <c r="K168" s="202"/>
      <c r="L168" s="207"/>
      <c r="M168" s="208"/>
      <c r="N168" s="209"/>
      <c r="O168" s="209"/>
      <c r="P168" s="210">
        <f>SUM(P169:P183)</f>
        <v>0</v>
      </c>
      <c r="Q168" s="209"/>
      <c r="R168" s="210">
        <f>SUM(R169:R183)</f>
        <v>0</v>
      </c>
      <c r="S168" s="209"/>
      <c r="T168" s="211">
        <f>SUM(T169:T183)</f>
        <v>0.55957590000000001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2" t="s">
        <v>82</v>
      </c>
      <c r="AT168" s="213" t="s">
        <v>73</v>
      </c>
      <c r="AU168" s="213" t="s">
        <v>80</v>
      </c>
      <c r="AY168" s="212" t="s">
        <v>155</v>
      </c>
      <c r="BK168" s="214">
        <f>SUM(BK169:BK183)</f>
        <v>0</v>
      </c>
    </row>
    <row r="169" s="2" customFormat="1" ht="24.15" customHeight="1">
      <c r="A169" s="41"/>
      <c r="B169" s="42"/>
      <c r="C169" s="217" t="s">
        <v>273</v>
      </c>
      <c r="D169" s="217" t="s">
        <v>158</v>
      </c>
      <c r="E169" s="218" t="s">
        <v>274</v>
      </c>
      <c r="F169" s="219" t="s">
        <v>275</v>
      </c>
      <c r="G169" s="220" t="s">
        <v>267</v>
      </c>
      <c r="H169" s="221">
        <v>107.69</v>
      </c>
      <c r="I169" s="222"/>
      <c r="J169" s="223">
        <f>ROUND(I169*H169,2)</f>
        <v>0</v>
      </c>
      <c r="K169" s="219" t="s">
        <v>162</v>
      </c>
      <c r="L169" s="47"/>
      <c r="M169" s="224" t="s">
        <v>19</v>
      </c>
      <c r="N169" s="225" t="s">
        <v>45</v>
      </c>
      <c r="O169" s="87"/>
      <c r="P169" s="226">
        <f>O169*H169</f>
        <v>0</v>
      </c>
      <c r="Q169" s="226">
        <v>0</v>
      </c>
      <c r="R169" s="226">
        <f>Q169*H169</f>
        <v>0</v>
      </c>
      <c r="S169" s="226">
        <v>0.0017600000000000001</v>
      </c>
      <c r="T169" s="227">
        <f>S169*H169</f>
        <v>0.18953439999999999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8" t="s">
        <v>260</v>
      </c>
      <c r="AT169" s="228" t="s">
        <v>158</v>
      </c>
      <c r="AU169" s="228" t="s">
        <v>82</v>
      </c>
      <c r="AY169" s="20" t="s">
        <v>155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20" t="s">
        <v>80</v>
      </c>
      <c r="BK169" s="229">
        <f>ROUND(I169*H169,2)</f>
        <v>0</v>
      </c>
      <c r="BL169" s="20" t="s">
        <v>260</v>
      </c>
      <c r="BM169" s="228" t="s">
        <v>276</v>
      </c>
    </row>
    <row r="170" s="2" customFormat="1">
      <c r="A170" s="41"/>
      <c r="B170" s="42"/>
      <c r="C170" s="43"/>
      <c r="D170" s="230" t="s">
        <v>164</v>
      </c>
      <c r="E170" s="43"/>
      <c r="F170" s="231" t="s">
        <v>277</v>
      </c>
      <c r="G170" s="43"/>
      <c r="H170" s="43"/>
      <c r="I170" s="232"/>
      <c r="J170" s="43"/>
      <c r="K170" s="43"/>
      <c r="L170" s="47"/>
      <c r="M170" s="233"/>
      <c r="N170" s="23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164</v>
      </c>
      <c r="AU170" s="20" t="s">
        <v>82</v>
      </c>
    </row>
    <row r="171" s="13" customFormat="1">
      <c r="A171" s="13"/>
      <c r="B171" s="235"/>
      <c r="C171" s="236"/>
      <c r="D171" s="237" t="s">
        <v>166</v>
      </c>
      <c r="E171" s="238" t="s">
        <v>19</v>
      </c>
      <c r="F171" s="239" t="s">
        <v>278</v>
      </c>
      <c r="G171" s="236"/>
      <c r="H171" s="240">
        <v>107.69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166</v>
      </c>
      <c r="AU171" s="246" t="s">
        <v>82</v>
      </c>
      <c r="AV171" s="13" t="s">
        <v>82</v>
      </c>
      <c r="AW171" s="13" t="s">
        <v>35</v>
      </c>
      <c r="AX171" s="13" t="s">
        <v>80</v>
      </c>
      <c r="AY171" s="246" t="s">
        <v>155</v>
      </c>
    </row>
    <row r="172" s="2" customFormat="1" ht="21.75" customHeight="1">
      <c r="A172" s="41"/>
      <c r="B172" s="42"/>
      <c r="C172" s="217" t="s">
        <v>279</v>
      </c>
      <c r="D172" s="217" t="s">
        <v>158</v>
      </c>
      <c r="E172" s="218" t="s">
        <v>280</v>
      </c>
      <c r="F172" s="219" t="s">
        <v>281</v>
      </c>
      <c r="G172" s="220" t="s">
        <v>267</v>
      </c>
      <c r="H172" s="221">
        <v>19.48</v>
      </c>
      <c r="I172" s="222"/>
      <c r="J172" s="223">
        <f>ROUND(I172*H172,2)</f>
        <v>0</v>
      </c>
      <c r="K172" s="219" t="s">
        <v>162</v>
      </c>
      <c r="L172" s="47"/>
      <c r="M172" s="224" t="s">
        <v>19</v>
      </c>
      <c r="N172" s="225" t="s">
        <v>45</v>
      </c>
      <c r="O172" s="87"/>
      <c r="P172" s="226">
        <f>O172*H172</f>
        <v>0</v>
      </c>
      <c r="Q172" s="226">
        <v>0</v>
      </c>
      <c r="R172" s="226">
        <f>Q172*H172</f>
        <v>0</v>
      </c>
      <c r="S172" s="226">
        <v>0.00067000000000000002</v>
      </c>
      <c r="T172" s="227">
        <f>S172*H172</f>
        <v>0.0130516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8" t="s">
        <v>260</v>
      </c>
      <c r="AT172" s="228" t="s">
        <v>158</v>
      </c>
      <c r="AU172" s="228" t="s">
        <v>82</v>
      </c>
      <c r="AY172" s="20" t="s">
        <v>155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0" t="s">
        <v>80</v>
      </c>
      <c r="BK172" s="229">
        <f>ROUND(I172*H172,2)</f>
        <v>0</v>
      </c>
      <c r="BL172" s="20" t="s">
        <v>260</v>
      </c>
      <c r="BM172" s="228" t="s">
        <v>282</v>
      </c>
    </row>
    <row r="173" s="2" customFormat="1">
      <c r="A173" s="41"/>
      <c r="B173" s="42"/>
      <c r="C173" s="43"/>
      <c r="D173" s="230" t="s">
        <v>164</v>
      </c>
      <c r="E173" s="43"/>
      <c r="F173" s="231" t="s">
        <v>283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164</v>
      </c>
      <c r="AU173" s="20" t="s">
        <v>82</v>
      </c>
    </row>
    <row r="174" s="13" customFormat="1">
      <c r="A174" s="13"/>
      <c r="B174" s="235"/>
      <c r="C174" s="236"/>
      <c r="D174" s="237" t="s">
        <v>166</v>
      </c>
      <c r="E174" s="238" t="s">
        <v>19</v>
      </c>
      <c r="F174" s="239" t="s">
        <v>284</v>
      </c>
      <c r="G174" s="236"/>
      <c r="H174" s="240">
        <v>19.48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166</v>
      </c>
      <c r="AU174" s="246" t="s">
        <v>82</v>
      </c>
      <c r="AV174" s="13" t="s">
        <v>82</v>
      </c>
      <c r="AW174" s="13" t="s">
        <v>35</v>
      </c>
      <c r="AX174" s="13" t="s">
        <v>80</v>
      </c>
      <c r="AY174" s="246" t="s">
        <v>155</v>
      </c>
    </row>
    <row r="175" s="2" customFormat="1" ht="24.15" customHeight="1">
      <c r="A175" s="41"/>
      <c r="B175" s="42"/>
      <c r="C175" s="217" t="s">
        <v>285</v>
      </c>
      <c r="D175" s="217" t="s">
        <v>158</v>
      </c>
      <c r="E175" s="218" t="s">
        <v>286</v>
      </c>
      <c r="F175" s="219" t="s">
        <v>287</v>
      </c>
      <c r="G175" s="220" t="s">
        <v>267</v>
      </c>
      <c r="H175" s="221">
        <v>107.69</v>
      </c>
      <c r="I175" s="222"/>
      <c r="J175" s="223">
        <f>ROUND(I175*H175,2)</f>
        <v>0</v>
      </c>
      <c r="K175" s="219" t="s">
        <v>162</v>
      </c>
      <c r="L175" s="47"/>
      <c r="M175" s="224" t="s">
        <v>19</v>
      </c>
      <c r="N175" s="225" t="s">
        <v>45</v>
      </c>
      <c r="O175" s="87"/>
      <c r="P175" s="226">
        <f>O175*H175</f>
        <v>0</v>
      </c>
      <c r="Q175" s="226">
        <v>0</v>
      </c>
      <c r="R175" s="226">
        <f>Q175*H175</f>
        <v>0</v>
      </c>
      <c r="S175" s="226">
        <v>0.00191</v>
      </c>
      <c r="T175" s="227">
        <f>S175*H175</f>
        <v>0.20568790000000001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8" t="s">
        <v>260</v>
      </c>
      <c r="AT175" s="228" t="s">
        <v>158</v>
      </c>
      <c r="AU175" s="228" t="s">
        <v>82</v>
      </c>
      <c r="AY175" s="20" t="s">
        <v>155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0" t="s">
        <v>80</v>
      </c>
      <c r="BK175" s="229">
        <f>ROUND(I175*H175,2)</f>
        <v>0</v>
      </c>
      <c r="BL175" s="20" t="s">
        <v>260</v>
      </c>
      <c r="BM175" s="228" t="s">
        <v>288</v>
      </c>
    </row>
    <row r="176" s="2" customFormat="1">
      <c r="A176" s="41"/>
      <c r="B176" s="42"/>
      <c r="C176" s="43"/>
      <c r="D176" s="230" t="s">
        <v>164</v>
      </c>
      <c r="E176" s="43"/>
      <c r="F176" s="231" t="s">
        <v>289</v>
      </c>
      <c r="G176" s="43"/>
      <c r="H176" s="43"/>
      <c r="I176" s="232"/>
      <c r="J176" s="43"/>
      <c r="K176" s="43"/>
      <c r="L176" s="47"/>
      <c r="M176" s="233"/>
      <c r="N176" s="23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164</v>
      </c>
      <c r="AU176" s="20" t="s">
        <v>82</v>
      </c>
    </row>
    <row r="177" s="13" customFormat="1">
      <c r="A177" s="13"/>
      <c r="B177" s="235"/>
      <c r="C177" s="236"/>
      <c r="D177" s="237" t="s">
        <v>166</v>
      </c>
      <c r="E177" s="238" t="s">
        <v>19</v>
      </c>
      <c r="F177" s="239" t="s">
        <v>278</v>
      </c>
      <c r="G177" s="236"/>
      <c r="H177" s="240">
        <v>107.69</v>
      </c>
      <c r="I177" s="241"/>
      <c r="J177" s="236"/>
      <c r="K177" s="236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166</v>
      </c>
      <c r="AU177" s="246" t="s">
        <v>82</v>
      </c>
      <c r="AV177" s="13" t="s">
        <v>82</v>
      </c>
      <c r="AW177" s="13" t="s">
        <v>35</v>
      </c>
      <c r="AX177" s="13" t="s">
        <v>80</v>
      </c>
      <c r="AY177" s="246" t="s">
        <v>155</v>
      </c>
    </row>
    <row r="178" s="2" customFormat="1" ht="24.15" customHeight="1">
      <c r="A178" s="41"/>
      <c r="B178" s="42"/>
      <c r="C178" s="217" t="s">
        <v>290</v>
      </c>
      <c r="D178" s="217" t="s">
        <v>158</v>
      </c>
      <c r="E178" s="218" t="s">
        <v>291</v>
      </c>
      <c r="F178" s="219" t="s">
        <v>292</v>
      </c>
      <c r="G178" s="220" t="s">
        <v>267</v>
      </c>
      <c r="H178" s="221">
        <v>90.599999999999994</v>
      </c>
      <c r="I178" s="222"/>
      <c r="J178" s="223">
        <f>ROUND(I178*H178,2)</f>
        <v>0</v>
      </c>
      <c r="K178" s="219" t="s">
        <v>162</v>
      </c>
      <c r="L178" s="47"/>
      <c r="M178" s="224" t="s">
        <v>19</v>
      </c>
      <c r="N178" s="225" t="s">
        <v>45</v>
      </c>
      <c r="O178" s="87"/>
      <c r="P178" s="226">
        <f>O178*H178</f>
        <v>0</v>
      </c>
      <c r="Q178" s="226">
        <v>0</v>
      </c>
      <c r="R178" s="226">
        <f>Q178*H178</f>
        <v>0</v>
      </c>
      <c r="S178" s="226">
        <v>0.00167</v>
      </c>
      <c r="T178" s="227">
        <f>S178*H178</f>
        <v>0.15130199999999999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8" t="s">
        <v>260</v>
      </c>
      <c r="AT178" s="228" t="s">
        <v>158</v>
      </c>
      <c r="AU178" s="228" t="s">
        <v>82</v>
      </c>
      <c r="AY178" s="20" t="s">
        <v>155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20" t="s">
        <v>80</v>
      </c>
      <c r="BK178" s="229">
        <f>ROUND(I178*H178,2)</f>
        <v>0</v>
      </c>
      <c r="BL178" s="20" t="s">
        <v>260</v>
      </c>
      <c r="BM178" s="228" t="s">
        <v>293</v>
      </c>
    </row>
    <row r="179" s="2" customFormat="1">
      <c r="A179" s="41"/>
      <c r="B179" s="42"/>
      <c r="C179" s="43"/>
      <c r="D179" s="230" t="s">
        <v>164</v>
      </c>
      <c r="E179" s="43"/>
      <c r="F179" s="231" t="s">
        <v>294</v>
      </c>
      <c r="G179" s="43"/>
      <c r="H179" s="43"/>
      <c r="I179" s="232"/>
      <c r="J179" s="43"/>
      <c r="K179" s="43"/>
      <c r="L179" s="47"/>
      <c r="M179" s="233"/>
      <c r="N179" s="23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164</v>
      </c>
      <c r="AU179" s="20" t="s">
        <v>82</v>
      </c>
    </row>
    <row r="180" s="13" customFormat="1">
      <c r="A180" s="13"/>
      <c r="B180" s="235"/>
      <c r="C180" s="236"/>
      <c r="D180" s="237" t="s">
        <v>166</v>
      </c>
      <c r="E180" s="238" t="s">
        <v>19</v>
      </c>
      <c r="F180" s="239" t="s">
        <v>295</v>
      </c>
      <c r="G180" s="236"/>
      <c r="H180" s="240">
        <v>84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166</v>
      </c>
      <c r="AU180" s="246" t="s">
        <v>82</v>
      </c>
      <c r="AV180" s="13" t="s">
        <v>82</v>
      </c>
      <c r="AW180" s="13" t="s">
        <v>35</v>
      </c>
      <c r="AX180" s="13" t="s">
        <v>74</v>
      </c>
      <c r="AY180" s="246" t="s">
        <v>155</v>
      </c>
    </row>
    <row r="181" s="13" customFormat="1">
      <c r="A181" s="13"/>
      <c r="B181" s="235"/>
      <c r="C181" s="236"/>
      <c r="D181" s="237" t="s">
        <v>166</v>
      </c>
      <c r="E181" s="238" t="s">
        <v>19</v>
      </c>
      <c r="F181" s="239" t="s">
        <v>296</v>
      </c>
      <c r="G181" s="236"/>
      <c r="H181" s="240">
        <v>3.6000000000000001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166</v>
      </c>
      <c r="AU181" s="246" t="s">
        <v>82</v>
      </c>
      <c r="AV181" s="13" t="s">
        <v>82</v>
      </c>
      <c r="AW181" s="13" t="s">
        <v>35</v>
      </c>
      <c r="AX181" s="13" t="s">
        <v>74</v>
      </c>
      <c r="AY181" s="246" t="s">
        <v>155</v>
      </c>
    </row>
    <row r="182" s="13" customFormat="1">
      <c r="A182" s="13"/>
      <c r="B182" s="235"/>
      <c r="C182" s="236"/>
      <c r="D182" s="237" t="s">
        <v>166</v>
      </c>
      <c r="E182" s="238" t="s">
        <v>19</v>
      </c>
      <c r="F182" s="239" t="s">
        <v>297</v>
      </c>
      <c r="G182" s="236"/>
      <c r="H182" s="240">
        <v>3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166</v>
      </c>
      <c r="AU182" s="246" t="s">
        <v>82</v>
      </c>
      <c r="AV182" s="13" t="s">
        <v>82</v>
      </c>
      <c r="AW182" s="13" t="s">
        <v>35</v>
      </c>
      <c r="AX182" s="13" t="s">
        <v>74</v>
      </c>
      <c r="AY182" s="246" t="s">
        <v>155</v>
      </c>
    </row>
    <row r="183" s="15" customFormat="1">
      <c r="A183" s="15"/>
      <c r="B183" s="257"/>
      <c r="C183" s="258"/>
      <c r="D183" s="237" t="s">
        <v>166</v>
      </c>
      <c r="E183" s="259" t="s">
        <v>19</v>
      </c>
      <c r="F183" s="260" t="s">
        <v>186</v>
      </c>
      <c r="G183" s="258"/>
      <c r="H183" s="261">
        <v>90.599999999999994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166</v>
      </c>
      <c r="AU183" s="267" t="s">
        <v>82</v>
      </c>
      <c r="AV183" s="15" t="s">
        <v>94</v>
      </c>
      <c r="AW183" s="15" t="s">
        <v>35</v>
      </c>
      <c r="AX183" s="15" t="s">
        <v>80</v>
      </c>
      <c r="AY183" s="267" t="s">
        <v>155</v>
      </c>
    </row>
    <row r="184" s="12" customFormat="1" ht="22.8" customHeight="1">
      <c r="A184" s="12"/>
      <c r="B184" s="201"/>
      <c r="C184" s="202"/>
      <c r="D184" s="203" t="s">
        <v>73</v>
      </c>
      <c r="E184" s="215" t="s">
        <v>298</v>
      </c>
      <c r="F184" s="215" t="s">
        <v>299</v>
      </c>
      <c r="G184" s="202"/>
      <c r="H184" s="202"/>
      <c r="I184" s="205"/>
      <c r="J184" s="216">
        <f>BK184</f>
        <v>0</v>
      </c>
      <c r="K184" s="202"/>
      <c r="L184" s="207"/>
      <c r="M184" s="208"/>
      <c r="N184" s="209"/>
      <c r="O184" s="209"/>
      <c r="P184" s="210">
        <f>SUM(P185:P190)</f>
        <v>0</v>
      </c>
      <c r="Q184" s="209"/>
      <c r="R184" s="210">
        <f>SUM(R185:R190)</f>
        <v>0</v>
      </c>
      <c r="S184" s="209"/>
      <c r="T184" s="211">
        <f>SUM(T185:T190)</f>
        <v>1.3104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2" t="s">
        <v>82</v>
      </c>
      <c r="AT184" s="213" t="s">
        <v>73</v>
      </c>
      <c r="AU184" s="213" t="s">
        <v>80</v>
      </c>
      <c r="AY184" s="212" t="s">
        <v>155</v>
      </c>
      <c r="BK184" s="214">
        <f>SUM(BK185:BK190)</f>
        <v>0</v>
      </c>
    </row>
    <row r="185" s="2" customFormat="1" ht="16.5" customHeight="1">
      <c r="A185" s="41"/>
      <c r="B185" s="42"/>
      <c r="C185" s="217" t="s">
        <v>7</v>
      </c>
      <c r="D185" s="217" t="s">
        <v>158</v>
      </c>
      <c r="E185" s="218" t="s">
        <v>300</v>
      </c>
      <c r="F185" s="219" t="s">
        <v>301</v>
      </c>
      <c r="G185" s="220" t="s">
        <v>161</v>
      </c>
      <c r="H185" s="221">
        <v>65.519999999999996</v>
      </c>
      <c r="I185" s="222"/>
      <c r="J185" s="223">
        <f>ROUND(I185*H185,2)</f>
        <v>0</v>
      </c>
      <c r="K185" s="219" t="s">
        <v>162</v>
      </c>
      <c r="L185" s="47"/>
      <c r="M185" s="224" t="s">
        <v>19</v>
      </c>
      <c r="N185" s="225" t="s">
        <v>45</v>
      </c>
      <c r="O185" s="87"/>
      <c r="P185" s="226">
        <f>O185*H185</f>
        <v>0</v>
      </c>
      <c r="Q185" s="226">
        <v>0</v>
      </c>
      <c r="R185" s="226">
        <f>Q185*H185</f>
        <v>0</v>
      </c>
      <c r="S185" s="226">
        <v>0.02</v>
      </c>
      <c r="T185" s="227">
        <f>S185*H185</f>
        <v>1.3104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8" t="s">
        <v>260</v>
      </c>
      <c r="AT185" s="228" t="s">
        <v>158</v>
      </c>
      <c r="AU185" s="228" t="s">
        <v>82</v>
      </c>
      <c r="AY185" s="20" t="s">
        <v>155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0" t="s">
        <v>80</v>
      </c>
      <c r="BK185" s="229">
        <f>ROUND(I185*H185,2)</f>
        <v>0</v>
      </c>
      <c r="BL185" s="20" t="s">
        <v>260</v>
      </c>
      <c r="BM185" s="228" t="s">
        <v>302</v>
      </c>
    </row>
    <row r="186" s="2" customFormat="1">
      <c r="A186" s="41"/>
      <c r="B186" s="42"/>
      <c r="C186" s="43"/>
      <c r="D186" s="230" t="s">
        <v>164</v>
      </c>
      <c r="E186" s="43"/>
      <c r="F186" s="231" t="s">
        <v>303</v>
      </c>
      <c r="G186" s="43"/>
      <c r="H186" s="43"/>
      <c r="I186" s="232"/>
      <c r="J186" s="43"/>
      <c r="K186" s="43"/>
      <c r="L186" s="47"/>
      <c r="M186" s="233"/>
      <c r="N186" s="23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164</v>
      </c>
      <c r="AU186" s="20" t="s">
        <v>82</v>
      </c>
    </row>
    <row r="187" s="13" customFormat="1">
      <c r="A187" s="13"/>
      <c r="B187" s="235"/>
      <c r="C187" s="236"/>
      <c r="D187" s="237" t="s">
        <v>166</v>
      </c>
      <c r="E187" s="238" t="s">
        <v>19</v>
      </c>
      <c r="F187" s="239" t="s">
        <v>304</v>
      </c>
      <c r="G187" s="236"/>
      <c r="H187" s="240">
        <v>65.519999999999996</v>
      </c>
      <c r="I187" s="241"/>
      <c r="J187" s="236"/>
      <c r="K187" s="236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166</v>
      </c>
      <c r="AU187" s="246" t="s">
        <v>82</v>
      </c>
      <c r="AV187" s="13" t="s">
        <v>82</v>
      </c>
      <c r="AW187" s="13" t="s">
        <v>35</v>
      </c>
      <c r="AX187" s="13" t="s">
        <v>80</v>
      </c>
      <c r="AY187" s="246" t="s">
        <v>155</v>
      </c>
    </row>
    <row r="188" s="2" customFormat="1" ht="24.15" customHeight="1">
      <c r="A188" s="41"/>
      <c r="B188" s="42"/>
      <c r="C188" s="217" t="s">
        <v>305</v>
      </c>
      <c r="D188" s="217" t="s">
        <v>158</v>
      </c>
      <c r="E188" s="218" t="s">
        <v>306</v>
      </c>
      <c r="F188" s="219" t="s">
        <v>307</v>
      </c>
      <c r="G188" s="220" t="s">
        <v>308</v>
      </c>
      <c r="H188" s="221">
        <v>2</v>
      </c>
      <c r="I188" s="222"/>
      <c r="J188" s="223">
        <f>ROUND(I188*H188,2)</f>
        <v>0</v>
      </c>
      <c r="K188" s="219" t="s">
        <v>162</v>
      </c>
      <c r="L188" s="47"/>
      <c r="M188" s="224" t="s">
        <v>19</v>
      </c>
      <c r="N188" s="225" t="s">
        <v>45</v>
      </c>
      <c r="O188" s="87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8" t="s">
        <v>260</v>
      </c>
      <c r="AT188" s="228" t="s">
        <v>158</v>
      </c>
      <c r="AU188" s="228" t="s">
        <v>82</v>
      </c>
      <c r="AY188" s="20" t="s">
        <v>155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20" t="s">
        <v>80</v>
      </c>
      <c r="BK188" s="229">
        <f>ROUND(I188*H188,2)</f>
        <v>0</v>
      </c>
      <c r="BL188" s="20" t="s">
        <v>260</v>
      </c>
      <c r="BM188" s="228" t="s">
        <v>309</v>
      </c>
    </row>
    <row r="189" s="2" customFormat="1">
      <c r="A189" s="41"/>
      <c r="B189" s="42"/>
      <c r="C189" s="43"/>
      <c r="D189" s="230" t="s">
        <v>164</v>
      </c>
      <c r="E189" s="43"/>
      <c r="F189" s="231" t="s">
        <v>310</v>
      </c>
      <c r="G189" s="43"/>
      <c r="H189" s="43"/>
      <c r="I189" s="232"/>
      <c r="J189" s="43"/>
      <c r="K189" s="43"/>
      <c r="L189" s="47"/>
      <c r="M189" s="233"/>
      <c r="N189" s="23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164</v>
      </c>
      <c r="AU189" s="20" t="s">
        <v>82</v>
      </c>
    </row>
    <row r="190" s="13" customFormat="1">
      <c r="A190" s="13"/>
      <c r="B190" s="235"/>
      <c r="C190" s="236"/>
      <c r="D190" s="237" t="s">
        <v>166</v>
      </c>
      <c r="E190" s="238" t="s">
        <v>19</v>
      </c>
      <c r="F190" s="239" t="s">
        <v>311</v>
      </c>
      <c r="G190" s="236"/>
      <c r="H190" s="240">
        <v>2</v>
      </c>
      <c r="I190" s="241"/>
      <c r="J190" s="236"/>
      <c r="K190" s="236"/>
      <c r="L190" s="242"/>
      <c r="M190" s="268"/>
      <c r="N190" s="269"/>
      <c r="O190" s="269"/>
      <c r="P190" s="269"/>
      <c r="Q190" s="269"/>
      <c r="R190" s="269"/>
      <c r="S190" s="269"/>
      <c r="T190" s="27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166</v>
      </c>
      <c r="AU190" s="246" t="s">
        <v>82</v>
      </c>
      <c r="AV190" s="13" t="s">
        <v>82</v>
      </c>
      <c r="AW190" s="13" t="s">
        <v>35</v>
      </c>
      <c r="AX190" s="13" t="s">
        <v>80</v>
      </c>
      <c r="AY190" s="246" t="s">
        <v>155</v>
      </c>
    </row>
    <row r="191" s="2" customFormat="1" ht="6.96" customHeight="1">
      <c r="A191" s="41"/>
      <c r="B191" s="62"/>
      <c r="C191" s="63"/>
      <c r="D191" s="63"/>
      <c r="E191" s="63"/>
      <c r="F191" s="63"/>
      <c r="G191" s="63"/>
      <c r="H191" s="63"/>
      <c r="I191" s="63"/>
      <c r="J191" s="63"/>
      <c r="K191" s="63"/>
      <c r="L191" s="47"/>
      <c r="M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</sheetData>
  <sheetProtection sheet="1" autoFilter="0" formatColumns="0" formatRows="0" objects="1" scenarios="1" spinCount="100000" saltValue="YOk1UMbt9fjwgtmlgbW1Rp+coOGXOJmwZEnaT9CdaA3TBGax3qScrG97ZhEvPDX/YXeIaK9cRwMXSfk0Z63IHg==" hashValue="wui0Bcs2r4eYGTdF6KkdaViFGgbz/oScG6ckYddtwSei/nD8WFWYCjalkRPPvAYHar6F9CgMSgdR/5JBjWM6kg==" algorithmName="SHA-512" password="CC35"/>
  <autoFilter ref="C98:K190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5:H85"/>
    <mergeCell ref="E89:H89"/>
    <mergeCell ref="E87:H87"/>
    <mergeCell ref="E91:H91"/>
    <mergeCell ref="L2:V2"/>
  </mergeCells>
  <hyperlinks>
    <hyperlink ref="F103" r:id="rId1" display="https://podminky.urs.cz/item/CS_URS_2025_01/941211111"/>
    <hyperlink ref="F106" r:id="rId2" display="https://podminky.urs.cz/item/CS_URS_2025_01/941211211"/>
    <hyperlink ref="F110" r:id="rId3" display="https://podminky.urs.cz/item/CS_URS_2025_01/941211811"/>
    <hyperlink ref="F113" r:id="rId4" display="https://podminky.urs.cz/item/CS_URS_2025_01/968062376"/>
    <hyperlink ref="F120" r:id="rId5" display="https://podminky.urs.cz/item/CS_URS_2025_01/968062377"/>
    <hyperlink ref="F127" r:id="rId6" display="https://podminky.urs.cz/item/CS_URS_2025_01/968072356"/>
    <hyperlink ref="F134" r:id="rId7" display="https://podminky.urs.cz/item/CS_URS_2025_01/968072357"/>
    <hyperlink ref="F138" r:id="rId8" display="https://podminky.urs.cz/item/CS_URS_2025_01/968072558"/>
    <hyperlink ref="F144" r:id="rId9" display="https://podminky.urs.cz/item/CS_URS_2025_01/968072559"/>
    <hyperlink ref="F148" r:id="rId10" display="https://podminky.urs.cz/item/CS_URS_2025_01/978059641"/>
    <hyperlink ref="F152" r:id="rId11" display="https://podminky.urs.cz/item/CS_URS_2025_01/997013211"/>
    <hyperlink ref="F154" r:id="rId12" display="https://podminky.urs.cz/item/CS_URS_2025_01/997013501"/>
    <hyperlink ref="F156" r:id="rId13" display="https://podminky.urs.cz/item/CS_URS_2025_01/997013509"/>
    <hyperlink ref="F159" r:id="rId14" display="https://podminky.urs.cz/item/CS_URS_2025_01/997013631"/>
    <hyperlink ref="F163" r:id="rId15" display="https://podminky.urs.cz/item/CS_URS_2025_01/712300841"/>
    <hyperlink ref="F166" r:id="rId16" display="https://podminky.urs.cz/item/CS_URS_2025_01/741421813"/>
    <hyperlink ref="F170" r:id="rId17" display="https://podminky.urs.cz/item/CS_URS_2025_01/764001801"/>
    <hyperlink ref="F173" r:id="rId18" display="https://podminky.urs.cz/item/CS_URS_2025_01/764001811"/>
    <hyperlink ref="F176" r:id="rId19" display="https://podminky.urs.cz/item/CS_URS_2025_01/764002841"/>
    <hyperlink ref="F179" r:id="rId20" display="https://podminky.urs.cz/item/CS_URS_2025_01/764002851"/>
    <hyperlink ref="F186" r:id="rId21" display="https://podminky.urs.cz/item/CS_URS_2025_01/767661811"/>
    <hyperlink ref="F189" r:id="rId22" display="https://podminky.urs.cz/item/CS_URS_2025_01/7676918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  <c r="AZ2" s="271" t="s">
        <v>312</v>
      </c>
      <c r="BA2" s="271" t="s">
        <v>313</v>
      </c>
      <c r="BB2" s="271" t="s">
        <v>19</v>
      </c>
      <c r="BC2" s="271" t="s">
        <v>314</v>
      </c>
      <c r="BD2" s="271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  <c r="AZ3" s="271" t="s">
        <v>315</v>
      </c>
      <c r="BA3" s="271" t="s">
        <v>316</v>
      </c>
      <c r="BB3" s="271" t="s">
        <v>161</v>
      </c>
      <c r="BC3" s="271" t="s">
        <v>317</v>
      </c>
      <c r="BD3" s="271" t="s">
        <v>89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  <c r="AZ4" s="271" t="s">
        <v>318</v>
      </c>
      <c r="BA4" s="271" t="s">
        <v>319</v>
      </c>
      <c r="BB4" s="271" t="s">
        <v>161</v>
      </c>
      <c r="BC4" s="271" t="s">
        <v>320</v>
      </c>
      <c r="BD4" s="271" t="s">
        <v>89</v>
      </c>
    </row>
    <row r="5" s="1" customFormat="1" ht="6.96" customHeight="1">
      <c r="B5" s="23"/>
      <c r="L5" s="23"/>
      <c r="AZ5" s="271" t="s">
        <v>321</v>
      </c>
      <c r="BA5" s="271" t="s">
        <v>322</v>
      </c>
      <c r="BB5" s="271" t="s">
        <v>161</v>
      </c>
      <c r="BC5" s="271" t="s">
        <v>323</v>
      </c>
      <c r="BD5" s="271" t="s">
        <v>89</v>
      </c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121</v>
      </c>
      <c r="L8" s="23"/>
    </row>
    <row r="9" s="1" customFormat="1" ht="16.5" customHeight="1">
      <c r="B9" s="23"/>
      <c r="E9" s="147" t="s">
        <v>122</v>
      </c>
      <c r="F9" s="1"/>
      <c r="G9" s="1"/>
      <c r="H9" s="1"/>
      <c r="L9" s="23"/>
    </row>
    <row r="10" s="1" customFormat="1" ht="12" customHeight="1">
      <c r="B10" s="23"/>
      <c r="D10" s="146" t="s">
        <v>123</v>
      </c>
      <c r="L10" s="23"/>
    </row>
    <row r="11" s="2" customFormat="1" ht="16.5" customHeight="1">
      <c r="A11" s="41"/>
      <c r="B11" s="47"/>
      <c r="C11" s="41"/>
      <c r="D11" s="41"/>
      <c r="E11" s="148" t="s">
        <v>124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125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324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127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ROUND(J101,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ROUND((SUM(BE101:BE262)),  2)</f>
        <v>0</v>
      </c>
      <c r="G37" s="41"/>
      <c r="H37" s="41"/>
      <c r="I37" s="161">
        <v>0.20999999999999999</v>
      </c>
      <c r="J37" s="160">
        <f>ROUND(((SUM(BE101:BE262))*I37),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ROUND((SUM(BF101:BF262)),  2)</f>
        <v>0</v>
      </c>
      <c r="G38" s="41"/>
      <c r="H38" s="41"/>
      <c r="I38" s="161">
        <v>0.12</v>
      </c>
      <c r="J38" s="160">
        <f>ROUND(((SUM(BF101:BF262))*I38),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ROUND((SUM(BG101:BG262)),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ROUND((SUM(BH101:BH262)),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ROUND((SUM(BI101:BI262)),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128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121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122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123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124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125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D.1.1b - Architektonicko-stavební řešení - Stavební úpravy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129</v>
      </c>
      <c r="D65" s="176"/>
      <c r="E65" s="176"/>
      <c r="F65" s="176"/>
      <c r="G65" s="176"/>
      <c r="H65" s="176"/>
      <c r="I65" s="176"/>
      <c r="J65" s="177" t="s">
        <v>130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J101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131</v>
      </c>
    </row>
    <row r="68" s="9" customFormat="1" ht="24.96" customHeight="1">
      <c r="A68" s="9"/>
      <c r="B68" s="179"/>
      <c r="C68" s="180"/>
      <c r="D68" s="181" t="s">
        <v>132</v>
      </c>
      <c r="E68" s="182"/>
      <c r="F68" s="182"/>
      <c r="G68" s="182"/>
      <c r="H68" s="182"/>
      <c r="I68" s="182"/>
      <c r="J68" s="183">
        <f>J102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325</v>
      </c>
      <c r="E69" s="187"/>
      <c r="F69" s="187"/>
      <c r="G69" s="187"/>
      <c r="H69" s="187"/>
      <c r="I69" s="187"/>
      <c r="J69" s="188">
        <f>J103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133</v>
      </c>
      <c r="E70" s="187"/>
      <c r="F70" s="187"/>
      <c r="G70" s="187"/>
      <c r="H70" s="187"/>
      <c r="I70" s="187"/>
      <c r="J70" s="188">
        <f>J175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326</v>
      </c>
      <c r="E71" s="187"/>
      <c r="F71" s="187"/>
      <c r="G71" s="187"/>
      <c r="H71" s="187"/>
      <c r="I71" s="187"/>
      <c r="J71" s="188">
        <f>J181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135</v>
      </c>
      <c r="E72" s="182"/>
      <c r="F72" s="182"/>
      <c r="G72" s="182"/>
      <c r="H72" s="182"/>
      <c r="I72" s="182"/>
      <c r="J72" s="183">
        <f>J184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27"/>
      <c r="D73" s="186" t="s">
        <v>136</v>
      </c>
      <c r="E73" s="187"/>
      <c r="F73" s="187"/>
      <c r="G73" s="187"/>
      <c r="H73" s="187"/>
      <c r="I73" s="187"/>
      <c r="J73" s="188">
        <f>J185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27"/>
      <c r="D74" s="186" t="s">
        <v>137</v>
      </c>
      <c r="E74" s="187"/>
      <c r="F74" s="187"/>
      <c r="G74" s="187"/>
      <c r="H74" s="187"/>
      <c r="I74" s="187"/>
      <c r="J74" s="188">
        <f>J200</f>
        <v>0</v>
      </c>
      <c r="K74" s="127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27"/>
      <c r="D75" s="186" t="s">
        <v>138</v>
      </c>
      <c r="E75" s="187"/>
      <c r="F75" s="187"/>
      <c r="G75" s="187"/>
      <c r="H75" s="187"/>
      <c r="I75" s="187"/>
      <c r="J75" s="188">
        <f>J205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327</v>
      </c>
      <c r="E76" s="187"/>
      <c r="F76" s="187"/>
      <c r="G76" s="187"/>
      <c r="H76" s="187"/>
      <c r="I76" s="187"/>
      <c r="J76" s="188">
        <f>J226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27"/>
      <c r="D77" s="186" t="s">
        <v>139</v>
      </c>
      <c r="E77" s="187"/>
      <c r="F77" s="187"/>
      <c r="G77" s="187"/>
      <c r="H77" s="187"/>
      <c r="I77" s="187"/>
      <c r="J77" s="188">
        <f>J255</f>
        <v>0</v>
      </c>
      <c r="K77" s="127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4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140</v>
      </c>
      <c r="D84" s="43"/>
      <c r="E84" s="43"/>
      <c r="F84" s="43"/>
      <c r="G84" s="43"/>
      <c r="H84" s="43"/>
      <c r="I84" s="43"/>
      <c r="J84" s="43"/>
      <c r="K84" s="43"/>
      <c r="L84" s="14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173" t="str">
        <f>E7</f>
        <v>Oprava fasády budovy CH, oprava sociálního zázemí ve 2.NP</v>
      </c>
      <c r="F87" s="35"/>
      <c r="G87" s="35"/>
      <c r="H87" s="35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" customFormat="1" ht="12" customHeight="1">
      <c r="B88" s="24"/>
      <c r="C88" s="35" t="s">
        <v>121</v>
      </c>
      <c r="D88" s="25"/>
      <c r="E88" s="25"/>
      <c r="F88" s="25"/>
      <c r="G88" s="25"/>
      <c r="H88" s="25"/>
      <c r="I88" s="25"/>
      <c r="J88" s="25"/>
      <c r="K88" s="25"/>
      <c r="L88" s="23"/>
    </row>
    <row r="89" s="1" customFormat="1" ht="16.5" customHeight="1">
      <c r="B89" s="24"/>
      <c r="C89" s="25"/>
      <c r="D89" s="25"/>
      <c r="E89" s="173" t="s">
        <v>122</v>
      </c>
      <c r="F89" s="25"/>
      <c r="G89" s="25"/>
      <c r="H89" s="25"/>
      <c r="I89" s="25"/>
      <c r="J89" s="25"/>
      <c r="K89" s="25"/>
      <c r="L89" s="23"/>
    </row>
    <row r="90" s="1" customFormat="1" ht="12" customHeight="1">
      <c r="B90" s="24"/>
      <c r="C90" s="35" t="s">
        <v>123</v>
      </c>
      <c r="D90" s="25"/>
      <c r="E90" s="25"/>
      <c r="F90" s="25"/>
      <c r="G90" s="25"/>
      <c r="H90" s="25"/>
      <c r="I90" s="25"/>
      <c r="J90" s="25"/>
      <c r="K90" s="25"/>
      <c r="L90" s="23"/>
    </row>
    <row r="91" s="2" customFormat="1" ht="16.5" customHeight="1">
      <c r="A91" s="41"/>
      <c r="B91" s="42"/>
      <c r="C91" s="43"/>
      <c r="D91" s="43"/>
      <c r="E91" s="174" t="s">
        <v>124</v>
      </c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125</v>
      </c>
      <c r="D92" s="43"/>
      <c r="E92" s="43"/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6.5" customHeight="1">
      <c r="A93" s="41"/>
      <c r="B93" s="42"/>
      <c r="C93" s="43"/>
      <c r="D93" s="43"/>
      <c r="E93" s="72" t="str">
        <f>E13</f>
        <v>D.1.1b - Architektonicko-stavební řešení - Stavební úpravy</v>
      </c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21</v>
      </c>
      <c r="D95" s="43"/>
      <c r="E95" s="43"/>
      <c r="F95" s="30" t="str">
        <f>F16</f>
        <v>Masarykova nemocnice</v>
      </c>
      <c r="G95" s="43"/>
      <c r="H95" s="43"/>
      <c r="I95" s="35" t="s">
        <v>23</v>
      </c>
      <c r="J95" s="75" t="str">
        <f>IF(J16="","",J16)</f>
        <v>12. 1. 2023</v>
      </c>
      <c r="K95" s="43"/>
      <c r="L95" s="149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9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5.15" customHeight="1">
      <c r="A97" s="41"/>
      <c r="B97" s="42"/>
      <c r="C97" s="35" t="s">
        <v>25</v>
      </c>
      <c r="D97" s="43"/>
      <c r="E97" s="43"/>
      <c r="F97" s="30" t="str">
        <f>E19</f>
        <v>Krajská zdravotní a.s.</v>
      </c>
      <c r="G97" s="43"/>
      <c r="H97" s="43"/>
      <c r="I97" s="35" t="s">
        <v>33</v>
      </c>
      <c r="J97" s="39" t="str">
        <f>E25</f>
        <v xml:space="preserve"> </v>
      </c>
      <c r="K97" s="43"/>
      <c r="L97" s="149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5.15" customHeight="1">
      <c r="A98" s="41"/>
      <c r="B98" s="42"/>
      <c r="C98" s="35" t="s">
        <v>31</v>
      </c>
      <c r="D98" s="43"/>
      <c r="E98" s="43"/>
      <c r="F98" s="30" t="str">
        <f>IF(E22="","",E22)</f>
        <v>Vyplň údaj</v>
      </c>
      <c r="G98" s="43"/>
      <c r="H98" s="43"/>
      <c r="I98" s="35" t="s">
        <v>36</v>
      </c>
      <c r="J98" s="39" t="str">
        <f>E28</f>
        <v>Milan Křehla</v>
      </c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0.32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49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11" customFormat="1" ht="29.28" customHeight="1">
      <c r="A100" s="190"/>
      <c r="B100" s="191"/>
      <c r="C100" s="192" t="s">
        <v>141</v>
      </c>
      <c r="D100" s="193" t="s">
        <v>59</v>
      </c>
      <c r="E100" s="193" t="s">
        <v>55</v>
      </c>
      <c r="F100" s="193" t="s">
        <v>56</v>
      </c>
      <c r="G100" s="193" t="s">
        <v>142</v>
      </c>
      <c r="H100" s="193" t="s">
        <v>143</v>
      </c>
      <c r="I100" s="193" t="s">
        <v>144</v>
      </c>
      <c r="J100" s="193" t="s">
        <v>130</v>
      </c>
      <c r="K100" s="194" t="s">
        <v>145</v>
      </c>
      <c r="L100" s="195"/>
      <c r="M100" s="95" t="s">
        <v>19</v>
      </c>
      <c r="N100" s="96" t="s">
        <v>44</v>
      </c>
      <c r="O100" s="96" t="s">
        <v>146</v>
      </c>
      <c r="P100" s="96" t="s">
        <v>147</v>
      </c>
      <c r="Q100" s="96" t="s">
        <v>148</v>
      </c>
      <c r="R100" s="96" t="s">
        <v>149</v>
      </c>
      <c r="S100" s="96" t="s">
        <v>150</v>
      </c>
      <c r="T100" s="97" t="s">
        <v>151</v>
      </c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</row>
    <row r="101" s="2" customFormat="1" ht="22.8" customHeight="1">
      <c r="A101" s="41"/>
      <c r="B101" s="42"/>
      <c r="C101" s="102" t="s">
        <v>152</v>
      </c>
      <c r="D101" s="43"/>
      <c r="E101" s="43"/>
      <c r="F101" s="43"/>
      <c r="G101" s="43"/>
      <c r="H101" s="43"/>
      <c r="I101" s="43"/>
      <c r="J101" s="196">
        <f>BK101</f>
        <v>0</v>
      </c>
      <c r="K101" s="43"/>
      <c r="L101" s="47"/>
      <c r="M101" s="98"/>
      <c r="N101" s="197"/>
      <c r="O101" s="99"/>
      <c r="P101" s="198">
        <f>P102+P184</f>
        <v>0</v>
      </c>
      <c r="Q101" s="99"/>
      <c r="R101" s="198">
        <f>R102+R184</f>
        <v>39.513893727319996</v>
      </c>
      <c r="S101" s="99"/>
      <c r="T101" s="199">
        <f>T102+T184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73</v>
      </c>
      <c r="AU101" s="20" t="s">
        <v>131</v>
      </c>
      <c r="BK101" s="200">
        <f>BK102+BK184</f>
        <v>0</v>
      </c>
    </row>
    <row r="102" s="12" customFormat="1" ht="25.92" customHeight="1">
      <c r="A102" s="12"/>
      <c r="B102" s="201"/>
      <c r="C102" s="202"/>
      <c r="D102" s="203" t="s">
        <v>73</v>
      </c>
      <c r="E102" s="204" t="s">
        <v>153</v>
      </c>
      <c r="F102" s="204" t="s">
        <v>154</v>
      </c>
      <c r="G102" s="202"/>
      <c r="H102" s="202"/>
      <c r="I102" s="205"/>
      <c r="J102" s="206">
        <f>BK102</f>
        <v>0</v>
      </c>
      <c r="K102" s="202"/>
      <c r="L102" s="207"/>
      <c r="M102" s="208"/>
      <c r="N102" s="209"/>
      <c r="O102" s="209"/>
      <c r="P102" s="210">
        <f>P103+P175+P181</f>
        <v>0</v>
      </c>
      <c r="Q102" s="209"/>
      <c r="R102" s="210">
        <f>R103+R175+R181</f>
        <v>27.128799989999997</v>
      </c>
      <c r="S102" s="209"/>
      <c r="T102" s="211">
        <f>T103+T175+T181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2" t="s">
        <v>80</v>
      </c>
      <c r="AT102" s="213" t="s">
        <v>73</v>
      </c>
      <c r="AU102" s="213" t="s">
        <v>74</v>
      </c>
      <c r="AY102" s="212" t="s">
        <v>155</v>
      </c>
      <c r="BK102" s="214">
        <f>BK103+BK175+BK181</f>
        <v>0</v>
      </c>
    </row>
    <row r="103" s="12" customFormat="1" ht="22.8" customHeight="1">
      <c r="A103" s="12"/>
      <c r="B103" s="201"/>
      <c r="C103" s="202"/>
      <c r="D103" s="203" t="s">
        <v>73</v>
      </c>
      <c r="E103" s="215" t="s">
        <v>195</v>
      </c>
      <c r="F103" s="215" t="s">
        <v>328</v>
      </c>
      <c r="G103" s="202"/>
      <c r="H103" s="202"/>
      <c r="I103" s="205"/>
      <c r="J103" s="216">
        <f>BK103</f>
        <v>0</v>
      </c>
      <c r="K103" s="202"/>
      <c r="L103" s="207"/>
      <c r="M103" s="208"/>
      <c r="N103" s="209"/>
      <c r="O103" s="209"/>
      <c r="P103" s="210">
        <f>SUM(P104:P174)</f>
        <v>0</v>
      </c>
      <c r="Q103" s="209"/>
      <c r="R103" s="210">
        <f>SUM(R104:R174)</f>
        <v>16.984250189999997</v>
      </c>
      <c r="S103" s="209"/>
      <c r="T103" s="211">
        <f>SUM(T104:T174)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2" t="s">
        <v>80</v>
      </c>
      <c r="AT103" s="213" t="s">
        <v>73</v>
      </c>
      <c r="AU103" s="213" t="s">
        <v>80</v>
      </c>
      <c r="AY103" s="212" t="s">
        <v>155</v>
      </c>
      <c r="BK103" s="214">
        <f>SUM(BK104:BK174)</f>
        <v>0</v>
      </c>
    </row>
    <row r="104" s="2" customFormat="1" ht="33" customHeight="1">
      <c r="A104" s="41"/>
      <c r="B104" s="42"/>
      <c r="C104" s="217" t="s">
        <v>80</v>
      </c>
      <c r="D104" s="217" t="s">
        <v>158</v>
      </c>
      <c r="E104" s="218" t="s">
        <v>329</v>
      </c>
      <c r="F104" s="219" t="s">
        <v>330</v>
      </c>
      <c r="G104" s="220" t="s">
        <v>161</v>
      </c>
      <c r="H104" s="221">
        <v>869.02999999999997</v>
      </c>
      <c r="I104" s="222"/>
      <c r="J104" s="223">
        <f>ROUND(I104*H104,2)</f>
        <v>0</v>
      </c>
      <c r="K104" s="219" t="s">
        <v>162</v>
      </c>
      <c r="L104" s="47"/>
      <c r="M104" s="224" t="s">
        <v>19</v>
      </c>
      <c r="N104" s="225" t="s">
        <v>45</v>
      </c>
      <c r="O104" s="87"/>
      <c r="P104" s="226">
        <f>O104*H104</f>
        <v>0</v>
      </c>
      <c r="Q104" s="226">
        <v>0.0073499999999999998</v>
      </c>
      <c r="R104" s="226">
        <f>Q104*H104</f>
        <v>6.3873704999999994</v>
      </c>
      <c r="S104" s="226">
        <v>0</v>
      </c>
      <c r="T104" s="22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8" t="s">
        <v>94</v>
      </c>
      <c r="AT104" s="228" t="s">
        <v>158</v>
      </c>
      <c r="AU104" s="228" t="s">
        <v>82</v>
      </c>
      <c r="AY104" s="20" t="s">
        <v>155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0" t="s">
        <v>80</v>
      </c>
      <c r="BK104" s="229">
        <f>ROUND(I104*H104,2)</f>
        <v>0</v>
      </c>
      <c r="BL104" s="20" t="s">
        <v>94</v>
      </c>
      <c r="BM104" s="228" t="s">
        <v>331</v>
      </c>
    </row>
    <row r="105" s="2" customFormat="1">
      <c r="A105" s="41"/>
      <c r="B105" s="42"/>
      <c r="C105" s="43"/>
      <c r="D105" s="230" t="s">
        <v>164</v>
      </c>
      <c r="E105" s="43"/>
      <c r="F105" s="231" t="s">
        <v>332</v>
      </c>
      <c r="G105" s="43"/>
      <c r="H105" s="43"/>
      <c r="I105" s="232"/>
      <c r="J105" s="43"/>
      <c r="K105" s="43"/>
      <c r="L105" s="47"/>
      <c r="M105" s="233"/>
      <c r="N105" s="23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164</v>
      </c>
      <c r="AU105" s="20" t="s">
        <v>82</v>
      </c>
    </row>
    <row r="106" s="13" customFormat="1">
      <c r="A106" s="13"/>
      <c r="B106" s="235"/>
      <c r="C106" s="236"/>
      <c r="D106" s="237" t="s">
        <v>166</v>
      </c>
      <c r="E106" s="238" t="s">
        <v>19</v>
      </c>
      <c r="F106" s="239" t="s">
        <v>312</v>
      </c>
      <c r="G106" s="236"/>
      <c r="H106" s="240">
        <v>869.02999999999997</v>
      </c>
      <c r="I106" s="241"/>
      <c r="J106" s="236"/>
      <c r="K106" s="236"/>
      <c r="L106" s="242"/>
      <c r="M106" s="243"/>
      <c r="N106" s="244"/>
      <c r="O106" s="244"/>
      <c r="P106" s="244"/>
      <c r="Q106" s="244"/>
      <c r="R106" s="244"/>
      <c r="S106" s="244"/>
      <c r="T106" s="24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6" t="s">
        <v>166</v>
      </c>
      <c r="AU106" s="246" t="s">
        <v>82</v>
      </c>
      <c r="AV106" s="13" t="s">
        <v>82</v>
      </c>
      <c r="AW106" s="13" t="s">
        <v>35</v>
      </c>
      <c r="AX106" s="13" t="s">
        <v>80</v>
      </c>
      <c r="AY106" s="246" t="s">
        <v>155</v>
      </c>
    </row>
    <row r="107" s="2" customFormat="1" ht="24.15" customHeight="1">
      <c r="A107" s="41"/>
      <c r="B107" s="42"/>
      <c r="C107" s="217" t="s">
        <v>82</v>
      </c>
      <c r="D107" s="217" t="s">
        <v>158</v>
      </c>
      <c r="E107" s="218" t="s">
        <v>333</v>
      </c>
      <c r="F107" s="219" t="s">
        <v>334</v>
      </c>
      <c r="G107" s="220" t="s">
        <v>161</v>
      </c>
      <c r="H107" s="221">
        <v>999.38499999999999</v>
      </c>
      <c r="I107" s="222"/>
      <c r="J107" s="223">
        <f>ROUND(I107*H107,2)</f>
        <v>0</v>
      </c>
      <c r="K107" s="219" t="s">
        <v>162</v>
      </c>
      <c r="L107" s="47"/>
      <c r="M107" s="224" t="s">
        <v>19</v>
      </c>
      <c r="N107" s="225" t="s">
        <v>45</v>
      </c>
      <c r="O107" s="87"/>
      <c r="P107" s="226">
        <f>O107*H107</f>
        <v>0</v>
      </c>
      <c r="Q107" s="226">
        <v>0.0025000000000000001</v>
      </c>
      <c r="R107" s="226">
        <f>Q107*H107</f>
        <v>2.4984625</v>
      </c>
      <c r="S107" s="226">
        <v>0</v>
      </c>
      <c r="T107" s="22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8" t="s">
        <v>94</v>
      </c>
      <c r="AT107" s="228" t="s">
        <v>158</v>
      </c>
      <c r="AU107" s="228" t="s">
        <v>82</v>
      </c>
      <c r="AY107" s="20" t="s">
        <v>155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0" t="s">
        <v>80</v>
      </c>
      <c r="BK107" s="229">
        <f>ROUND(I107*H107,2)</f>
        <v>0</v>
      </c>
      <c r="BL107" s="20" t="s">
        <v>94</v>
      </c>
      <c r="BM107" s="228" t="s">
        <v>335</v>
      </c>
    </row>
    <row r="108" s="2" customFormat="1">
      <c r="A108" s="41"/>
      <c r="B108" s="42"/>
      <c r="C108" s="43"/>
      <c r="D108" s="230" t="s">
        <v>164</v>
      </c>
      <c r="E108" s="43"/>
      <c r="F108" s="231" t="s">
        <v>336</v>
      </c>
      <c r="G108" s="43"/>
      <c r="H108" s="43"/>
      <c r="I108" s="232"/>
      <c r="J108" s="43"/>
      <c r="K108" s="43"/>
      <c r="L108" s="47"/>
      <c r="M108" s="233"/>
      <c r="N108" s="23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164</v>
      </c>
      <c r="AU108" s="20" t="s">
        <v>82</v>
      </c>
    </row>
    <row r="109" s="14" customFormat="1">
      <c r="A109" s="14"/>
      <c r="B109" s="247"/>
      <c r="C109" s="248"/>
      <c r="D109" s="237" t="s">
        <v>166</v>
      </c>
      <c r="E109" s="249" t="s">
        <v>19</v>
      </c>
      <c r="F109" s="250" t="s">
        <v>337</v>
      </c>
      <c r="G109" s="248"/>
      <c r="H109" s="249" t="s">
        <v>19</v>
      </c>
      <c r="I109" s="251"/>
      <c r="J109" s="248"/>
      <c r="K109" s="248"/>
      <c r="L109" s="252"/>
      <c r="M109" s="253"/>
      <c r="N109" s="254"/>
      <c r="O109" s="254"/>
      <c r="P109" s="254"/>
      <c r="Q109" s="254"/>
      <c r="R109" s="254"/>
      <c r="S109" s="254"/>
      <c r="T109" s="25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6" t="s">
        <v>166</v>
      </c>
      <c r="AU109" s="256" t="s">
        <v>82</v>
      </c>
      <c r="AV109" s="14" t="s">
        <v>80</v>
      </c>
      <c r="AW109" s="14" t="s">
        <v>35</v>
      </c>
      <c r="AX109" s="14" t="s">
        <v>74</v>
      </c>
      <c r="AY109" s="256" t="s">
        <v>155</v>
      </c>
    </row>
    <row r="110" s="13" customFormat="1">
      <c r="A110" s="13"/>
      <c r="B110" s="235"/>
      <c r="C110" s="236"/>
      <c r="D110" s="237" t="s">
        <v>166</v>
      </c>
      <c r="E110" s="238" t="s">
        <v>19</v>
      </c>
      <c r="F110" s="239" t="s">
        <v>338</v>
      </c>
      <c r="G110" s="236"/>
      <c r="H110" s="240">
        <v>999.38499999999999</v>
      </c>
      <c r="I110" s="241"/>
      <c r="J110" s="236"/>
      <c r="K110" s="236"/>
      <c r="L110" s="242"/>
      <c r="M110" s="243"/>
      <c r="N110" s="244"/>
      <c r="O110" s="244"/>
      <c r="P110" s="244"/>
      <c r="Q110" s="244"/>
      <c r="R110" s="244"/>
      <c r="S110" s="244"/>
      <c r="T110" s="24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6" t="s">
        <v>166</v>
      </c>
      <c r="AU110" s="246" t="s">
        <v>82</v>
      </c>
      <c r="AV110" s="13" t="s">
        <v>82</v>
      </c>
      <c r="AW110" s="13" t="s">
        <v>35</v>
      </c>
      <c r="AX110" s="13" t="s">
        <v>80</v>
      </c>
      <c r="AY110" s="246" t="s">
        <v>155</v>
      </c>
    </row>
    <row r="111" s="2" customFormat="1" ht="33" customHeight="1">
      <c r="A111" s="41"/>
      <c r="B111" s="42"/>
      <c r="C111" s="217" t="s">
        <v>89</v>
      </c>
      <c r="D111" s="217" t="s">
        <v>158</v>
      </c>
      <c r="E111" s="218" t="s">
        <v>339</v>
      </c>
      <c r="F111" s="219" t="s">
        <v>340</v>
      </c>
      <c r="G111" s="220" t="s">
        <v>161</v>
      </c>
      <c r="H111" s="221">
        <v>999.38499999999999</v>
      </c>
      <c r="I111" s="222"/>
      <c r="J111" s="223">
        <f>ROUND(I111*H111,2)</f>
        <v>0</v>
      </c>
      <c r="K111" s="219" t="s">
        <v>162</v>
      </c>
      <c r="L111" s="47"/>
      <c r="M111" s="224" t="s">
        <v>19</v>
      </c>
      <c r="N111" s="225" t="s">
        <v>45</v>
      </c>
      <c r="O111" s="87"/>
      <c r="P111" s="226">
        <f>O111*H111</f>
        <v>0</v>
      </c>
      <c r="Q111" s="226">
        <v>0.0043839999999999999</v>
      </c>
      <c r="R111" s="226">
        <f>Q111*H111</f>
        <v>4.3813038400000002</v>
      </c>
      <c r="S111" s="226">
        <v>0</v>
      </c>
      <c r="T111" s="22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8" t="s">
        <v>94</v>
      </c>
      <c r="AT111" s="228" t="s">
        <v>158</v>
      </c>
      <c r="AU111" s="228" t="s">
        <v>82</v>
      </c>
      <c r="AY111" s="20" t="s">
        <v>155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0" t="s">
        <v>80</v>
      </c>
      <c r="BK111" s="229">
        <f>ROUND(I111*H111,2)</f>
        <v>0</v>
      </c>
      <c r="BL111" s="20" t="s">
        <v>94</v>
      </c>
      <c r="BM111" s="228" t="s">
        <v>341</v>
      </c>
    </row>
    <row r="112" s="2" customFormat="1">
      <c r="A112" s="41"/>
      <c r="B112" s="42"/>
      <c r="C112" s="43"/>
      <c r="D112" s="230" t="s">
        <v>164</v>
      </c>
      <c r="E112" s="43"/>
      <c r="F112" s="231" t="s">
        <v>342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82</v>
      </c>
    </row>
    <row r="113" s="14" customFormat="1">
      <c r="A113" s="14"/>
      <c r="B113" s="247"/>
      <c r="C113" s="248"/>
      <c r="D113" s="237" t="s">
        <v>166</v>
      </c>
      <c r="E113" s="249" t="s">
        <v>19</v>
      </c>
      <c r="F113" s="250" t="s">
        <v>343</v>
      </c>
      <c r="G113" s="248"/>
      <c r="H113" s="249" t="s">
        <v>19</v>
      </c>
      <c r="I113" s="251"/>
      <c r="J113" s="248"/>
      <c r="K113" s="248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166</v>
      </c>
      <c r="AU113" s="256" t="s">
        <v>82</v>
      </c>
      <c r="AV113" s="14" t="s">
        <v>80</v>
      </c>
      <c r="AW113" s="14" t="s">
        <v>35</v>
      </c>
      <c r="AX113" s="14" t="s">
        <v>74</v>
      </c>
      <c r="AY113" s="256" t="s">
        <v>155</v>
      </c>
    </row>
    <row r="114" s="13" customFormat="1">
      <c r="A114" s="13"/>
      <c r="B114" s="235"/>
      <c r="C114" s="236"/>
      <c r="D114" s="237" t="s">
        <v>166</v>
      </c>
      <c r="E114" s="238" t="s">
        <v>19</v>
      </c>
      <c r="F114" s="239" t="s">
        <v>338</v>
      </c>
      <c r="G114" s="236"/>
      <c r="H114" s="240">
        <v>999.38499999999999</v>
      </c>
      <c r="I114" s="241"/>
      <c r="J114" s="236"/>
      <c r="K114" s="236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166</v>
      </c>
      <c r="AU114" s="246" t="s">
        <v>82</v>
      </c>
      <c r="AV114" s="13" t="s">
        <v>82</v>
      </c>
      <c r="AW114" s="13" t="s">
        <v>35</v>
      </c>
      <c r="AX114" s="13" t="s">
        <v>80</v>
      </c>
      <c r="AY114" s="246" t="s">
        <v>155</v>
      </c>
    </row>
    <row r="115" s="2" customFormat="1" ht="55.5" customHeight="1">
      <c r="A115" s="41"/>
      <c r="B115" s="42"/>
      <c r="C115" s="217" t="s">
        <v>94</v>
      </c>
      <c r="D115" s="217" t="s">
        <v>158</v>
      </c>
      <c r="E115" s="218" t="s">
        <v>344</v>
      </c>
      <c r="F115" s="219" t="s">
        <v>345</v>
      </c>
      <c r="G115" s="220" t="s">
        <v>267</v>
      </c>
      <c r="H115" s="221">
        <v>447.72000000000003</v>
      </c>
      <c r="I115" s="222"/>
      <c r="J115" s="223">
        <f>ROUND(I115*H115,2)</f>
        <v>0</v>
      </c>
      <c r="K115" s="219" t="s">
        <v>162</v>
      </c>
      <c r="L115" s="47"/>
      <c r="M115" s="224" t="s">
        <v>19</v>
      </c>
      <c r="N115" s="225" t="s">
        <v>45</v>
      </c>
      <c r="O115" s="87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8" t="s">
        <v>94</v>
      </c>
      <c r="AT115" s="228" t="s">
        <v>158</v>
      </c>
      <c r="AU115" s="228" t="s">
        <v>82</v>
      </c>
      <c r="AY115" s="20" t="s">
        <v>155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0" t="s">
        <v>80</v>
      </c>
      <c r="BK115" s="229">
        <f>ROUND(I115*H115,2)</f>
        <v>0</v>
      </c>
      <c r="BL115" s="20" t="s">
        <v>94</v>
      </c>
      <c r="BM115" s="228" t="s">
        <v>346</v>
      </c>
    </row>
    <row r="116" s="2" customFormat="1">
      <c r="A116" s="41"/>
      <c r="B116" s="42"/>
      <c r="C116" s="43"/>
      <c r="D116" s="230" t="s">
        <v>164</v>
      </c>
      <c r="E116" s="43"/>
      <c r="F116" s="231" t="s">
        <v>347</v>
      </c>
      <c r="G116" s="43"/>
      <c r="H116" s="43"/>
      <c r="I116" s="232"/>
      <c r="J116" s="43"/>
      <c r="K116" s="43"/>
      <c r="L116" s="47"/>
      <c r="M116" s="233"/>
      <c r="N116" s="23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164</v>
      </c>
      <c r="AU116" s="20" t="s">
        <v>82</v>
      </c>
    </row>
    <row r="117" s="13" customFormat="1">
      <c r="A117" s="13"/>
      <c r="B117" s="235"/>
      <c r="C117" s="236"/>
      <c r="D117" s="237" t="s">
        <v>166</v>
      </c>
      <c r="E117" s="238" t="s">
        <v>19</v>
      </c>
      <c r="F117" s="239" t="s">
        <v>348</v>
      </c>
      <c r="G117" s="236"/>
      <c r="H117" s="240">
        <v>369.60000000000002</v>
      </c>
      <c r="I117" s="241"/>
      <c r="J117" s="236"/>
      <c r="K117" s="236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166</v>
      </c>
      <c r="AU117" s="246" t="s">
        <v>82</v>
      </c>
      <c r="AV117" s="13" t="s">
        <v>82</v>
      </c>
      <c r="AW117" s="13" t="s">
        <v>35</v>
      </c>
      <c r="AX117" s="13" t="s">
        <v>74</v>
      </c>
      <c r="AY117" s="246" t="s">
        <v>155</v>
      </c>
    </row>
    <row r="118" s="13" customFormat="1">
      <c r="A118" s="13"/>
      <c r="B118" s="235"/>
      <c r="C118" s="236"/>
      <c r="D118" s="237" t="s">
        <v>166</v>
      </c>
      <c r="E118" s="238" t="s">
        <v>19</v>
      </c>
      <c r="F118" s="239" t="s">
        <v>349</v>
      </c>
      <c r="G118" s="236"/>
      <c r="H118" s="240">
        <v>18.120000000000001</v>
      </c>
      <c r="I118" s="241"/>
      <c r="J118" s="236"/>
      <c r="K118" s="236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166</v>
      </c>
      <c r="AU118" s="246" t="s">
        <v>82</v>
      </c>
      <c r="AV118" s="13" t="s">
        <v>82</v>
      </c>
      <c r="AW118" s="13" t="s">
        <v>35</v>
      </c>
      <c r="AX118" s="13" t="s">
        <v>74</v>
      </c>
      <c r="AY118" s="246" t="s">
        <v>155</v>
      </c>
    </row>
    <row r="119" s="13" customFormat="1">
      <c r="A119" s="13"/>
      <c r="B119" s="235"/>
      <c r="C119" s="236"/>
      <c r="D119" s="237" t="s">
        <v>166</v>
      </c>
      <c r="E119" s="238" t="s">
        <v>19</v>
      </c>
      <c r="F119" s="239" t="s">
        <v>350</v>
      </c>
      <c r="G119" s="236"/>
      <c r="H119" s="240">
        <v>16.800000000000001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166</v>
      </c>
      <c r="AU119" s="246" t="s">
        <v>82</v>
      </c>
      <c r="AV119" s="13" t="s">
        <v>82</v>
      </c>
      <c r="AW119" s="13" t="s">
        <v>35</v>
      </c>
      <c r="AX119" s="13" t="s">
        <v>74</v>
      </c>
      <c r="AY119" s="246" t="s">
        <v>155</v>
      </c>
    </row>
    <row r="120" s="13" customFormat="1">
      <c r="A120" s="13"/>
      <c r="B120" s="235"/>
      <c r="C120" s="236"/>
      <c r="D120" s="237" t="s">
        <v>166</v>
      </c>
      <c r="E120" s="238" t="s">
        <v>19</v>
      </c>
      <c r="F120" s="239" t="s">
        <v>351</v>
      </c>
      <c r="G120" s="236"/>
      <c r="H120" s="240">
        <v>34.200000000000003</v>
      </c>
      <c r="I120" s="241"/>
      <c r="J120" s="236"/>
      <c r="K120" s="236"/>
      <c r="L120" s="242"/>
      <c r="M120" s="243"/>
      <c r="N120" s="244"/>
      <c r="O120" s="244"/>
      <c r="P120" s="244"/>
      <c r="Q120" s="244"/>
      <c r="R120" s="244"/>
      <c r="S120" s="244"/>
      <c r="T120" s="24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6" t="s">
        <v>166</v>
      </c>
      <c r="AU120" s="246" t="s">
        <v>82</v>
      </c>
      <c r="AV120" s="13" t="s">
        <v>82</v>
      </c>
      <c r="AW120" s="13" t="s">
        <v>35</v>
      </c>
      <c r="AX120" s="13" t="s">
        <v>74</v>
      </c>
      <c r="AY120" s="246" t="s">
        <v>155</v>
      </c>
    </row>
    <row r="121" s="13" customFormat="1">
      <c r="A121" s="13"/>
      <c r="B121" s="235"/>
      <c r="C121" s="236"/>
      <c r="D121" s="237" t="s">
        <v>166</v>
      </c>
      <c r="E121" s="238" t="s">
        <v>19</v>
      </c>
      <c r="F121" s="239" t="s">
        <v>352</v>
      </c>
      <c r="G121" s="236"/>
      <c r="H121" s="240">
        <v>9</v>
      </c>
      <c r="I121" s="241"/>
      <c r="J121" s="236"/>
      <c r="K121" s="236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166</v>
      </c>
      <c r="AU121" s="246" t="s">
        <v>82</v>
      </c>
      <c r="AV121" s="13" t="s">
        <v>82</v>
      </c>
      <c r="AW121" s="13" t="s">
        <v>35</v>
      </c>
      <c r="AX121" s="13" t="s">
        <v>74</v>
      </c>
      <c r="AY121" s="246" t="s">
        <v>155</v>
      </c>
    </row>
    <row r="122" s="15" customFormat="1">
      <c r="A122" s="15"/>
      <c r="B122" s="257"/>
      <c r="C122" s="258"/>
      <c r="D122" s="237" t="s">
        <v>166</v>
      </c>
      <c r="E122" s="259" t="s">
        <v>19</v>
      </c>
      <c r="F122" s="260" t="s">
        <v>186</v>
      </c>
      <c r="G122" s="258"/>
      <c r="H122" s="261">
        <v>447.72000000000003</v>
      </c>
      <c r="I122" s="262"/>
      <c r="J122" s="258"/>
      <c r="K122" s="258"/>
      <c r="L122" s="263"/>
      <c r="M122" s="264"/>
      <c r="N122" s="265"/>
      <c r="O122" s="265"/>
      <c r="P122" s="265"/>
      <c r="Q122" s="265"/>
      <c r="R122" s="265"/>
      <c r="S122" s="265"/>
      <c r="T122" s="26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7" t="s">
        <v>166</v>
      </c>
      <c r="AU122" s="267" t="s">
        <v>82</v>
      </c>
      <c r="AV122" s="15" t="s">
        <v>94</v>
      </c>
      <c r="AW122" s="15" t="s">
        <v>35</v>
      </c>
      <c r="AX122" s="15" t="s">
        <v>80</v>
      </c>
      <c r="AY122" s="267" t="s">
        <v>155</v>
      </c>
    </row>
    <row r="123" s="2" customFormat="1" ht="24.15" customHeight="1">
      <c r="A123" s="41"/>
      <c r="B123" s="42"/>
      <c r="C123" s="272" t="s">
        <v>187</v>
      </c>
      <c r="D123" s="272" t="s">
        <v>353</v>
      </c>
      <c r="E123" s="273" t="s">
        <v>354</v>
      </c>
      <c r="F123" s="274" t="s">
        <v>355</v>
      </c>
      <c r="G123" s="275" t="s">
        <v>267</v>
      </c>
      <c r="H123" s="276">
        <v>447.72000000000003</v>
      </c>
      <c r="I123" s="277"/>
      <c r="J123" s="278">
        <f>ROUND(I123*H123,2)</f>
        <v>0</v>
      </c>
      <c r="K123" s="274" t="s">
        <v>162</v>
      </c>
      <c r="L123" s="279"/>
      <c r="M123" s="280" t="s">
        <v>19</v>
      </c>
      <c r="N123" s="281" t="s">
        <v>45</v>
      </c>
      <c r="O123" s="87"/>
      <c r="P123" s="226">
        <f>O123*H123</f>
        <v>0</v>
      </c>
      <c r="Q123" s="226">
        <v>4.0000000000000003E-05</v>
      </c>
      <c r="R123" s="226">
        <f>Q123*H123</f>
        <v>0.017908800000000002</v>
      </c>
      <c r="S123" s="226">
        <v>0</v>
      </c>
      <c r="T123" s="22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8" t="s">
        <v>211</v>
      </c>
      <c r="AT123" s="228" t="s">
        <v>353</v>
      </c>
      <c r="AU123" s="228" t="s">
        <v>82</v>
      </c>
      <c r="AY123" s="20" t="s">
        <v>155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20" t="s">
        <v>80</v>
      </c>
      <c r="BK123" s="229">
        <f>ROUND(I123*H123,2)</f>
        <v>0</v>
      </c>
      <c r="BL123" s="20" t="s">
        <v>94</v>
      </c>
      <c r="BM123" s="228" t="s">
        <v>356</v>
      </c>
    </row>
    <row r="124" s="13" customFormat="1">
      <c r="A124" s="13"/>
      <c r="B124" s="235"/>
      <c r="C124" s="236"/>
      <c r="D124" s="237" t="s">
        <v>166</v>
      </c>
      <c r="E124" s="238" t="s">
        <v>19</v>
      </c>
      <c r="F124" s="239" t="s">
        <v>348</v>
      </c>
      <c r="G124" s="236"/>
      <c r="H124" s="240">
        <v>369.60000000000002</v>
      </c>
      <c r="I124" s="241"/>
      <c r="J124" s="236"/>
      <c r="K124" s="236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166</v>
      </c>
      <c r="AU124" s="246" t="s">
        <v>82</v>
      </c>
      <c r="AV124" s="13" t="s">
        <v>82</v>
      </c>
      <c r="AW124" s="13" t="s">
        <v>35</v>
      </c>
      <c r="AX124" s="13" t="s">
        <v>74</v>
      </c>
      <c r="AY124" s="246" t="s">
        <v>155</v>
      </c>
    </row>
    <row r="125" s="13" customFormat="1">
      <c r="A125" s="13"/>
      <c r="B125" s="235"/>
      <c r="C125" s="236"/>
      <c r="D125" s="237" t="s">
        <v>166</v>
      </c>
      <c r="E125" s="238" t="s">
        <v>19</v>
      </c>
      <c r="F125" s="239" t="s">
        <v>349</v>
      </c>
      <c r="G125" s="236"/>
      <c r="H125" s="240">
        <v>18.120000000000001</v>
      </c>
      <c r="I125" s="241"/>
      <c r="J125" s="236"/>
      <c r="K125" s="236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166</v>
      </c>
      <c r="AU125" s="246" t="s">
        <v>82</v>
      </c>
      <c r="AV125" s="13" t="s">
        <v>82</v>
      </c>
      <c r="AW125" s="13" t="s">
        <v>35</v>
      </c>
      <c r="AX125" s="13" t="s">
        <v>74</v>
      </c>
      <c r="AY125" s="246" t="s">
        <v>155</v>
      </c>
    </row>
    <row r="126" s="13" customFormat="1">
      <c r="A126" s="13"/>
      <c r="B126" s="235"/>
      <c r="C126" s="236"/>
      <c r="D126" s="237" t="s">
        <v>166</v>
      </c>
      <c r="E126" s="238" t="s">
        <v>19</v>
      </c>
      <c r="F126" s="239" t="s">
        <v>350</v>
      </c>
      <c r="G126" s="236"/>
      <c r="H126" s="240">
        <v>16.800000000000001</v>
      </c>
      <c r="I126" s="241"/>
      <c r="J126" s="236"/>
      <c r="K126" s="236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166</v>
      </c>
      <c r="AU126" s="246" t="s">
        <v>82</v>
      </c>
      <c r="AV126" s="13" t="s">
        <v>82</v>
      </c>
      <c r="AW126" s="13" t="s">
        <v>35</v>
      </c>
      <c r="AX126" s="13" t="s">
        <v>74</v>
      </c>
      <c r="AY126" s="246" t="s">
        <v>155</v>
      </c>
    </row>
    <row r="127" s="13" customFormat="1">
      <c r="A127" s="13"/>
      <c r="B127" s="235"/>
      <c r="C127" s="236"/>
      <c r="D127" s="237" t="s">
        <v>166</v>
      </c>
      <c r="E127" s="238" t="s">
        <v>19</v>
      </c>
      <c r="F127" s="239" t="s">
        <v>351</v>
      </c>
      <c r="G127" s="236"/>
      <c r="H127" s="240">
        <v>34.200000000000003</v>
      </c>
      <c r="I127" s="241"/>
      <c r="J127" s="236"/>
      <c r="K127" s="236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166</v>
      </c>
      <c r="AU127" s="246" t="s">
        <v>82</v>
      </c>
      <c r="AV127" s="13" t="s">
        <v>82</v>
      </c>
      <c r="AW127" s="13" t="s">
        <v>35</v>
      </c>
      <c r="AX127" s="13" t="s">
        <v>74</v>
      </c>
      <c r="AY127" s="246" t="s">
        <v>155</v>
      </c>
    </row>
    <row r="128" s="13" customFormat="1">
      <c r="A128" s="13"/>
      <c r="B128" s="235"/>
      <c r="C128" s="236"/>
      <c r="D128" s="237" t="s">
        <v>166</v>
      </c>
      <c r="E128" s="238" t="s">
        <v>19</v>
      </c>
      <c r="F128" s="239" t="s">
        <v>352</v>
      </c>
      <c r="G128" s="236"/>
      <c r="H128" s="240">
        <v>9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166</v>
      </c>
      <c r="AU128" s="246" t="s">
        <v>82</v>
      </c>
      <c r="AV128" s="13" t="s">
        <v>82</v>
      </c>
      <c r="AW128" s="13" t="s">
        <v>35</v>
      </c>
      <c r="AX128" s="13" t="s">
        <v>74</v>
      </c>
      <c r="AY128" s="246" t="s">
        <v>155</v>
      </c>
    </row>
    <row r="129" s="15" customFormat="1">
      <c r="A129" s="15"/>
      <c r="B129" s="257"/>
      <c r="C129" s="258"/>
      <c r="D129" s="237" t="s">
        <v>166</v>
      </c>
      <c r="E129" s="259" t="s">
        <v>19</v>
      </c>
      <c r="F129" s="260" t="s">
        <v>186</v>
      </c>
      <c r="G129" s="258"/>
      <c r="H129" s="261">
        <v>447.72000000000003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166</v>
      </c>
      <c r="AU129" s="267" t="s">
        <v>82</v>
      </c>
      <c r="AV129" s="15" t="s">
        <v>94</v>
      </c>
      <c r="AW129" s="15" t="s">
        <v>35</v>
      </c>
      <c r="AX129" s="15" t="s">
        <v>80</v>
      </c>
      <c r="AY129" s="267" t="s">
        <v>155</v>
      </c>
    </row>
    <row r="130" s="2" customFormat="1" ht="24.15" customHeight="1">
      <c r="A130" s="41"/>
      <c r="B130" s="42"/>
      <c r="C130" s="217" t="s">
        <v>195</v>
      </c>
      <c r="D130" s="217" t="s">
        <v>158</v>
      </c>
      <c r="E130" s="218" t="s">
        <v>357</v>
      </c>
      <c r="F130" s="219" t="s">
        <v>358</v>
      </c>
      <c r="G130" s="220" t="s">
        <v>161</v>
      </c>
      <c r="H130" s="221">
        <v>869.02999999999997</v>
      </c>
      <c r="I130" s="222"/>
      <c r="J130" s="223">
        <f>ROUND(I130*H130,2)</f>
        <v>0</v>
      </c>
      <c r="K130" s="219" t="s">
        <v>162</v>
      </c>
      <c r="L130" s="47"/>
      <c r="M130" s="224" t="s">
        <v>19</v>
      </c>
      <c r="N130" s="225" t="s">
        <v>45</v>
      </c>
      <c r="O130" s="87"/>
      <c r="P130" s="226">
        <f>O130*H130</f>
        <v>0</v>
      </c>
      <c r="Q130" s="226">
        <v>0.00022000000000000001</v>
      </c>
      <c r="R130" s="226">
        <f>Q130*H130</f>
        <v>0.19118660000000001</v>
      </c>
      <c r="S130" s="226">
        <v>0</v>
      </c>
      <c r="T130" s="22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8" t="s">
        <v>94</v>
      </c>
      <c r="AT130" s="228" t="s">
        <v>158</v>
      </c>
      <c r="AU130" s="228" t="s">
        <v>82</v>
      </c>
      <c r="AY130" s="20" t="s">
        <v>155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0" t="s">
        <v>80</v>
      </c>
      <c r="BK130" s="229">
        <f>ROUND(I130*H130,2)</f>
        <v>0</v>
      </c>
      <c r="BL130" s="20" t="s">
        <v>94</v>
      </c>
      <c r="BM130" s="228" t="s">
        <v>359</v>
      </c>
    </row>
    <row r="131" s="2" customFormat="1">
      <c r="A131" s="41"/>
      <c r="B131" s="42"/>
      <c r="C131" s="43"/>
      <c r="D131" s="230" t="s">
        <v>164</v>
      </c>
      <c r="E131" s="43"/>
      <c r="F131" s="231" t="s">
        <v>360</v>
      </c>
      <c r="G131" s="43"/>
      <c r="H131" s="43"/>
      <c r="I131" s="232"/>
      <c r="J131" s="43"/>
      <c r="K131" s="43"/>
      <c r="L131" s="47"/>
      <c r="M131" s="233"/>
      <c r="N131" s="23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164</v>
      </c>
      <c r="AU131" s="20" t="s">
        <v>82</v>
      </c>
    </row>
    <row r="132" s="13" customFormat="1">
      <c r="A132" s="13"/>
      <c r="B132" s="235"/>
      <c r="C132" s="236"/>
      <c r="D132" s="237" t="s">
        <v>166</v>
      </c>
      <c r="E132" s="238" t="s">
        <v>19</v>
      </c>
      <c r="F132" s="239" t="s">
        <v>312</v>
      </c>
      <c r="G132" s="236"/>
      <c r="H132" s="240">
        <v>869.02999999999997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166</v>
      </c>
      <c r="AU132" s="246" t="s">
        <v>82</v>
      </c>
      <c r="AV132" s="13" t="s">
        <v>82</v>
      </c>
      <c r="AW132" s="13" t="s">
        <v>35</v>
      </c>
      <c r="AX132" s="13" t="s">
        <v>80</v>
      </c>
      <c r="AY132" s="246" t="s">
        <v>155</v>
      </c>
    </row>
    <row r="133" s="2" customFormat="1" ht="24.15" customHeight="1">
      <c r="A133" s="41"/>
      <c r="B133" s="42"/>
      <c r="C133" s="217" t="s">
        <v>204</v>
      </c>
      <c r="D133" s="217" t="s">
        <v>158</v>
      </c>
      <c r="E133" s="218" t="s">
        <v>361</v>
      </c>
      <c r="F133" s="219" t="s">
        <v>362</v>
      </c>
      <c r="G133" s="220" t="s">
        <v>267</v>
      </c>
      <c r="H133" s="221">
        <v>509.22000000000003</v>
      </c>
      <c r="I133" s="222"/>
      <c r="J133" s="223">
        <f>ROUND(I133*H133,2)</f>
        <v>0</v>
      </c>
      <c r="K133" s="219" t="s">
        <v>162</v>
      </c>
      <c r="L133" s="47"/>
      <c r="M133" s="224" t="s">
        <v>19</v>
      </c>
      <c r="N133" s="225" t="s">
        <v>45</v>
      </c>
      <c r="O133" s="87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8" t="s">
        <v>94</v>
      </c>
      <c r="AT133" s="228" t="s">
        <v>158</v>
      </c>
      <c r="AU133" s="228" t="s">
        <v>82</v>
      </c>
      <c r="AY133" s="20" t="s">
        <v>155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20" t="s">
        <v>80</v>
      </c>
      <c r="BK133" s="229">
        <f>ROUND(I133*H133,2)</f>
        <v>0</v>
      </c>
      <c r="BL133" s="20" t="s">
        <v>94</v>
      </c>
      <c r="BM133" s="228" t="s">
        <v>363</v>
      </c>
    </row>
    <row r="134" s="2" customFormat="1">
      <c r="A134" s="41"/>
      <c r="B134" s="42"/>
      <c r="C134" s="43"/>
      <c r="D134" s="230" t="s">
        <v>164</v>
      </c>
      <c r="E134" s="43"/>
      <c r="F134" s="231" t="s">
        <v>364</v>
      </c>
      <c r="G134" s="43"/>
      <c r="H134" s="43"/>
      <c r="I134" s="232"/>
      <c r="J134" s="43"/>
      <c r="K134" s="43"/>
      <c r="L134" s="47"/>
      <c r="M134" s="233"/>
      <c r="N134" s="23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164</v>
      </c>
      <c r="AU134" s="20" t="s">
        <v>82</v>
      </c>
    </row>
    <row r="135" s="14" customFormat="1">
      <c r="A135" s="14"/>
      <c r="B135" s="247"/>
      <c r="C135" s="248"/>
      <c r="D135" s="237" t="s">
        <v>166</v>
      </c>
      <c r="E135" s="249" t="s">
        <v>19</v>
      </c>
      <c r="F135" s="250" t="s">
        <v>365</v>
      </c>
      <c r="G135" s="248"/>
      <c r="H135" s="249" t="s">
        <v>19</v>
      </c>
      <c r="I135" s="251"/>
      <c r="J135" s="248"/>
      <c r="K135" s="248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82</v>
      </c>
      <c r="AV135" s="14" t="s">
        <v>80</v>
      </c>
      <c r="AW135" s="14" t="s">
        <v>35</v>
      </c>
      <c r="AX135" s="14" t="s">
        <v>74</v>
      </c>
      <c r="AY135" s="256" t="s">
        <v>155</v>
      </c>
    </row>
    <row r="136" s="13" customFormat="1">
      <c r="A136" s="13"/>
      <c r="B136" s="235"/>
      <c r="C136" s="236"/>
      <c r="D136" s="237" t="s">
        <v>166</v>
      </c>
      <c r="E136" s="238" t="s">
        <v>19</v>
      </c>
      <c r="F136" s="239" t="s">
        <v>348</v>
      </c>
      <c r="G136" s="236"/>
      <c r="H136" s="240">
        <v>369.60000000000002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166</v>
      </c>
      <c r="AU136" s="246" t="s">
        <v>82</v>
      </c>
      <c r="AV136" s="13" t="s">
        <v>82</v>
      </c>
      <c r="AW136" s="13" t="s">
        <v>35</v>
      </c>
      <c r="AX136" s="13" t="s">
        <v>74</v>
      </c>
      <c r="AY136" s="246" t="s">
        <v>155</v>
      </c>
    </row>
    <row r="137" s="13" customFormat="1">
      <c r="A137" s="13"/>
      <c r="B137" s="235"/>
      <c r="C137" s="236"/>
      <c r="D137" s="237" t="s">
        <v>166</v>
      </c>
      <c r="E137" s="238" t="s">
        <v>19</v>
      </c>
      <c r="F137" s="239" t="s">
        <v>349</v>
      </c>
      <c r="G137" s="236"/>
      <c r="H137" s="240">
        <v>18.120000000000001</v>
      </c>
      <c r="I137" s="241"/>
      <c r="J137" s="236"/>
      <c r="K137" s="236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166</v>
      </c>
      <c r="AU137" s="246" t="s">
        <v>82</v>
      </c>
      <c r="AV137" s="13" t="s">
        <v>82</v>
      </c>
      <c r="AW137" s="13" t="s">
        <v>35</v>
      </c>
      <c r="AX137" s="13" t="s">
        <v>74</v>
      </c>
      <c r="AY137" s="246" t="s">
        <v>155</v>
      </c>
    </row>
    <row r="138" s="13" customFormat="1">
      <c r="A138" s="13"/>
      <c r="B138" s="235"/>
      <c r="C138" s="236"/>
      <c r="D138" s="237" t="s">
        <v>166</v>
      </c>
      <c r="E138" s="238" t="s">
        <v>19</v>
      </c>
      <c r="F138" s="239" t="s">
        <v>350</v>
      </c>
      <c r="G138" s="236"/>
      <c r="H138" s="240">
        <v>16.800000000000001</v>
      </c>
      <c r="I138" s="241"/>
      <c r="J138" s="236"/>
      <c r="K138" s="236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166</v>
      </c>
      <c r="AU138" s="246" t="s">
        <v>82</v>
      </c>
      <c r="AV138" s="13" t="s">
        <v>82</v>
      </c>
      <c r="AW138" s="13" t="s">
        <v>35</v>
      </c>
      <c r="AX138" s="13" t="s">
        <v>74</v>
      </c>
      <c r="AY138" s="246" t="s">
        <v>155</v>
      </c>
    </row>
    <row r="139" s="13" customFormat="1">
      <c r="A139" s="13"/>
      <c r="B139" s="235"/>
      <c r="C139" s="236"/>
      <c r="D139" s="237" t="s">
        <v>166</v>
      </c>
      <c r="E139" s="238" t="s">
        <v>19</v>
      </c>
      <c r="F139" s="239" t="s">
        <v>351</v>
      </c>
      <c r="G139" s="236"/>
      <c r="H139" s="240">
        <v>34.200000000000003</v>
      </c>
      <c r="I139" s="241"/>
      <c r="J139" s="236"/>
      <c r="K139" s="236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166</v>
      </c>
      <c r="AU139" s="246" t="s">
        <v>82</v>
      </c>
      <c r="AV139" s="13" t="s">
        <v>82</v>
      </c>
      <c r="AW139" s="13" t="s">
        <v>35</v>
      </c>
      <c r="AX139" s="13" t="s">
        <v>74</v>
      </c>
      <c r="AY139" s="246" t="s">
        <v>155</v>
      </c>
    </row>
    <row r="140" s="14" customFormat="1">
      <c r="A140" s="14"/>
      <c r="B140" s="247"/>
      <c r="C140" s="248"/>
      <c r="D140" s="237" t="s">
        <v>166</v>
      </c>
      <c r="E140" s="249" t="s">
        <v>19</v>
      </c>
      <c r="F140" s="250" t="s">
        <v>366</v>
      </c>
      <c r="G140" s="248"/>
      <c r="H140" s="249" t="s">
        <v>19</v>
      </c>
      <c r="I140" s="251"/>
      <c r="J140" s="248"/>
      <c r="K140" s="248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166</v>
      </c>
      <c r="AU140" s="256" t="s">
        <v>82</v>
      </c>
      <c r="AV140" s="14" t="s">
        <v>80</v>
      </c>
      <c r="AW140" s="14" t="s">
        <v>35</v>
      </c>
      <c r="AX140" s="14" t="s">
        <v>74</v>
      </c>
      <c r="AY140" s="256" t="s">
        <v>155</v>
      </c>
    </row>
    <row r="141" s="13" customFormat="1">
      <c r="A141" s="13"/>
      <c r="B141" s="235"/>
      <c r="C141" s="236"/>
      <c r="D141" s="237" t="s">
        <v>166</v>
      </c>
      <c r="E141" s="238" t="s">
        <v>19</v>
      </c>
      <c r="F141" s="239" t="s">
        <v>367</v>
      </c>
      <c r="G141" s="236"/>
      <c r="H141" s="240">
        <v>34.5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166</v>
      </c>
      <c r="AU141" s="246" t="s">
        <v>82</v>
      </c>
      <c r="AV141" s="13" t="s">
        <v>82</v>
      </c>
      <c r="AW141" s="13" t="s">
        <v>35</v>
      </c>
      <c r="AX141" s="13" t="s">
        <v>74</v>
      </c>
      <c r="AY141" s="246" t="s">
        <v>155</v>
      </c>
    </row>
    <row r="142" s="13" customFormat="1">
      <c r="A142" s="13"/>
      <c r="B142" s="235"/>
      <c r="C142" s="236"/>
      <c r="D142" s="237" t="s">
        <v>166</v>
      </c>
      <c r="E142" s="238" t="s">
        <v>19</v>
      </c>
      <c r="F142" s="239" t="s">
        <v>368</v>
      </c>
      <c r="G142" s="236"/>
      <c r="H142" s="240">
        <v>24</v>
      </c>
      <c r="I142" s="241"/>
      <c r="J142" s="236"/>
      <c r="K142" s="236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166</v>
      </c>
      <c r="AU142" s="246" t="s">
        <v>82</v>
      </c>
      <c r="AV142" s="13" t="s">
        <v>82</v>
      </c>
      <c r="AW142" s="13" t="s">
        <v>35</v>
      </c>
      <c r="AX142" s="13" t="s">
        <v>74</v>
      </c>
      <c r="AY142" s="246" t="s">
        <v>155</v>
      </c>
    </row>
    <row r="143" s="14" customFormat="1">
      <c r="A143" s="14"/>
      <c r="B143" s="247"/>
      <c r="C143" s="248"/>
      <c r="D143" s="237" t="s">
        <v>166</v>
      </c>
      <c r="E143" s="249" t="s">
        <v>19</v>
      </c>
      <c r="F143" s="250" t="s">
        <v>369</v>
      </c>
      <c r="G143" s="248"/>
      <c r="H143" s="249" t="s">
        <v>19</v>
      </c>
      <c r="I143" s="251"/>
      <c r="J143" s="248"/>
      <c r="K143" s="248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166</v>
      </c>
      <c r="AU143" s="256" t="s">
        <v>82</v>
      </c>
      <c r="AV143" s="14" t="s">
        <v>80</v>
      </c>
      <c r="AW143" s="14" t="s">
        <v>35</v>
      </c>
      <c r="AX143" s="14" t="s">
        <v>74</v>
      </c>
      <c r="AY143" s="256" t="s">
        <v>155</v>
      </c>
    </row>
    <row r="144" s="13" customFormat="1">
      <c r="A144" s="13"/>
      <c r="B144" s="235"/>
      <c r="C144" s="236"/>
      <c r="D144" s="237" t="s">
        <v>166</v>
      </c>
      <c r="E144" s="238" t="s">
        <v>19</v>
      </c>
      <c r="F144" s="239" t="s">
        <v>370</v>
      </c>
      <c r="G144" s="236"/>
      <c r="H144" s="240">
        <v>12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166</v>
      </c>
      <c r="AU144" s="246" t="s">
        <v>82</v>
      </c>
      <c r="AV144" s="13" t="s">
        <v>82</v>
      </c>
      <c r="AW144" s="13" t="s">
        <v>35</v>
      </c>
      <c r="AX144" s="13" t="s">
        <v>74</v>
      </c>
      <c r="AY144" s="246" t="s">
        <v>155</v>
      </c>
    </row>
    <row r="145" s="15" customFormat="1">
      <c r="A145" s="15"/>
      <c r="B145" s="257"/>
      <c r="C145" s="258"/>
      <c r="D145" s="237" t="s">
        <v>166</v>
      </c>
      <c r="E145" s="259" t="s">
        <v>19</v>
      </c>
      <c r="F145" s="260" t="s">
        <v>186</v>
      </c>
      <c r="G145" s="258"/>
      <c r="H145" s="261">
        <v>509.22000000000003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7" t="s">
        <v>166</v>
      </c>
      <c r="AU145" s="267" t="s">
        <v>82</v>
      </c>
      <c r="AV145" s="15" t="s">
        <v>94</v>
      </c>
      <c r="AW145" s="15" t="s">
        <v>35</v>
      </c>
      <c r="AX145" s="15" t="s">
        <v>80</v>
      </c>
      <c r="AY145" s="267" t="s">
        <v>155</v>
      </c>
    </row>
    <row r="146" s="2" customFormat="1" ht="21.75" customHeight="1">
      <c r="A146" s="41"/>
      <c r="B146" s="42"/>
      <c r="C146" s="272" t="s">
        <v>211</v>
      </c>
      <c r="D146" s="272" t="s">
        <v>353</v>
      </c>
      <c r="E146" s="273" t="s">
        <v>371</v>
      </c>
      <c r="F146" s="274" t="s">
        <v>372</v>
      </c>
      <c r="G146" s="275" t="s">
        <v>267</v>
      </c>
      <c r="H146" s="276">
        <v>519.404</v>
      </c>
      <c r="I146" s="277"/>
      <c r="J146" s="278">
        <f>ROUND(I146*H146,2)</f>
        <v>0</v>
      </c>
      <c r="K146" s="274" t="s">
        <v>162</v>
      </c>
      <c r="L146" s="279"/>
      <c r="M146" s="280" t="s">
        <v>19</v>
      </c>
      <c r="N146" s="281" t="s">
        <v>45</v>
      </c>
      <c r="O146" s="87"/>
      <c r="P146" s="226">
        <f>O146*H146</f>
        <v>0</v>
      </c>
      <c r="Q146" s="226">
        <v>0.00010000000000000001</v>
      </c>
      <c r="R146" s="226">
        <f>Q146*H146</f>
        <v>0.051940400000000005</v>
      </c>
      <c r="S146" s="226">
        <v>0</v>
      </c>
      <c r="T146" s="22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8" t="s">
        <v>211</v>
      </c>
      <c r="AT146" s="228" t="s">
        <v>353</v>
      </c>
      <c r="AU146" s="228" t="s">
        <v>82</v>
      </c>
      <c r="AY146" s="20" t="s">
        <v>155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20" t="s">
        <v>80</v>
      </c>
      <c r="BK146" s="229">
        <f>ROUND(I146*H146,2)</f>
        <v>0</v>
      </c>
      <c r="BL146" s="20" t="s">
        <v>94</v>
      </c>
      <c r="BM146" s="228" t="s">
        <v>373</v>
      </c>
    </row>
    <row r="147" s="14" customFormat="1">
      <c r="A147" s="14"/>
      <c r="B147" s="247"/>
      <c r="C147" s="248"/>
      <c r="D147" s="237" t="s">
        <v>166</v>
      </c>
      <c r="E147" s="249" t="s">
        <v>19</v>
      </c>
      <c r="F147" s="250" t="s">
        <v>365</v>
      </c>
      <c r="G147" s="248"/>
      <c r="H147" s="249" t="s">
        <v>19</v>
      </c>
      <c r="I147" s="251"/>
      <c r="J147" s="248"/>
      <c r="K147" s="248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82</v>
      </c>
      <c r="AV147" s="14" t="s">
        <v>80</v>
      </c>
      <c r="AW147" s="14" t="s">
        <v>35</v>
      </c>
      <c r="AX147" s="14" t="s">
        <v>74</v>
      </c>
      <c r="AY147" s="256" t="s">
        <v>155</v>
      </c>
    </row>
    <row r="148" s="13" customFormat="1">
      <c r="A148" s="13"/>
      <c r="B148" s="235"/>
      <c r="C148" s="236"/>
      <c r="D148" s="237" t="s">
        <v>166</v>
      </c>
      <c r="E148" s="238" t="s">
        <v>19</v>
      </c>
      <c r="F148" s="239" t="s">
        <v>348</v>
      </c>
      <c r="G148" s="236"/>
      <c r="H148" s="240">
        <v>369.60000000000002</v>
      </c>
      <c r="I148" s="241"/>
      <c r="J148" s="236"/>
      <c r="K148" s="236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166</v>
      </c>
      <c r="AU148" s="246" t="s">
        <v>82</v>
      </c>
      <c r="AV148" s="13" t="s">
        <v>82</v>
      </c>
      <c r="AW148" s="13" t="s">
        <v>35</v>
      </c>
      <c r="AX148" s="13" t="s">
        <v>74</v>
      </c>
      <c r="AY148" s="246" t="s">
        <v>155</v>
      </c>
    </row>
    <row r="149" s="13" customFormat="1">
      <c r="A149" s="13"/>
      <c r="B149" s="235"/>
      <c r="C149" s="236"/>
      <c r="D149" s="237" t="s">
        <v>166</v>
      </c>
      <c r="E149" s="238" t="s">
        <v>19</v>
      </c>
      <c r="F149" s="239" t="s">
        <v>349</v>
      </c>
      <c r="G149" s="236"/>
      <c r="H149" s="240">
        <v>18.120000000000001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166</v>
      </c>
      <c r="AU149" s="246" t="s">
        <v>82</v>
      </c>
      <c r="AV149" s="13" t="s">
        <v>82</v>
      </c>
      <c r="AW149" s="13" t="s">
        <v>35</v>
      </c>
      <c r="AX149" s="13" t="s">
        <v>74</v>
      </c>
      <c r="AY149" s="246" t="s">
        <v>155</v>
      </c>
    </row>
    <row r="150" s="13" customFormat="1">
      <c r="A150" s="13"/>
      <c r="B150" s="235"/>
      <c r="C150" s="236"/>
      <c r="D150" s="237" t="s">
        <v>166</v>
      </c>
      <c r="E150" s="238" t="s">
        <v>19</v>
      </c>
      <c r="F150" s="239" t="s">
        <v>350</v>
      </c>
      <c r="G150" s="236"/>
      <c r="H150" s="240">
        <v>16.800000000000001</v>
      </c>
      <c r="I150" s="241"/>
      <c r="J150" s="236"/>
      <c r="K150" s="236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166</v>
      </c>
      <c r="AU150" s="246" t="s">
        <v>82</v>
      </c>
      <c r="AV150" s="13" t="s">
        <v>82</v>
      </c>
      <c r="AW150" s="13" t="s">
        <v>35</v>
      </c>
      <c r="AX150" s="13" t="s">
        <v>74</v>
      </c>
      <c r="AY150" s="246" t="s">
        <v>155</v>
      </c>
    </row>
    <row r="151" s="13" customFormat="1">
      <c r="A151" s="13"/>
      <c r="B151" s="235"/>
      <c r="C151" s="236"/>
      <c r="D151" s="237" t="s">
        <v>166</v>
      </c>
      <c r="E151" s="238" t="s">
        <v>19</v>
      </c>
      <c r="F151" s="239" t="s">
        <v>351</v>
      </c>
      <c r="G151" s="236"/>
      <c r="H151" s="240">
        <v>34.200000000000003</v>
      </c>
      <c r="I151" s="241"/>
      <c r="J151" s="236"/>
      <c r="K151" s="236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166</v>
      </c>
      <c r="AU151" s="246" t="s">
        <v>82</v>
      </c>
      <c r="AV151" s="13" t="s">
        <v>82</v>
      </c>
      <c r="AW151" s="13" t="s">
        <v>35</v>
      </c>
      <c r="AX151" s="13" t="s">
        <v>74</v>
      </c>
      <c r="AY151" s="246" t="s">
        <v>155</v>
      </c>
    </row>
    <row r="152" s="14" customFormat="1">
      <c r="A152" s="14"/>
      <c r="B152" s="247"/>
      <c r="C152" s="248"/>
      <c r="D152" s="237" t="s">
        <v>166</v>
      </c>
      <c r="E152" s="249" t="s">
        <v>19</v>
      </c>
      <c r="F152" s="250" t="s">
        <v>366</v>
      </c>
      <c r="G152" s="248"/>
      <c r="H152" s="249" t="s">
        <v>19</v>
      </c>
      <c r="I152" s="251"/>
      <c r="J152" s="248"/>
      <c r="K152" s="248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166</v>
      </c>
      <c r="AU152" s="256" t="s">
        <v>82</v>
      </c>
      <c r="AV152" s="14" t="s">
        <v>80</v>
      </c>
      <c r="AW152" s="14" t="s">
        <v>35</v>
      </c>
      <c r="AX152" s="14" t="s">
        <v>74</v>
      </c>
      <c r="AY152" s="256" t="s">
        <v>155</v>
      </c>
    </row>
    <row r="153" s="13" customFormat="1">
      <c r="A153" s="13"/>
      <c r="B153" s="235"/>
      <c r="C153" s="236"/>
      <c r="D153" s="237" t="s">
        <v>166</v>
      </c>
      <c r="E153" s="238" t="s">
        <v>19</v>
      </c>
      <c r="F153" s="239" t="s">
        <v>367</v>
      </c>
      <c r="G153" s="236"/>
      <c r="H153" s="240">
        <v>34.5</v>
      </c>
      <c r="I153" s="241"/>
      <c r="J153" s="236"/>
      <c r="K153" s="236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166</v>
      </c>
      <c r="AU153" s="246" t="s">
        <v>82</v>
      </c>
      <c r="AV153" s="13" t="s">
        <v>82</v>
      </c>
      <c r="AW153" s="13" t="s">
        <v>35</v>
      </c>
      <c r="AX153" s="13" t="s">
        <v>74</v>
      </c>
      <c r="AY153" s="246" t="s">
        <v>155</v>
      </c>
    </row>
    <row r="154" s="13" customFormat="1">
      <c r="A154" s="13"/>
      <c r="B154" s="235"/>
      <c r="C154" s="236"/>
      <c r="D154" s="237" t="s">
        <v>166</v>
      </c>
      <c r="E154" s="238" t="s">
        <v>19</v>
      </c>
      <c r="F154" s="239" t="s">
        <v>368</v>
      </c>
      <c r="G154" s="236"/>
      <c r="H154" s="240">
        <v>24</v>
      </c>
      <c r="I154" s="241"/>
      <c r="J154" s="236"/>
      <c r="K154" s="236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166</v>
      </c>
      <c r="AU154" s="246" t="s">
        <v>82</v>
      </c>
      <c r="AV154" s="13" t="s">
        <v>82</v>
      </c>
      <c r="AW154" s="13" t="s">
        <v>35</v>
      </c>
      <c r="AX154" s="13" t="s">
        <v>74</v>
      </c>
      <c r="AY154" s="246" t="s">
        <v>155</v>
      </c>
    </row>
    <row r="155" s="14" customFormat="1">
      <c r="A155" s="14"/>
      <c r="B155" s="247"/>
      <c r="C155" s="248"/>
      <c r="D155" s="237" t="s">
        <v>166</v>
      </c>
      <c r="E155" s="249" t="s">
        <v>19</v>
      </c>
      <c r="F155" s="250" t="s">
        <v>369</v>
      </c>
      <c r="G155" s="248"/>
      <c r="H155" s="249" t="s">
        <v>19</v>
      </c>
      <c r="I155" s="251"/>
      <c r="J155" s="248"/>
      <c r="K155" s="248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166</v>
      </c>
      <c r="AU155" s="256" t="s">
        <v>82</v>
      </c>
      <c r="AV155" s="14" t="s">
        <v>80</v>
      </c>
      <c r="AW155" s="14" t="s">
        <v>35</v>
      </c>
      <c r="AX155" s="14" t="s">
        <v>74</v>
      </c>
      <c r="AY155" s="256" t="s">
        <v>155</v>
      </c>
    </row>
    <row r="156" s="13" customFormat="1">
      <c r="A156" s="13"/>
      <c r="B156" s="235"/>
      <c r="C156" s="236"/>
      <c r="D156" s="237" t="s">
        <v>166</v>
      </c>
      <c r="E156" s="238" t="s">
        <v>19</v>
      </c>
      <c r="F156" s="239" t="s">
        <v>370</v>
      </c>
      <c r="G156" s="236"/>
      <c r="H156" s="240">
        <v>12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166</v>
      </c>
      <c r="AU156" s="246" t="s">
        <v>82</v>
      </c>
      <c r="AV156" s="13" t="s">
        <v>82</v>
      </c>
      <c r="AW156" s="13" t="s">
        <v>35</v>
      </c>
      <c r="AX156" s="13" t="s">
        <v>74</v>
      </c>
      <c r="AY156" s="246" t="s">
        <v>155</v>
      </c>
    </row>
    <row r="157" s="15" customFormat="1">
      <c r="A157" s="15"/>
      <c r="B157" s="257"/>
      <c r="C157" s="258"/>
      <c r="D157" s="237" t="s">
        <v>166</v>
      </c>
      <c r="E157" s="259" t="s">
        <v>19</v>
      </c>
      <c r="F157" s="260" t="s">
        <v>186</v>
      </c>
      <c r="G157" s="258"/>
      <c r="H157" s="261">
        <v>509.22000000000003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7" t="s">
        <v>166</v>
      </c>
      <c r="AU157" s="267" t="s">
        <v>82</v>
      </c>
      <c r="AV157" s="15" t="s">
        <v>94</v>
      </c>
      <c r="AW157" s="15" t="s">
        <v>35</v>
      </c>
      <c r="AX157" s="15" t="s">
        <v>80</v>
      </c>
      <c r="AY157" s="267" t="s">
        <v>155</v>
      </c>
    </row>
    <row r="158" s="13" customFormat="1">
      <c r="A158" s="13"/>
      <c r="B158" s="235"/>
      <c r="C158" s="236"/>
      <c r="D158" s="237" t="s">
        <v>166</v>
      </c>
      <c r="E158" s="236"/>
      <c r="F158" s="239" t="s">
        <v>374</v>
      </c>
      <c r="G158" s="236"/>
      <c r="H158" s="240">
        <v>519.404</v>
      </c>
      <c r="I158" s="241"/>
      <c r="J158" s="236"/>
      <c r="K158" s="236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166</v>
      </c>
      <c r="AU158" s="246" t="s">
        <v>82</v>
      </c>
      <c r="AV158" s="13" t="s">
        <v>82</v>
      </c>
      <c r="AW158" s="13" t="s">
        <v>4</v>
      </c>
      <c r="AX158" s="13" t="s">
        <v>80</v>
      </c>
      <c r="AY158" s="246" t="s">
        <v>155</v>
      </c>
    </row>
    <row r="159" s="2" customFormat="1" ht="37.8" customHeight="1">
      <c r="A159" s="41"/>
      <c r="B159" s="42"/>
      <c r="C159" s="217" t="s">
        <v>156</v>
      </c>
      <c r="D159" s="217" t="s">
        <v>158</v>
      </c>
      <c r="E159" s="218" t="s">
        <v>375</v>
      </c>
      <c r="F159" s="219" t="s">
        <v>376</v>
      </c>
      <c r="G159" s="220" t="s">
        <v>161</v>
      </c>
      <c r="H159" s="221">
        <v>74.620000000000005</v>
      </c>
      <c r="I159" s="222"/>
      <c r="J159" s="223">
        <f>ROUND(I159*H159,2)</f>
        <v>0</v>
      </c>
      <c r="K159" s="219" t="s">
        <v>162</v>
      </c>
      <c r="L159" s="47"/>
      <c r="M159" s="224" t="s">
        <v>19</v>
      </c>
      <c r="N159" s="225" t="s">
        <v>45</v>
      </c>
      <c r="O159" s="87"/>
      <c r="P159" s="226">
        <f>O159*H159</f>
        <v>0</v>
      </c>
      <c r="Q159" s="226">
        <v>0.0057000000000000002</v>
      </c>
      <c r="R159" s="226">
        <f>Q159*H159</f>
        <v>0.42533400000000005</v>
      </c>
      <c r="S159" s="226">
        <v>0</v>
      </c>
      <c r="T159" s="22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8" t="s">
        <v>94</v>
      </c>
      <c r="AT159" s="228" t="s">
        <v>158</v>
      </c>
      <c r="AU159" s="228" t="s">
        <v>82</v>
      </c>
      <c r="AY159" s="20" t="s">
        <v>155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20" t="s">
        <v>80</v>
      </c>
      <c r="BK159" s="229">
        <f>ROUND(I159*H159,2)</f>
        <v>0</v>
      </c>
      <c r="BL159" s="20" t="s">
        <v>94</v>
      </c>
      <c r="BM159" s="228" t="s">
        <v>377</v>
      </c>
    </row>
    <row r="160" s="2" customFormat="1">
      <c r="A160" s="41"/>
      <c r="B160" s="42"/>
      <c r="C160" s="43"/>
      <c r="D160" s="230" t="s">
        <v>164</v>
      </c>
      <c r="E160" s="43"/>
      <c r="F160" s="231" t="s">
        <v>378</v>
      </c>
      <c r="G160" s="43"/>
      <c r="H160" s="43"/>
      <c r="I160" s="232"/>
      <c r="J160" s="43"/>
      <c r="K160" s="43"/>
      <c r="L160" s="47"/>
      <c r="M160" s="233"/>
      <c r="N160" s="23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164</v>
      </c>
      <c r="AU160" s="20" t="s">
        <v>82</v>
      </c>
    </row>
    <row r="161" s="13" customFormat="1">
      <c r="A161" s="13"/>
      <c r="B161" s="235"/>
      <c r="C161" s="236"/>
      <c r="D161" s="237" t="s">
        <v>166</v>
      </c>
      <c r="E161" s="238" t="s">
        <v>19</v>
      </c>
      <c r="F161" s="239" t="s">
        <v>321</v>
      </c>
      <c r="G161" s="236"/>
      <c r="H161" s="240">
        <v>74.620000000000005</v>
      </c>
      <c r="I161" s="241"/>
      <c r="J161" s="236"/>
      <c r="K161" s="236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166</v>
      </c>
      <c r="AU161" s="246" t="s">
        <v>82</v>
      </c>
      <c r="AV161" s="13" t="s">
        <v>82</v>
      </c>
      <c r="AW161" s="13" t="s">
        <v>35</v>
      </c>
      <c r="AX161" s="13" t="s">
        <v>80</v>
      </c>
      <c r="AY161" s="246" t="s">
        <v>155</v>
      </c>
    </row>
    <row r="162" s="2" customFormat="1" ht="37.8" customHeight="1">
      <c r="A162" s="41"/>
      <c r="B162" s="42"/>
      <c r="C162" s="217" t="s">
        <v>224</v>
      </c>
      <c r="D162" s="217" t="s">
        <v>158</v>
      </c>
      <c r="E162" s="218" t="s">
        <v>379</v>
      </c>
      <c r="F162" s="219" t="s">
        <v>380</v>
      </c>
      <c r="G162" s="220" t="s">
        <v>161</v>
      </c>
      <c r="H162" s="221">
        <v>999.38499999999999</v>
      </c>
      <c r="I162" s="222"/>
      <c r="J162" s="223">
        <f>ROUND(I162*H162,2)</f>
        <v>0</v>
      </c>
      <c r="K162" s="219" t="s">
        <v>162</v>
      </c>
      <c r="L162" s="47"/>
      <c r="M162" s="224" t="s">
        <v>19</v>
      </c>
      <c r="N162" s="225" t="s">
        <v>45</v>
      </c>
      <c r="O162" s="87"/>
      <c r="P162" s="226">
        <f>O162*H162</f>
        <v>0</v>
      </c>
      <c r="Q162" s="226">
        <v>0.0028500000000000001</v>
      </c>
      <c r="R162" s="226">
        <f>Q162*H162</f>
        <v>2.84824725</v>
      </c>
      <c r="S162" s="226">
        <v>0</v>
      </c>
      <c r="T162" s="22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8" t="s">
        <v>94</v>
      </c>
      <c r="AT162" s="228" t="s">
        <v>158</v>
      </c>
      <c r="AU162" s="228" t="s">
        <v>82</v>
      </c>
      <c r="AY162" s="20" t="s">
        <v>155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0" t="s">
        <v>80</v>
      </c>
      <c r="BK162" s="229">
        <f>ROUND(I162*H162,2)</f>
        <v>0</v>
      </c>
      <c r="BL162" s="20" t="s">
        <v>94</v>
      </c>
      <c r="BM162" s="228" t="s">
        <v>381</v>
      </c>
    </row>
    <row r="163" s="2" customFormat="1">
      <c r="A163" s="41"/>
      <c r="B163" s="42"/>
      <c r="C163" s="43"/>
      <c r="D163" s="230" t="s">
        <v>164</v>
      </c>
      <c r="E163" s="43"/>
      <c r="F163" s="231" t="s">
        <v>382</v>
      </c>
      <c r="G163" s="43"/>
      <c r="H163" s="43"/>
      <c r="I163" s="232"/>
      <c r="J163" s="43"/>
      <c r="K163" s="43"/>
      <c r="L163" s="47"/>
      <c r="M163" s="233"/>
      <c r="N163" s="23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164</v>
      </c>
      <c r="AU163" s="20" t="s">
        <v>82</v>
      </c>
    </row>
    <row r="164" s="14" customFormat="1">
      <c r="A164" s="14"/>
      <c r="B164" s="247"/>
      <c r="C164" s="248"/>
      <c r="D164" s="237" t="s">
        <v>166</v>
      </c>
      <c r="E164" s="249" t="s">
        <v>19</v>
      </c>
      <c r="F164" s="250" t="s">
        <v>383</v>
      </c>
      <c r="G164" s="248"/>
      <c r="H164" s="249" t="s">
        <v>19</v>
      </c>
      <c r="I164" s="251"/>
      <c r="J164" s="248"/>
      <c r="K164" s="248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166</v>
      </c>
      <c r="AU164" s="256" t="s">
        <v>82</v>
      </c>
      <c r="AV164" s="14" t="s">
        <v>80</v>
      </c>
      <c r="AW164" s="14" t="s">
        <v>35</v>
      </c>
      <c r="AX164" s="14" t="s">
        <v>74</v>
      </c>
      <c r="AY164" s="256" t="s">
        <v>155</v>
      </c>
    </row>
    <row r="165" s="13" customFormat="1">
      <c r="A165" s="13"/>
      <c r="B165" s="235"/>
      <c r="C165" s="236"/>
      <c r="D165" s="237" t="s">
        <v>166</v>
      </c>
      <c r="E165" s="238" t="s">
        <v>19</v>
      </c>
      <c r="F165" s="239" t="s">
        <v>338</v>
      </c>
      <c r="G165" s="236"/>
      <c r="H165" s="240">
        <v>999.38499999999999</v>
      </c>
      <c r="I165" s="241"/>
      <c r="J165" s="236"/>
      <c r="K165" s="236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166</v>
      </c>
      <c r="AU165" s="246" t="s">
        <v>82</v>
      </c>
      <c r="AV165" s="13" t="s">
        <v>82</v>
      </c>
      <c r="AW165" s="13" t="s">
        <v>35</v>
      </c>
      <c r="AX165" s="13" t="s">
        <v>80</v>
      </c>
      <c r="AY165" s="246" t="s">
        <v>155</v>
      </c>
    </row>
    <row r="166" s="2" customFormat="1" ht="24.15" customHeight="1">
      <c r="A166" s="41"/>
      <c r="B166" s="42"/>
      <c r="C166" s="217" t="s">
        <v>232</v>
      </c>
      <c r="D166" s="217" t="s">
        <v>158</v>
      </c>
      <c r="E166" s="218" t="s">
        <v>384</v>
      </c>
      <c r="F166" s="219" t="s">
        <v>385</v>
      </c>
      <c r="G166" s="220" t="s">
        <v>161</v>
      </c>
      <c r="H166" s="221">
        <v>869.02999999999997</v>
      </c>
      <c r="I166" s="222"/>
      <c r="J166" s="223">
        <f>ROUND(I166*H166,2)</f>
        <v>0</v>
      </c>
      <c r="K166" s="219" t="s">
        <v>162</v>
      </c>
      <c r="L166" s="47"/>
      <c r="M166" s="224" t="s">
        <v>19</v>
      </c>
      <c r="N166" s="225" t="s">
        <v>45</v>
      </c>
      <c r="O166" s="87"/>
      <c r="P166" s="226">
        <f>O166*H166</f>
        <v>0</v>
      </c>
      <c r="Q166" s="226">
        <v>0.00021000000000000001</v>
      </c>
      <c r="R166" s="226">
        <f>Q166*H166</f>
        <v>0.1824963</v>
      </c>
      <c r="S166" s="226">
        <v>0</v>
      </c>
      <c r="T166" s="22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8" t="s">
        <v>94</v>
      </c>
      <c r="AT166" s="228" t="s">
        <v>158</v>
      </c>
      <c r="AU166" s="228" t="s">
        <v>82</v>
      </c>
      <c r="AY166" s="20" t="s">
        <v>155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0" t="s">
        <v>80</v>
      </c>
      <c r="BK166" s="229">
        <f>ROUND(I166*H166,2)</f>
        <v>0</v>
      </c>
      <c r="BL166" s="20" t="s">
        <v>94</v>
      </c>
      <c r="BM166" s="228" t="s">
        <v>386</v>
      </c>
    </row>
    <row r="167" s="2" customFormat="1">
      <c r="A167" s="41"/>
      <c r="B167" s="42"/>
      <c r="C167" s="43"/>
      <c r="D167" s="230" t="s">
        <v>164</v>
      </c>
      <c r="E167" s="43"/>
      <c r="F167" s="231" t="s">
        <v>387</v>
      </c>
      <c r="G167" s="43"/>
      <c r="H167" s="43"/>
      <c r="I167" s="232"/>
      <c r="J167" s="43"/>
      <c r="K167" s="43"/>
      <c r="L167" s="47"/>
      <c r="M167" s="233"/>
      <c r="N167" s="23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164</v>
      </c>
      <c r="AU167" s="20" t="s">
        <v>82</v>
      </c>
    </row>
    <row r="168" s="13" customFormat="1">
      <c r="A168" s="13"/>
      <c r="B168" s="235"/>
      <c r="C168" s="236"/>
      <c r="D168" s="237" t="s">
        <v>166</v>
      </c>
      <c r="E168" s="238" t="s">
        <v>19</v>
      </c>
      <c r="F168" s="239" t="s">
        <v>388</v>
      </c>
      <c r="G168" s="236"/>
      <c r="H168" s="240">
        <v>437</v>
      </c>
      <c r="I168" s="241"/>
      <c r="J168" s="236"/>
      <c r="K168" s="236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166</v>
      </c>
      <c r="AU168" s="246" t="s">
        <v>82</v>
      </c>
      <c r="AV168" s="13" t="s">
        <v>82</v>
      </c>
      <c r="AW168" s="13" t="s">
        <v>35</v>
      </c>
      <c r="AX168" s="13" t="s">
        <v>74</v>
      </c>
      <c r="AY168" s="246" t="s">
        <v>155</v>
      </c>
    </row>
    <row r="169" s="13" customFormat="1">
      <c r="A169" s="13"/>
      <c r="B169" s="235"/>
      <c r="C169" s="236"/>
      <c r="D169" s="237" t="s">
        <v>166</v>
      </c>
      <c r="E169" s="238" t="s">
        <v>19</v>
      </c>
      <c r="F169" s="239" t="s">
        <v>389</v>
      </c>
      <c r="G169" s="236"/>
      <c r="H169" s="240">
        <v>437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166</v>
      </c>
      <c r="AU169" s="246" t="s">
        <v>82</v>
      </c>
      <c r="AV169" s="13" t="s">
        <v>82</v>
      </c>
      <c r="AW169" s="13" t="s">
        <v>35</v>
      </c>
      <c r="AX169" s="13" t="s">
        <v>74</v>
      </c>
      <c r="AY169" s="246" t="s">
        <v>155</v>
      </c>
    </row>
    <row r="170" s="13" customFormat="1">
      <c r="A170" s="13"/>
      <c r="B170" s="235"/>
      <c r="C170" s="236"/>
      <c r="D170" s="237" t="s">
        <v>166</v>
      </c>
      <c r="E170" s="238" t="s">
        <v>19</v>
      </c>
      <c r="F170" s="239" t="s">
        <v>390</v>
      </c>
      <c r="G170" s="236"/>
      <c r="H170" s="240">
        <v>175.94999999999999</v>
      </c>
      <c r="I170" s="241"/>
      <c r="J170" s="236"/>
      <c r="K170" s="236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166</v>
      </c>
      <c r="AU170" s="246" t="s">
        <v>82</v>
      </c>
      <c r="AV170" s="13" t="s">
        <v>82</v>
      </c>
      <c r="AW170" s="13" t="s">
        <v>35</v>
      </c>
      <c r="AX170" s="13" t="s">
        <v>74</v>
      </c>
      <c r="AY170" s="246" t="s">
        <v>155</v>
      </c>
    </row>
    <row r="171" s="13" customFormat="1">
      <c r="A171" s="13"/>
      <c r="B171" s="235"/>
      <c r="C171" s="236"/>
      <c r="D171" s="237" t="s">
        <v>166</v>
      </c>
      <c r="E171" s="238" t="s">
        <v>19</v>
      </c>
      <c r="F171" s="239" t="s">
        <v>391</v>
      </c>
      <c r="G171" s="236"/>
      <c r="H171" s="240">
        <v>122.40000000000001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166</v>
      </c>
      <c r="AU171" s="246" t="s">
        <v>82</v>
      </c>
      <c r="AV171" s="13" t="s">
        <v>82</v>
      </c>
      <c r="AW171" s="13" t="s">
        <v>35</v>
      </c>
      <c r="AX171" s="13" t="s">
        <v>74</v>
      </c>
      <c r="AY171" s="246" t="s">
        <v>155</v>
      </c>
    </row>
    <row r="172" s="13" customFormat="1">
      <c r="A172" s="13"/>
      <c r="B172" s="235"/>
      <c r="C172" s="236"/>
      <c r="D172" s="237" t="s">
        <v>166</v>
      </c>
      <c r="E172" s="238" t="s">
        <v>19</v>
      </c>
      <c r="F172" s="239" t="s">
        <v>392</v>
      </c>
      <c r="G172" s="236"/>
      <c r="H172" s="240">
        <v>58.439999999999998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166</v>
      </c>
      <c r="AU172" s="246" t="s">
        <v>82</v>
      </c>
      <c r="AV172" s="13" t="s">
        <v>82</v>
      </c>
      <c r="AW172" s="13" t="s">
        <v>35</v>
      </c>
      <c r="AX172" s="13" t="s">
        <v>74</v>
      </c>
      <c r="AY172" s="246" t="s">
        <v>155</v>
      </c>
    </row>
    <row r="173" s="13" customFormat="1">
      <c r="A173" s="13"/>
      <c r="B173" s="235"/>
      <c r="C173" s="236"/>
      <c r="D173" s="237" t="s">
        <v>166</v>
      </c>
      <c r="E173" s="238" t="s">
        <v>19</v>
      </c>
      <c r="F173" s="239" t="s">
        <v>393</v>
      </c>
      <c r="G173" s="236"/>
      <c r="H173" s="240">
        <v>-361.75999999999999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166</v>
      </c>
      <c r="AU173" s="246" t="s">
        <v>82</v>
      </c>
      <c r="AV173" s="13" t="s">
        <v>82</v>
      </c>
      <c r="AW173" s="13" t="s">
        <v>35</v>
      </c>
      <c r="AX173" s="13" t="s">
        <v>74</v>
      </c>
      <c r="AY173" s="246" t="s">
        <v>155</v>
      </c>
    </row>
    <row r="174" s="15" customFormat="1">
      <c r="A174" s="15"/>
      <c r="B174" s="257"/>
      <c r="C174" s="258"/>
      <c r="D174" s="237" t="s">
        <v>166</v>
      </c>
      <c r="E174" s="259" t="s">
        <v>312</v>
      </c>
      <c r="F174" s="260" t="s">
        <v>186</v>
      </c>
      <c r="G174" s="258"/>
      <c r="H174" s="261">
        <v>869.02999999999997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7" t="s">
        <v>166</v>
      </c>
      <c r="AU174" s="267" t="s">
        <v>82</v>
      </c>
      <c r="AV174" s="15" t="s">
        <v>94</v>
      </c>
      <c r="AW174" s="15" t="s">
        <v>35</v>
      </c>
      <c r="AX174" s="15" t="s">
        <v>80</v>
      </c>
      <c r="AY174" s="267" t="s">
        <v>155</v>
      </c>
    </row>
    <row r="175" s="12" customFormat="1" ht="22.8" customHeight="1">
      <c r="A175" s="12"/>
      <c r="B175" s="201"/>
      <c r="C175" s="202"/>
      <c r="D175" s="203" t="s">
        <v>73</v>
      </c>
      <c r="E175" s="215" t="s">
        <v>156</v>
      </c>
      <c r="F175" s="215" t="s">
        <v>157</v>
      </c>
      <c r="G175" s="202"/>
      <c r="H175" s="202"/>
      <c r="I175" s="205"/>
      <c r="J175" s="216">
        <f>BK175</f>
        <v>0</v>
      </c>
      <c r="K175" s="202"/>
      <c r="L175" s="207"/>
      <c r="M175" s="208"/>
      <c r="N175" s="209"/>
      <c r="O175" s="209"/>
      <c r="P175" s="210">
        <f>SUM(P176:P180)</f>
        <v>0</v>
      </c>
      <c r="Q175" s="209"/>
      <c r="R175" s="210">
        <f>SUM(R176:R180)</f>
        <v>10.144549799999998</v>
      </c>
      <c r="S175" s="209"/>
      <c r="T175" s="211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2" t="s">
        <v>80</v>
      </c>
      <c r="AT175" s="213" t="s">
        <v>73</v>
      </c>
      <c r="AU175" s="213" t="s">
        <v>80</v>
      </c>
      <c r="AY175" s="212" t="s">
        <v>155</v>
      </c>
      <c r="BK175" s="214">
        <f>SUM(BK176:BK180)</f>
        <v>0</v>
      </c>
    </row>
    <row r="176" s="2" customFormat="1" ht="37.8" customHeight="1">
      <c r="A176" s="41"/>
      <c r="B176" s="42"/>
      <c r="C176" s="217" t="s">
        <v>8</v>
      </c>
      <c r="D176" s="217" t="s">
        <v>158</v>
      </c>
      <c r="E176" s="218" t="s">
        <v>394</v>
      </c>
      <c r="F176" s="219" t="s">
        <v>395</v>
      </c>
      <c r="G176" s="220" t="s">
        <v>161</v>
      </c>
      <c r="H176" s="221">
        <v>869.02999999999997</v>
      </c>
      <c r="I176" s="222"/>
      <c r="J176" s="223">
        <f>ROUND(I176*H176,2)</f>
        <v>0</v>
      </c>
      <c r="K176" s="219" t="s">
        <v>162</v>
      </c>
      <c r="L176" s="47"/>
      <c r="M176" s="224" t="s">
        <v>19</v>
      </c>
      <c r="N176" s="225" t="s">
        <v>45</v>
      </c>
      <c r="O176" s="87"/>
      <c r="P176" s="226">
        <f>O176*H176</f>
        <v>0</v>
      </c>
      <c r="Q176" s="226">
        <v>0.01166</v>
      </c>
      <c r="R176" s="226">
        <f>Q176*H176</f>
        <v>10.132889799999999</v>
      </c>
      <c r="S176" s="226">
        <v>0</v>
      </c>
      <c r="T176" s="22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8" t="s">
        <v>94</v>
      </c>
      <c r="AT176" s="228" t="s">
        <v>158</v>
      </c>
      <c r="AU176" s="228" t="s">
        <v>82</v>
      </c>
      <c r="AY176" s="20" t="s">
        <v>155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20" t="s">
        <v>80</v>
      </c>
      <c r="BK176" s="229">
        <f>ROUND(I176*H176,2)</f>
        <v>0</v>
      </c>
      <c r="BL176" s="20" t="s">
        <v>94</v>
      </c>
      <c r="BM176" s="228" t="s">
        <v>396</v>
      </c>
    </row>
    <row r="177" s="2" customFormat="1">
      <c r="A177" s="41"/>
      <c r="B177" s="42"/>
      <c r="C177" s="43"/>
      <c r="D177" s="230" t="s">
        <v>164</v>
      </c>
      <c r="E177" s="43"/>
      <c r="F177" s="231" t="s">
        <v>397</v>
      </c>
      <c r="G177" s="43"/>
      <c r="H177" s="43"/>
      <c r="I177" s="232"/>
      <c r="J177" s="43"/>
      <c r="K177" s="43"/>
      <c r="L177" s="47"/>
      <c r="M177" s="233"/>
      <c r="N177" s="23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164</v>
      </c>
      <c r="AU177" s="20" t="s">
        <v>82</v>
      </c>
    </row>
    <row r="178" s="13" customFormat="1">
      <c r="A178" s="13"/>
      <c r="B178" s="235"/>
      <c r="C178" s="236"/>
      <c r="D178" s="237" t="s">
        <v>166</v>
      </c>
      <c r="E178" s="238" t="s">
        <v>19</v>
      </c>
      <c r="F178" s="239" t="s">
        <v>312</v>
      </c>
      <c r="G178" s="236"/>
      <c r="H178" s="240">
        <v>869.02999999999997</v>
      </c>
      <c r="I178" s="241"/>
      <c r="J178" s="236"/>
      <c r="K178" s="236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166</v>
      </c>
      <c r="AU178" s="246" t="s">
        <v>82</v>
      </c>
      <c r="AV178" s="13" t="s">
        <v>82</v>
      </c>
      <c r="AW178" s="13" t="s">
        <v>35</v>
      </c>
      <c r="AX178" s="13" t="s">
        <v>80</v>
      </c>
      <c r="AY178" s="246" t="s">
        <v>155</v>
      </c>
    </row>
    <row r="179" s="2" customFormat="1" ht="16.5" customHeight="1">
      <c r="A179" s="41"/>
      <c r="B179" s="42"/>
      <c r="C179" s="217" t="s">
        <v>242</v>
      </c>
      <c r="D179" s="217" t="s">
        <v>158</v>
      </c>
      <c r="E179" s="218" t="s">
        <v>398</v>
      </c>
      <c r="F179" s="219" t="s">
        <v>399</v>
      </c>
      <c r="G179" s="220" t="s">
        <v>400</v>
      </c>
      <c r="H179" s="221">
        <v>1</v>
      </c>
      <c r="I179" s="222"/>
      <c r="J179" s="223">
        <f>ROUND(I179*H179,2)</f>
        <v>0</v>
      </c>
      <c r="K179" s="219" t="s">
        <v>19</v>
      </c>
      <c r="L179" s="47"/>
      <c r="M179" s="224" t="s">
        <v>19</v>
      </c>
      <c r="N179" s="225" t="s">
        <v>45</v>
      </c>
      <c r="O179" s="87"/>
      <c r="P179" s="226">
        <f>O179*H179</f>
        <v>0</v>
      </c>
      <c r="Q179" s="226">
        <v>0.01166</v>
      </c>
      <c r="R179" s="226">
        <f>Q179*H179</f>
        <v>0.01166</v>
      </c>
      <c r="S179" s="226">
        <v>0</v>
      </c>
      <c r="T179" s="22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8" t="s">
        <v>94</v>
      </c>
      <c r="AT179" s="228" t="s">
        <v>158</v>
      </c>
      <c r="AU179" s="228" t="s">
        <v>82</v>
      </c>
      <c r="AY179" s="20" t="s">
        <v>155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20" t="s">
        <v>80</v>
      </c>
      <c r="BK179" s="229">
        <f>ROUND(I179*H179,2)</f>
        <v>0</v>
      </c>
      <c r="BL179" s="20" t="s">
        <v>94</v>
      </c>
      <c r="BM179" s="228" t="s">
        <v>401</v>
      </c>
    </row>
    <row r="180" s="2" customFormat="1">
      <c r="A180" s="41"/>
      <c r="B180" s="42"/>
      <c r="C180" s="43"/>
      <c r="D180" s="237" t="s">
        <v>402</v>
      </c>
      <c r="E180" s="43"/>
      <c r="F180" s="282" t="s">
        <v>403</v>
      </c>
      <c r="G180" s="43"/>
      <c r="H180" s="43"/>
      <c r="I180" s="232"/>
      <c r="J180" s="43"/>
      <c r="K180" s="43"/>
      <c r="L180" s="47"/>
      <c r="M180" s="233"/>
      <c r="N180" s="23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402</v>
      </c>
      <c r="AU180" s="20" t="s">
        <v>82</v>
      </c>
    </row>
    <row r="181" s="12" customFormat="1" ht="22.8" customHeight="1">
      <c r="A181" s="12"/>
      <c r="B181" s="201"/>
      <c r="C181" s="202"/>
      <c r="D181" s="203" t="s">
        <v>73</v>
      </c>
      <c r="E181" s="215" t="s">
        <v>404</v>
      </c>
      <c r="F181" s="215" t="s">
        <v>405</v>
      </c>
      <c r="G181" s="202"/>
      <c r="H181" s="202"/>
      <c r="I181" s="205"/>
      <c r="J181" s="216">
        <f>BK181</f>
        <v>0</v>
      </c>
      <c r="K181" s="202"/>
      <c r="L181" s="207"/>
      <c r="M181" s="208"/>
      <c r="N181" s="209"/>
      <c r="O181" s="209"/>
      <c r="P181" s="210">
        <f>SUM(P182:P183)</f>
        <v>0</v>
      </c>
      <c r="Q181" s="209"/>
      <c r="R181" s="210">
        <f>SUM(R182:R183)</f>
        <v>0</v>
      </c>
      <c r="S181" s="209"/>
      <c r="T181" s="211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2" t="s">
        <v>80</v>
      </c>
      <c r="AT181" s="213" t="s">
        <v>73</v>
      </c>
      <c r="AU181" s="213" t="s">
        <v>80</v>
      </c>
      <c r="AY181" s="212" t="s">
        <v>155</v>
      </c>
      <c r="BK181" s="214">
        <f>SUM(BK182:BK183)</f>
        <v>0</v>
      </c>
    </row>
    <row r="182" s="2" customFormat="1" ht="62.7" customHeight="1">
      <c r="A182" s="41"/>
      <c r="B182" s="42"/>
      <c r="C182" s="217" t="s">
        <v>248</v>
      </c>
      <c r="D182" s="217" t="s">
        <v>158</v>
      </c>
      <c r="E182" s="218" t="s">
        <v>406</v>
      </c>
      <c r="F182" s="219" t="s">
        <v>407</v>
      </c>
      <c r="G182" s="220" t="s">
        <v>235</v>
      </c>
      <c r="H182" s="221">
        <v>27.129000000000001</v>
      </c>
      <c r="I182" s="222"/>
      <c r="J182" s="223">
        <f>ROUND(I182*H182,2)</f>
        <v>0</v>
      </c>
      <c r="K182" s="219" t="s">
        <v>162</v>
      </c>
      <c r="L182" s="47"/>
      <c r="M182" s="224" t="s">
        <v>19</v>
      </c>
      <c r="N182" s="225" t="s">
        <v>45</v>
      </c>
      <c r="O182" s="87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8" t="s">
        <v>94</v>
      </c>
      <c r="AT182" s="228" t="s">
        <v>158</v>
      </c>
      <c r="AU182" s="228" t="s">
        <v>82</v>
      </c>
      <c r="AY182" s="20" t="s">
        <v>155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20" t="s">
        <v>80</v>
      </c>
      <c r="BK182" s="229">
        <f>ROUND(I182*H182,2)</f>
        <v>0</v>
      </c>
      <c r="BL182" s="20" t="s">
        <v>94</v>
      </c>
      <c r="BM182" s="228" t="s">
        <v>408</v>
      </c>
    </row>
    <row r="183" s="2" customFormat="1">
      <c r="A183" s="41"/>
      <c r="B183" s="42"/>
      <c r="C183" s="43"/>
      <c r="D183" s="230" t="s">
        <v>164</v>
      </c>
      <c r="E183" s="43"/>
      <c r="F183" s="231" t="s">
        <v>409</v>
      </c>
      <c r="G183" s="43"/>
      <c r="H183" s="43"/>
      <c r="I183" s="232"/>
      <c r="J183" s="43"/>
      <c r="K183" s="43"/>
      <c r="L183" s="47"/>
      <c r="M183" s="233"/>
      <c r="N183" s="23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164</v>
      </c>
      <c r="AU183" s="20" t="s">
        <v>82</v>
      </c>
    </row>
    <row r="184" s="12" customFormat="1" ht="25.92" customHeight="1">
      <c r="A184" s="12"/>
      <c r="B184" s="201"/>
      <c r="C184" s="202"/>
      <c r="D184" s="203" t="s">
        <v>73</v>
      </c>
      <c r="E184" s="204" t="s">
        <v>253</v>
      </c>
      <c r="F184" s="204" t="s">
        <v>254</v>
      </c>
      <c r="G184" s="202"/>
      <c r="H184" s="202"/>
      <c r="I184" s="205"/>
      <c r="J184" s="206">
        <f>BK184</f>
        <v>0</v>
      </c>
      <c r="K184" s="202"/>
      <c r="L184" s="207"/>
      <c r="M184" s="208"/>
      <c r="N184" s="209"/>
      <c r="O184" s="209"/>
      <c r="P184" s="210">
        <f>P185+P200+P205+P226+P255</f>
        <v>0</v>
      </c>
      <c r="Q184" s="209"/>
      <c r="R184" s="210">
        <f>R185+R200+R205+R226+R255</f>
        <v>12.385093737319998</v>
      </c>
      <c r="S184" s="209"/>
      <c r="T184" s="211">
        <f>T185+T200+T205+T226+T255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2" t="s">
        <v>82</v>
      </c>
      <c r="AT184" s="213" t="s">
        <v>73</v>
      </c>
      <c r="AU184" s="213" t="s">
        <v>74</v>
      </c>
      <c r="AY184" s="212" t="s">
        <v>155</v>
      </c>
      <c r="BK184" s="214">
        <f>BK185+BK200+BK205+BK226+BK255</f>
        <v>0</v>
      </c>
    </row>
    <row r="185" s="12" customFormat="1" ht="22.8" customHeight="1">
      <c r="A185" s="12"/>
      <c r="B185" s="201"/>
      <c r="C185" s="202"/>
      <c r="D185" s="203" t="s">
        <v>73</v>
      </c>
      <c r="E185" s="215" t="s">
        <v>255</v>
      </c>
      <c r="F185" s="215" t="s">
        <v>256</v>
      </c>
      <c r="G185" s="202"/>
      <c r="H185" s="202"/>
      <c r="I185" s="205"/>
      <c r="J185" s="216">
        <f>BK185</f>
        <v>0</v>
      </c>
      <c r="K185" s="202"/>
      <c r="L185" s="207"/>
      <c r="M185" s="208"/>
      <c r="N185" s="209"/>
      <c r="O185" s="209"/>
      <c r="P185" s="210">
        <f>SUM(P186:P199)</f>
        <v>0</v>
      </c>
      <c r="Q185" s="209"/>
      <c r="R185" s="210">
        <f>SUM(R186:R199)</f>
        <v>3.7040332919000001</v>
      </c>
      <c r="S185" s="209"/>
      <c r="T185" s="211">
        <f>SUM(T186:T199)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2" t="s">
        <v>82</v>
      </c>
      <c r="AT185" s="213" t="s">
        <v>73</v>
      </c>
      <c r="AU185" s="213" t="s">
        <v>80</v>
      </c>
      <c r="AY185" s="212" t="s">
        <v>155</v>
      </c>
      <c r="BK185" s="214">
        <f>SUM(BK186:BK199)</f>
        <v>0</v>
      </c>
    </row>
    <row r="186" s="2" customFormat="1" ht="24.15" customHeight="1">
      <c r="A186" s="41"/>
      <c r="B186" s="42"/>
      <c r="C186" s="217" t="s">
        <v>257</v>
      </c>
      <c r="D186" s="217" t="s">
        <v>158</v>
      </c>
      <c r="E186" s="218" t="s">
        <v>410</v>
      </c>
      <c r="F186" s="219" t="s">
        <v>411</v>
      </c>
      <c r="G186" s="220" t="s">
        <v>161</v>
      </c>
      <c r="H186" s="221">
        <v>524.63</v>
      </c>
      <c r="I186" s="222"/>
      <c r="J186" s="223">
        <f>ROUND(I186*H186,2)</f>
        <v>0</v>
      </c>
      <c r="K186" s="219" t="s">
        <v>162</v>
      </c>
      <c r="L186" s="47"/>
      <c r="M186" s="224" t="s">
        <v>19</v>
      </c>
      <c r="N186" s="225" t="s">
        <v>45</v>
      </c>
      <c r="O186" s="87"/>
      <c r="P186" s="226">
        <f>O186*H186</f>
        <v>0</v>
      </c>
      <c r="Q186" s="226">
        <v>0.00088312999999999998</v>
      </c>
      <c r="R186" s="226">
        <f>Q186*H186</f>
        <v>0.46331649189999996</v>
      </c>
      <c r="S186" s="226">
        <v>0</v>
      </c>
      <c r="T186" s="22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8" t="s">
        <v>260</v>
      </c>
      <c r="AT186" s="228" t="s">
        <v>158</v>
      </c>
      <c r="AU186" s="228" t="s">
        <v>82</v>
      </c>
      <c r="AY186" s="20" t="s">
        <v>155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20" t="s">
        <v>80</v>
      </c>
      <c r="BK186" s="229">
        <f>ROUND(I186*H186,2)</f>
        <v>0</v>
      </c>
      <c r="BL186" s="20" t="s">
        <v>260</v>
      </c>
      <c r="BM186" s="228" t="s">
        <v>412</v>
      </c>
    </row>
    <row r="187" s="2" customFormat="1">
      <c r="A187" s="41"/>
      <c r="B187" s="42"/>
      <c r="C187" s="43"/>
      <c r="D187" s="230" t="s">
        <v>164</v>
      </c>
      <c r="E187" s="43"/>
      <c r="F187" s="231" t="s">
        <v>413</v>
      </c>
      <c r="G187" s="43"/>
      <c r="H187" s="43"/>
      <c r="I187" s="232"/>
      <c r="J187" s="43"/>
      <c r="K187" s="43"/>
      <c r="L187" s="47"/>
      <c r="M187" s="233"/>
      <c r="N187" s="23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164</v>
      </c>
      <c r="AU187" s="20" t="s">
        <v>82</v>
      </c>
    </row>
    <row r="188" s="13" customFormat="1">
      <c r="A188" s="13"/>
      <c r="B188" s="235"/>
      <c r="C188" s="236"/>
      <c r="D188" s="237" t="s">
        <v>166</v>
      </c>
      <c r="E188" s="238" t="s">
        <v>19</v>
      </c>
      <c r="F188" s="239" t="s">
        <v>414</v>
      </c>
      <c r="G188" s="236"/>
      <c r="H188" s="240">
        <v>466.17000000000002</v>
      </c>
      <c r="I188" s="241"/>
      <c r="J188" s="236"/>
      <c r="K188" s="236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166</v>
      </c>
      <c r="AU188" s="246" t="s">
        <v>82</v>
      </c>
      <c r="AV188" s="13" t="s">
        <v>82</v>
      </c>
      <c r="AW188" s="13" t="s">
        <v>35</v>
      </c>
      <c r="AX188" s="13" t="s">
        <v>74</v>
      </c>
      <c r="AY188" s="246" t="s">
        <v>155</v>
      </c>
    </row>
    <row r="189" s="13" customFormat="1">
      <c r="A189" s="13"/>
      <c r="B189" s="235"/>
      <c r="C189" s="236"/>
      <c r="D189" s="237" t="s">
        <v>166</v>
      </c>
      <c r="E189" s="238" t="s">
        <v>19</v>
      </c>
      <c r="F189" s="239" t="s">
        <v>415</v>
      </c>
      <c r="G189" s="236"/>
      <c r="H189" s="240">
        <v>45.950000000000003</v>
      </c>
      <c r="I189" s="241"/>
      <c r="J189" s="236"/>
      <c r="K189" s="236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166</v>
      </c>
      <c r="AU189" s="246" t="s">
        <v>82</v>
      </c>
      <c r="AV189" s="13" t="s">
        <v>82</v>
      </c>
      <c r="AW189" s="13" t="s">
        <v>35</v>
      </c>
      <c r="AX189" s="13" t="s">
        <v>74</v>
      </c>
      <c r="AY189" s="246" t="s">
        <v>155</v>
      </c>
    </row>
    <row r="190" s="13" customFormat="1">
      <c r="A190" s="13"/>
      <c r="B190" s="235"/>
      <c r="C190" s="236"/>
      <c r="D190" s="237" t="s">
        <v>166</v>
      </c>
      <c r="E190" s="238" t="s">
        <v>19</v>
      </c>
      <c r="F190" s="239" t="s">
        <v>416</v>
      </c>
      <c r="G190" s="236"/>
      <c r="H190" s="240">
        <v>12.51</v>
      </c>
      <c r="I190" s="241"/>
      <c r="J190" s="236"/>
      <c r="K190" s="236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166</v>
      </c>
      <c r="AU190" s="246" t="s">
        <v>82</v>
      </c>
      <c r="AV190" s="13" t="s">
        <v>82</v>
      </c>
      <c r="AW190" s="13" t="s">
        <v>35</v>
      </c>
      <c r="AX190" s="13" t="s">
        <v>74</v>
      </c>
      <c r="AY190" s="246" t="s">
        <v>155</v>
      </c>
    </row>
    <row r="191" s="15" customFormat="1">
      <c r="A191" s="15"/>
      <c r="B191" s="257"/>
      <c r="C191" s="258"/>
      <c r="D191" s="237" t="s">
        <v>166</v>
      </c>
      <c r="E191" s="259" t="s">
        <v>19</v>
      </c>
      <c r="F191" s="260" t="s">
        <v>186</v>
      </c>
      <c r="G191" s="258"/>
      <c r="H191" s="261">
        <v>524.63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166</v>
      </c>
      <c r="AU191" s="267" t="s">
        <v>82</v>
      </c>
      <c r="AV191" s="15" t="s">
        <v>94</v>
      </c>
      <c r="AW191" s="15" t="s">
        <v>35</v>
      </c>
      <c r="AX191" s="15" t="s">
        <v>80</v>
      </c>
      <c r="AY191" s="267" t="s">
        <v>155</v>
      </c>
    </row>
    <row r="192" s="2" customFormat="1" ht="49.05" customHeight="1">
      <c r="A192" s="41"/>
      <c r="B192" s="42"/>
      <c r="C192" s="272" t="s">
        <v>260</v>
      </c>
      <c r="D192" s="272" t="s">
        <v>353</v>
      </c>
      <c r="E192" s="273" t="s">
        <v>417</v>
      </c>
      <c r="F192" s="274" t="s">
        <v>418</v>
      </c>
      <c r="G192" s="275" t="s">
        <v>161</v>
      </c>
      <c r="H192" s="276">
        <v>611.45600000000002</v>
      </c>
      <c r="I192" s="277"/>
      <c r="J192" s="278">
        <f>ROUND(I192*H192,2)</f>
        <v>0</v>
      </c>
      <c r="K192" s="274" t="s">
        <v>162</v>
      </c>
      <c r="L192" s="279"/>
      <c r="M192" s="280" t="s">
        <v>19</v>
      </c>
      <c r="N192" s="281" t="s">
        <v>45</v>
      </c>
      <c r="O192" s="87"/>
      <c r="P192" s="226">
        <f>O192*H192</f>
        <v>0</v>
      </c>
      <c r="Q192" s="226">
        <v>0.0053</v>
      </c>
      <c r="R192" s="226">
        <f>Q192*H192</f>
        <v>3.2407168</v>
      </c>
      <c r="S192" s="226">
        <v>0</v>
      </c>
      <c r="T192" s="22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8" t="s">
        <v>419</v>
      </c>
      <c r="AT192" s="228" t="s">
        <v>353</v>
      </c>
      <c r="AU192" s="228" t="s">
        <v>82</v>
      </c>
      <c r="AY192" s="20" t="s">
        <v>155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20" t="s">
        <v>80</v>
      </c>
      <c r="BK192" s="229">
        <f>ROUND(I192*H192,2)</f>
        <v>0</v>
      </c>
      <c r="BL192" s="20" t="s">
        <v>260</v>
      </c>
      <c r="BM192" s="228" t="s">
        <v>420</v>
      </c>
    </row>
    <row r="193" s="13" customFormat="1">
      <c r="A193" s="13"/>
      <c r="B193" s="235"/>
      <c r="C193" s="236"/>
      <c r="D193" s="237" t="s">
        <v>166</v>
      </c>
      <c r="E193" s="238" t="s">
        <v>19</v>
      </c>
      <c r="F193" s="239" t="s">
        <v>414</v>
      </c>
      <c r="G193" s="236"/>
      <c r="H193" s="240">
        <v>466.17000000000002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166</v>
      </c>
      <c r="AU193" s="246" t="s">
        <v>82</v>
      </c>
      <c r="AV193" s="13" t="s">
        <v>82</v>
      </c>
      <c r="AW193" s="13" t="s">
        <v>35</v>
      </c>
      <c r="AX193" s="13" t="s">
        <v>74</v>
      </c>
      <c r="AY193" s="246" t="s">
        <v>155</v>
      </c>
    </row>
    <row r="194" s="13" customFormat="1">
      <c r="A194" s="13"/>
      <c r="B194" s="235"/>
      <c r="C194" s="236"/>
      <c r="D194" s="237" t="s">
        <v>166</v>
      </c>
      <c r="E194" s="238" t="s">
        <v>19</v>
      </c>
      <c r="F194" s="239" t="s">
        <v>415</v>
      </c>
      <c r="G194" s="236"/>
      <c r="H194" s="240">
        <v>45.950000000000003</v>
      </c>
      <c r="I194" s="241"/>
      <c r="J194" s="236"/>
      <c r="K194" s="236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166</v>
      </c>
      <c r="AU194" s="246" t="s">
        <v>82</v>
      </c>
      <c r="AV194" s="13" t="s">
        <v>82</v>
      </c>
      <c r="AW194" s="13" t="s">
        <v>35</v>
      </c>
      <c r="AX194" s="13" t="s">
        <v>74</v>
      </c>
      <c r="AY194" s="246" t="s">
        <v>155</v>
      </c>
    </row>
    <row r="195" s="13" customFormat="1">
      <c r="A195" s="13"/>
      <c r="B195" s="235"/>
      <c r="C195" s="236"/>
      <c r="D195" s="237" t="s">
        <v>166</v>
      </c>
      <c r="E195" s="238" t="s">
        <v>19</v>
      </c>
      <c r="F195" s="239" t="s">
        <v>416</v>
      </c>
      <c r="G195" s="236"/>
      <c r="H195" s="240">
        <v>12.51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166</v>
      </c>
      <c r="AU195" s="246" t="s">
        <v>82</v>
      </c>
      <c r="AV195" s="13" t="s">
        <v>82</v>
      </c>
      <c r="AW195" s="13" t="s">
        <v>35</v>
      </c>
      <c r="AX195" s="13" t="s">
        <v>74</v>
      </c>
      <c r="AY195" s="246" t="s">
        <v>155</v>
      </c>
    </row>
    <row r="196" s="15" customFormat="1">
      <c r="A196" s="15"/>
      <c r="B196" s="257"/>
      <c r="C196" s="258"/>
      <c r="D196" s="237" t="s">
        <v>166</v>
      </c>
      <c r="E196" s="259" t="s">
        <v>19</v>
      </c>
      <c r="F196" s="260" t="s">
        <v>186</v>
      </c>
      <c r="G196" s="258"/>
      <c r="H196" s="261">
        <v>524.63</v>
      </c>
      <c r="I196" s="262"/>
      <c r="J196" s="258"/>
      <c r="K196" s="258"/>
      <c r="L196" s="263"/>
      <c r="M196" s="264"/>
      <c r="N196" s="265"/>
      <c r="O196" s="265"/>
      <c r="P196" s="265"/>
      <c r="Q196" s="265"/>
      <c r="R196" s="265"/>
      <c r="S196" s="265"/>
      <c r="T196" s="26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7" t="s">
        <v>166</v>
      </c>
      <c r="AU196" s="267" t="s">
        <v>82</v>
      </c>
      <c r="AV196" s="15" t="s">
        <v>94</v>
      </c>
      <c r="AW196" s="15" t="s">
        <v>35</v>
      </c>
      <c r="AX196" s="15" t="s">
        <v>80</v>
      </c>
      <c r="AY196" s="267" t="s">
        <v>155</v>
      </c>
    </row>
    <row r="197" s="13" customFormat="1">
      <c r="A197" s="13"/>
      <c r="B197" s="235"/>
      <c r="C197" s="236"/>
      <c r="D197" s="237" t="s">
        <v>166</v>
      </c>
      <c r="E197" s="236"/>
      <c r="F197" s="239" t="s">
        <v>421</v>
      </c>
      <c r="G197" s="236"/>
      <c r="H197" s="240">
        <v>611.45600000000002</v>
      </c>
      <c r="I197" s="241"/>
      <c r="J197" s="236"/>
      <c r="K197" s="236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166</v>
      </c>
      <c r="AU197" s="246" t="s">
        <v>82</v>
      </c>
      <c r="AV197" s="13" t="s">
        <v>82</v>
      </c>
      <c r="AW197" s="13" t="s">
        <v>4</v>
      </c>
      <c r="AX197" s="13" t="s">
        <v>80</v>
      </c>
      <c r="AY197" s="246" t="s">
        <v>155</v>
      </c>
    </row>
    <row r="198" s="2" customFormat="1" ht="49.05" customHeight="1">
      <c r="A198" s="41"/>
      <c r="B198" s="42"/>
      <c r="C198" s="217" t="s">
        <v>273</v>
      </c>
      <c r="D198" s="217" t="s">
        <v>158</v>
      </c>
      <c r="E198" s="218" t="s">
        <v>422</v>
      </c>
      <c r="F198" s="219" t="s">
        <v>423</v>
      </c>
      <c r="G198" s="220" t="s">
        <v>235</v>
      </c>
      <c r="H198" s="221">
        <v>3.7040000000000002</v>
      </c>
      <c r="I198" s="222"/>
      <c r="J198" s="223">
        <f>ROUND(I198*H198,2)</f>
        <v>0</v>
      </c>
      <c r="K198" s="219" t="s">
        <v>162</v>
      </c>
      <c r="L198" s="47"/>
      <c r="M198" s="224" t="s">
        <v>19</v>
      </c>
      <c r="N198" s="225" t="s">
        <v>45</v>
      </c>
      <c r="O198" s="87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8" t="s">
        <v>260</v>
      </c>
      <c r="AT198" s="228" t="s">
        <v>158</v>
      </c>
      <c r="AU198" s="228" t="s">
        <v>82</v>
      </c>
      <c r="AY198" s="20" t="s">
        <v>155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20" t="s">
        <v>80</v>
      </c>
      <c r="BK198" s="229">
        <f>ROUND(I198*H198,2)</f>
        <v>0</v>
      </c>
      <c r="BL198" s="20" t="s">
        <v>260</v>
      </c>
      <c r="BM198" s="228" t="s">
        <v>424</v>
      </c>
    </row>
    <row r="199" s="2" customFormat="1">
      <c r="A199" s="41"/>
      <c r="B199" s="42"/>
      <c r="C199" s="43"/>
      <c r="D199" s="230" t="s">
        <v>164</v>
      </c>
      <c r="E199" s="43"/>
      <c r="F199" s="231" t="s">
        <v>425</v>
      </c>
      <c r="G199" s="43"/>
      <c r="H199" s="43"/>
      <c r="I199" s="232"/>
      <c r="J199" s="43"/>
      <c r="K199" s="43"/>
      <c r="L199" s="47"/>
      <c r="M199" s="233"/>
      <c r="N199" s="23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164</v>
      </c>
      <c r="AU199" s="20" t="s">
        <v>82</v>
      </c>
    </row>
    <row r="200" s="12" customFormat="1" ht="22.8" customHeight="1">
      <c r="A200" s="12"/>
      <c r="B200" s="201"/>
      <c r="C200" s="202"/>
      <c r="D200" s="203" t="s">
        <v>73</v>
      </c>
      <c r="E200" s="215" t="s">
        <v>263</v>
      </c>
      <c r="F200" s="215" t="s">
        <v>264</v>
      </c>
      <c r="G200" s="202"/>
      <c r="H200" s="202"/>
      <c r="I200" s="205"/>
      <c r="J200" s="216">
        <f>BK200</f>
        <v>0</v>
      </c>
      <c r="K200" s="202"/>
      <c r="L200" s="207"/>
      <c r="M200" s="208"/>
      <c r="N200" s="209"/>
      <c r="O200" s="209"/>
      <c r="P200" s="210">
        <f>SUM(P201:P204)</f>
        <v>0</v>
      </c>
      <c r="Q200" s="209"/>
      <c r="R200" s="210">
        <f>SUM(R201:R204)</f>
        <v>0</v>
      </c>
      <c r="S200" s="209"/>
      <c r="T200" s="211">
        <f>SUM(T201:T204)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2" t="s">
        <v>82</v>
      </c>
      <c r="AT200" s="213" t="s">
        <v>73</v>
      </c>
      <c r="AU200" s="213" t="s">
        <v>80</v>
      </c>
      <c r="AY200" s="212" t="s">
        <v>155</v>
      </c>
      <c r="BK200" s="214">
        <f>SUM(BK201:BK204)</f>
        <v>0</v>
      </c>
    </row>
    <row r="201" s="2" customFormat="1" ht="24.15" customHeight="1">
      <c r="A201" s="41"/>
      <c r="B201" s="42"/>
      <c r="C201" s="217" t="s">
        <v>279</v>
      </c>
      <c r="D201" s="217" t="s">
        <v>158</v>
      </c>
      <c r="E201" s="218" t="s">
        <v>426</v>
      </c>
      <c r="F201" s="219" t="s">
        <v>427</v>
      </c>
      <c r="G201" s="220" t="s">
        <v>267</v>
      </c>
      <c r="H201" s="221">
        <v>224.69</v>
      </c>
      <c r="I201" s="222"/>
      <c r="J201" s="223">
        <f>ROUND(I201*H201,2)</f>
        <v>0</v>
      </c>
      <c r="K201" s="219" t="s">
        <v>162</v>
      </c>
      <c r="L201" s="47"/>
      <c r="M201" s="224" t="s">
        <v>19</v>
      </c>
      <c r="N201" s="225" t="s">
        <v>45</v>
      </c>
      <c r="O201" s="87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8" t="s">
        <v>260</v>
      </c>
      <c r="AT201" s="228" t="s">
        <v>158</v>
      </c>
      <c r="AU201" s="228" t="s">
        <v>82</v>
      </c>
      <c r="AY201" s="20" t="s">
        <v>155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20" t="s">
        <v>80</v>
      </c>
      <c r="BK201" s="229">
        <f>ROUND(I201*H201,2)</f>
        <v>0</v>
      </c>
      <c r="BL201" s="20" t="s">
        <v>260</v>
      </c>
      <c r="BM201" s="228" t="s">
        <v>428</v>
      </c>
    </row>
    <row r="202" s="2" customFormat="1">
      <c r="A202" s="41"/>
      <c r="B202" s="42"/>
      <c r="C202" s="43"/>
      <c r="D202" s="230" t="s">
        <v>164</v>
      </c>
      <c r="E202" s="43"/>
      <c r="F202" s="231" t="s">
        <v>429</v>
      </c>
      <c r="G202" s="43"/>
      <c r="H202" s="43"/>
      <c r="I202" s="232"/>
      <c r="J202" s="43"/>
      <c r="K202" s="43"/>
      <c r="L202" s="47"/>
      <c r="M202" s="233"/>
      <c r="N202" s="23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164</v>
      </c>
      <c r="AU202" s="20" t="s">
        <v>82</v>
      </c>
    </row>
    <row r="203" s="14" customFormat="1">
      <c r="A203" s="14"/>
      <c r="B203" s="247"/>
      <c r="C203" s="248"/>
      <c r="D203" s="237" t="s">
        <v>166</v>
      </c>
      <c r="E203" s="249" t="s">
        <v>19</v>
      </c>
      <c r="F203" s="250" t="s">
        <v>430</v>
      </c>
      <c r="G203" s="248"/>
      <c r="H203" s="249" t="s">
        <v>19</v>
      </c>
      <c r="I203" s="251"/>
      <c r="J203" s="248"/>
      <c r="K203" s="248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166</v>
      </c>
      <c r="AU203" s="256" t="s">
        <v>82</v>
      </c>
      <c r="AV203" s="14" t="s">
        <v>80</v>
      </c>
      <c r="AW203" s="14" t="s">
        <v>35</v>
      </c>
      <c r="AX203" s="14" t="s">
        <v>74</v>
      </c>
      <c r="AY203" s="256" t="s">
        <v>155</v>
      </c>
    </row>
    <row r="204" s="13" customFormat="1">
      <c r="A204" s="13"/>
      <c r="B204" s="235"/>
      <c r="C204" s="236"/>
      <c r="D204" s="237" t="s">
        <v>166</v>
      </c>
      <c r="E204" s="238" t="s">
        <v>19</v>
      </c>
      <c r="F204" s="239" t="s">
        <v>270</v>
      </c>
      <c r="G204" s="236"/>
      <c r="H204" s="240">
        <v>224.69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166</v>
      </c>
      <c r="AU204" s="246" t="s">
        <v>82</v>
      </c>
      <c r="AV204" s="13" t="s">
        <v>82</v>
      </c>
      <c r="AW204" s="13" t="s">
        <v>35</v>
      </c>
      <c r="AX204" s="13" t="s">
        <v>80</v>
      </c>
      <c r="AY204" s="246" t="s">
        <v>155</v>
      </c>
    </row>
    <row r="205" s="12" customFormat="1" ht="22.8" customHeight="1">
      <c r="A205" s="12"/>
      <c r="B205" s="201"/>
      <c r="C205" s="202"/>
      <c r="D205" s="203" t="s">
        <v>73</v>
      </c>
      <c r="E205" s="215" t="s">
        <v>271</v>
      </c>
      <c r="F205" s="215" t="s">
        <v>272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SUM(P206:P225)</f>
        <v>0</v>
      </c>
      <c r="Q205" s="209"/>
      <c r="R205" s="210">
        <f>SUM(R206:R225)</f>
        <v>1.3722976203999999</v>
      </c>
      <c r="S205" s="209"/>
      <c r="T205" s="211">
        <f>SUM(T206:T225)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82</v>
      </c>
      <c r="AT205" s="213" t="s">
        <v>73</v>
      </c>
      <c r="AU205" s="213" t="s">
        <v>80</v>
      </c>
      <c r="AY205" s="212" t="s">
        <v>155</v>
      </c>
      <c r="BK205" s="214">
        <f>SUM(BK206:BK225)</f>
        <v>0</v>
      </c>
    </row>
    <row r="206" s="2" customFormat="1" ht="24.15" customHeight="1">
      <c r="A206" s="41"/>
      <c r="B206" s="42"/>
      <c r="C206" s="217" t="s">
        <v>285</v>
      </c>
      <c r="D206" s="217" t="s">
        <v>158</v>
      </c>
      <c r="E206" s="218" t="s">
        <v>431</v>
      </c>
      <c r="F206" s="219" t="s">
        <v>432</v>
      </c>
      <c r="G206" s="220" t="s">
        <v>267</v>
      </c>
      <c r="H206" s="221">
        <v>107.69</v>
      </c>
      <c r="I206" s="222"/>
      <c r="J206" s="223">
        <f>ROUND(I206*H206,2)</f>
        <v>0</v>
      </c>
      <c r="K206" s="219" t="s">
        <v>162</v>
      </c>
      <c r="L206" s="47"/>
      <c r="M206" s="224" t="s">
        <v>19</v>
      </c>
      <c r="N206" s="225" t="s">
        <v>45</v>
      </c>
      <c r="O206" s="87"/>
      <c r="P206" s="226">
        <f>O206*H206</f>
        <v>0</v>
      </c>
      <c r="Q206" s="226">
        <v>0.0045900000000000003</v>
      </c>
      <c r="R206" s="226">
        <f>Q206*H206</f>
        <v>0.49429710000000004</v>
      </c>
      <c r="S206" s="226">
        <v>0</v>
      </c>
      <c r="T206" s="22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8" t="s">
        <v>260</v>
      </c>
      <c r="AT206" s="228" t="s">
        <v>158</v>
      </c>
      <c r="AU206" s="228" t="s">
        <v>82</v>
      </c>
      <c r="AY206" s="20" t="s">
        <v>155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20" t="s">
        <v>80</v>
      </c>
      <c r="BK206" s="229">
        <f>ROUND(I206*H206,2)</f>
        <v>0</v>
      </c>
      <c r="BL206" s="20" t="s">
        <v>260</v>
      </c>
      <c r="BM206" s="228" t="s">
        <v>433</v>
      </c>
    </row>
    <row r="207" s="2" customFormat="1">
      <c r="A207" s="41"/>
      <c r="B207" s="42"/>
      <c r="C207" s="43"/>
      <c r="D207" s="230" t="s">
        <v>164</v>
      </c>
      <c r="E207" s="43"/>
      <c r="F207" s="231" t="s">
        <v>434</v>
      </c>
      <c r="G207" s="43"/>
      <c r="H207" s="43"/>
      <c r="I207" s="232"/>
      <c r="J207" s="43"/>
      <c r="K207" s="43"/>
      <c r="L207" s="47"/>
      <c r="M207" s="233"/>
      <c r="N207" s="23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164</v>
      </c>
      <c r="AU207" s="20" t="s">
        <v>82</v>
      </c>
    </row>
    <row r="208" s="13" customFormat="1">
      <c r="A208" s="13"/>
      <c r="B208" s="235"/>
      <c r="C208" s="236"/>
      <c r="D208" s="237" t="s">
        <v>166</v>
      </c>
      <c r="E208" s="238" t="s">
        <v>19</v>
      </c>
      <c r="F208" s="239" t="s">
        <v>278</v>
      </c>
      <c r="G208" s="236"/>
      <c r="H208" s="240">
        <v>107.69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166</v>
      </c>
      <c r="AU208" s="246" t="s">
        <v>82</v>
      </c>
      <c r="AV208" s="13" t="s">
        <v>82</v>
      </c>
      <c r="AW208" s="13" t="s">
        <v>35</v>
      </c>
      <c r="AX208" s="13" t="s">
        <v>80</v>
      </c>
      <c r="AY208" s="246" t="s">
        <v>155</v>
      </c>
    </row>
    <row r="209" s="2" customFormat="1" ht="33" customHeight="1">
      <c r="A209" s="41"/>
      <c r="B209" s="42"/>
      <c r="C209" s="217" t="s">
        <v>290</v>
      </c>
      <c r="D209" s="217" t="s">
        <v>158</v>
      </c>
      <c r="E209" s="218" t="s">
        <v>435</v>
      </c>
      <c r="F209" s="219" t="s">
        <v>436</v>
      </c>
      <c r="G209" s="220" t="s">
        <v>267</v>
      </c>
      <c r="H209" s="221">
        <v>19.48</v>
      </c>
      <c r="I209" s="222"/>
      <c r="J209" s="223">
        <f>ROUND(I209*H209,2)</f>
        <v>0</v>
      </c>
      <c r="K209" s="219" t="s">
        <v>162</v>
      </c>
      <c r="L209" s="47"/>
      <c r="M209" s="224" t="s">
        <v>19</v>
      </c>
      <c r="N209" s="225" t="s">
        <v>45</v>
      </c>
      <c r="O209" s="87"/>
      <c r="P209" s="226">
        <f>O209*H209</f>
        <v>0</v>
      </c>
      <c r="Q209" s="226">
        <v>0.00070259999999999995</v>
      </c>
      <c r="R209" s="226">
        <f>Q209*H209</f>
        <v>0.013686647999999999</v>
      </c>
      <c r="S209" s="226">
        <v>0</v>
      </c>
      <c r="T209" s="22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8" t="s">
        <v>260</v>
      </c>
      <c r="AT209" s="228" t="s">
        <v>158</v>
      </c>
      <c r="AU209" s="228" t="s">
        <v>82</v>
      </c>
      <c r="AY209" s="20" t="s">
        <v>155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20" t="s">
        <v>80</v>
      </c>
      <c r="BK209" s="229">
        <f>ROUND(I209*H209,2)</f>
        <v>0</v>
      </c>
      <c r="BL209" s="20" t="s">
        <v>260</v>
      </c>
      <c r="BM209" s="228" t="s">
        <v>437</v>
      </c>
    </row>
    <row r="210" s="2" customFormat="1">
      <c r="A210" s="41"/>
      <c r="B210" s="42"/>
      <c r="C210" s="43"/>
      <c r="D210" s="230" t="s">
        <v>164</v>
      </c>
      <c r="E210" s="43"/>
      <c r="F210" s="231" t="s">
        <v>438</v>
      </c>
      <c r="G210" s="43"/>
      <c r="H210" s="43"/>
      <c r="I210" s="232"/>
      <c r="J210" s="43"/>
      <c r="K210" s="43"/>
      <c r="L210" s="47"/>
      <c r="M210" s="233"/>
      <c r="N210" s="23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164</v>
      </c>
      <c r="AU210" s="20" t="s">
        <v>82</v>
      </c>
    </row>
    <row r="211" s="13" customFormat="1">
      <c r="A211" s="13"/>
      <c r="B211" s="235"/>
      <c r="C211" s="236"/>
      <c r="D211" s="237" t="s">
        <v>166</v>
      </c>
      <c r="E211" s="238" t="s">
        <v>19</v>
      </c>
      <c r="F211" s="239" t="s">
        <v>284</v>
      </c>
      <c r="G211" s="236"/>
      <c r="H211" s="240">
        <v>19.48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166</v>
      </c>
      <c r="AU211" s="246" t="s">
        <v>82</v>
      </c>
      <c r="AV211" s="13" t="s">
        <v>82</v>
      </c>
      <c r="AW211" s="13" t="s">
        <v>35</v>
      </c>
      <c r="AX211" s="13" t="s">
        <v>80</v>
      </c>
      <c r="AY211" s="246" t="s">
        <v>155</v>
      </c>
    </row>
    <row r="212" s="2" customFormat="1" ht="37.8" customHeight="1">
      <c r="A212" s="41"/>
      <c r="B212" s="42"/>
      <c r="C212" s="217" t="s">
        <v>7</v>
      </c>
      <c r="D212" s="217" t="s">
        <v>158</v>
      </c>
      <c r="E212" s="218" t="s">
        <v>439</v>
      </c>
      <c r="F212" s="219" t="s">
        <v>440</v>
      </c>
      <c r="G212" s="220" t="s">
        <v>267</v>
      </c>
      <c r="H212" s="221">
        <v>149.40000000000001</v>
      </c>
      <c r="I212" s="222"/>
      <c r="J212" s="223">
        <f>ROUND(I212*H212,2)</f>
        <v>0</v>
      </c>
      <c r="K212" s="219" t="s">
        <v>162</v>
      </c>
      <c r="L212" s="47"/>
      <c r="M212" s="224" t="s">
        <v>19</v>
      </c>
      <c r="N212" s="225" t="s">
        <v>45</v>
      </c>
      <c r="O212" s="87"/>
      <c r="P212" s="226">
        <f>O212*H212</f>
        <v>0</v>
      </c>
      <c r="Q212" s="226">
        <v>0.00362065</v>
      </c>
      <c r="R212" s="226">
        <f>Q212*H212</f>
        <v>0.54092510999999999</v>
      </c>
      <c r="S212" s="226">
        <v>0</v>
      </c>
      <c r="T212" s="22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8" t="s">
        <v>260</v>
      </c>
      <c r="AT212" s="228" t="s">
        <v>158</v>
      </c>
      <c r="AU212" s="228" t="s">
        <v>82</v>
      </c>
      <c r="AY212" s="20" t="s">
        <v>155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0" t="s">
        <v>80</v>
      </c>
      <c r="BK212" s="229">
        <f>ROUND(I212*H212,2)</f>
        <v>0</v>
      </c>
      <c r="BL212" s="20" t="s">
        <v>260</v>
      </c>
      <c r="BM212" s="228" t="s">
        <v>441</v>
      </c>
    </row>
    <row r="213" s="2" customFormat="1">
      <c r="A213" s="41"/>
      <c r="B213" s="42"/>
      <c r="C213" s="43"/>
      <c r="D213" s="230" t="s">
        <v>164</v>
      </c>
      <c r="E213" s="43"/>
      <c r="F213" s="231" t="s">
        <v>442</v>
      </c>
      <c r="G213" s="43"/>
      <c r="H213" s="43"/>
      <c r="I213" s="232"/>
      <c r="J213" s="43"/>
      <c r="K213" s="43"/>
      <c r="L213" s="47"/>
      <c r="M213" s="233"/>
      <c r="N213" s="23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164</v>
      </c>
      <c r="AU213" s="20" t="s">
        <v>82</v>
      </c>
    </row>
    <row r="214" s="13" customFormat="1">
      <c r="A214" s="13"/>
      <c r="B214" s="235"/>
      <c r="C214" s="236"/>
      <c r="D214" s="237" t="s">
        <v>166</v>
      </c>
      <c r="E214" s="238" t="s">
        <v>19</v>
      </c>
      <c r="F214" s="239" t="s">
        <v>443</v>
      </c>
      <c r="G214" s="236"/>
      <c r="H214" s="240">
        <v>134.40000000000001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166</v>
      </c>
      <c r="AU214" s="246" t="s">
        <v>82</v>
      </c>
      <c r="AV214" s="13" t="s">
        <v>82</v>
      </c>
      <c r="AW214" s="13" t="s">
        <v>35</v>
      </c>
      <c r="AX214" s="13" t="s">
        <v>74</v>
      </c>
      <c r="AY214" s="246" t="s">
        <v>155</v>
      </c>
    </row>
    <row r="215" s="13" customFormat="1">
      <c r="A215" s="13"/>
      <c r="B215" s="235"/>
      <c r="C215" s="236"/>
      <c r="D215" s="237" t="s">
        <v>166</v>
      </c>
      <c r="E215" s="238" t="s">
        <v>19</v>
      </c>
      <c r="F215" s="239" t="s">
        <v>296</v>
      </c>
      <c r="G215" s="236"/>
      <c r="H215" s="240">
        <v>3.6000000000000001</v>
      </c>
      <c r="I215" s="241"/>
      <c r="J215" s="236"/>
      <c r="K215" s="236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166</v>
      </c>
      <c r="AU215" s="246" t="s">
        <v>82</v>
      </c>
      <c r="AV215" s="13" t="s">
        <v>82</v>
      </c>
      <c r="AW215" s="13" t="s">
        <v>35</v>
      </c>
      <c r="AX215" s="13" t="s">
        <v>74</v>
      </c>
      <c r="AY215" s="246" t="s">
        <v>155</v>
      </c>
    </row>
    <row r="216" s="13" customFormat="1">
      <c r="A216" s="13"/>
      <c r="B216" s="235"/>
      <c r="C216" s="236"/>
      <c r="D216" s="237" t="s">
        <v>166</v>
      </c>
      <c r="E216" s="238" t="s">
        <v>19</v>
      </c>
      <c r="F216" s="239" t="s">
        <v>444</v>
      </c>
      <c r="G216" s="236"/>
      <c r="H216" s="240">
        <v>2.3999999999999999</v>
      </c>
      <c r="I216" s="241"/>
      <c r="J216" s="236"/>
      <c r="K216" s="236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166</v>
      </c>
      <c r="AU216" s="246" t="s">
        <v>82</v>
      </c>
      <c r="AV216" s="13" t="s">
        <v>82</v>
      </c>
      <c r="AW216" s="13" t="s">
        <v>35</v>
      </c>
      <c r="AX216" s="13" t="s">
        <v>74</v>
      </c>
      <c r="AY216" s="246" t="s">
        <v>155</v>
      </c>
    </row>
    <row r="217" s="13" customFormat="1">
      <c r="A217" s="13"/>
      <c r="B217" s="235"/>
      <c r="C217" s="236"/>
      <c r="D217" s="237" t="s">
        <v>166</v>
      </c>
      <c r="E217" s="238" t="s">
        <v>19</v>
      </c>
      <c r="F217" s="239" t="s">
        <v>445</v>
      </c>
      <c r="G217" s="236"/>
      <c r="H217" s="240">
        <v>9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166</v>
      </c>
      <c r="AU217" s="246" t="s">
        <v>82</v>
      </c>
      <c r="AV217" s="13" t="s">
        <v>82</v>
      </c>
      <c r="AW217" s="13" t="s">
        <v>35</v>
      </c>
      <c r="AX217" s="13" t="s">
        <v>74</v>
      </c>
      <c r="AY217" s="246" t="s">
        <v>155</v>
      </c>
    </row>
    <row r="218" s="15" customFormat="1">
      <c r="A218" s="15"/>
      <c r="B218" s="257"/>
      <c r="C218" s="258"/>
      <c r="D218" s="237" t="s">
        <v>166</v>
      </c>
      <c r="E218" s="259" t="s">
        <v>19</v>
      </c>
      <c r="F218" s="260" t="s">
        <v>186</v>
      </c>
      <c r="G218" s="258"/>
      <c r="H218" s="261">
        <v>149.40000000000001</v>
      </c>
      <c r="I218" s="262"/>
      <c r="J218" s="258"/>
      <c r="K218" s="258"/>
      <c r="L218" s="263"/>
      <c r="M218" s="264"/>
      <c r="N218" s="265"/>
      <c r="O218" s="265"/>
      <c r="P218" s="265"/>
      <c r="Q218" s="265"/>
      <c r="R218" s="265"/>
      <c r="S218" s="265"/>
      <c r="T218" s="26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7" t="s">
        <v>166</v>
      </c>
      <c r="AU218" s="267" t="s">
        <v>82</v>
      </c>
      <c r="AV218" s="15" t="s">
        <v>94</v>
      </c>
      <c r="AW218" s="15" t="s">
        <v>35</v>
      </c>
      <c r="AX218" s="15" t="s">
        <v>80</v>
      </c>
      <c r="AY218" s="267" t="s">
        <v>155</v>
      </c>
    </row>
    <row r="219" s="2" customFormat="1" ht="37.8" customHeight="1">
      <c r="A219" s="41"/>
      <c r="B219" s="42"/>
      <c r="C219" s="217" t="s">
        <v>305</v>
      </c>
      <c r="D219" s="217" t="s">
        <v>158</v>
      </c>
      <c r="E219" s="218" t="s">
        <v>446</v>
      </c>
      <c r="F219" s="219" t="s">
        <v>447</v>
      </c>
      <c r="G219" s="220" t="s">
        <v>267</v>
      </c>
      <c r="H219" s="221">
        <v>107.69</v>
      </c>
      <c r="I219" s="222"/>
      <c r="J219" s="223">
        <f>ROUND(I219*H219,2)</f>
        <v>0</v>
      </c>
      <c r="K219" s="219" t="s">
        <v>162</v>
      </c>
      <c r="L219" s="47"/>
      <c r="M219" s="224" t="s">
        <v>19</v>
      </c>
      <c r="N219" s="225" t="s">
        <v>45</v>
      </c>
      <c r="O219" s="87"/>
      <c r="P219" s="226">
        <f>O219*H219</f>
        <v>0</v>
      </c>
      <c r="Q219" s="226">
        <v>0.0030029599999999998</v>
      </c>
      <c r="R219" s="226">
        <f>Q219*H219</f>
        <v>0.32338876239999997</v>
      </c>
      <c r="S219" s="226">
        <v>0</v>
      </c>
      <c r="T219" s="22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8" t="s">
        <v>260</v>
      </c>
      <c r="AT219" s="228" t="s">
        <v>158</v>
      </c>
      <c r="AU219" s="228" t="s">
        <v>82</v>
      </c>
      <c r="AY219" s="20" t="s">
        <v>155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20" t="s">
        <v>80</v>
      </c>
      <c r="BK219" s="229">
        <f>ROUND(I219*H219,2)</f>
        <v>0</v>
      </c>
      <c r="BL219" s="20" t="s">
        <v>260</v>
      </c>
      <c r="BM219" s="228" t="s">
        <v>448</v>
      </c>
    </row>
    <row r="220" s="2" customFormat="1">
      <c r="A220" s="41"/>
      <c r="B220" s="42"/>
      <c r="C220" s="43"/>
      <c r="D220" s="230" t="s">
        <v>164</v>
      </c>
      <c r="E220" s="43"/>
      <c r="F220" s="231" t="s">
        <v>449</v>
      </c>
      <c r="G220" s="43"/>
      <c r="H220" s="43"/>
      <c r="I220" s="232"/>
      <c r="J220" s="43"/>
      <c r="K220" s="43"/>
      <c r="L220" s="47"/>
      <c r="M220" s="233"/>
      <c r="N220" s="23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164</v>
      </c>
      <c r="AU220" s="20" t="s">
        <v>82</v>
      </c>
    </row>
    <row r="221" s="13" customFormat="1">
      <c r="A221" s="13"/>
      <c r="B221" s="235"/>
      <c r="C221" s="236"/>
      <c r="D221" s="237" t="s">
        <v>166</v>
      </c>
      <c r="E221" s="238" t="s">
        <v>19</v>
      </c>
      <c r="F221" s="239" t="s">
        <v>278</v>
      </c>
      <c r="G221" s="236"/>
      <c r="H221" s="240">
        <v>107.69</v>
      </c>
      <c r="I221" s="241"/>
      <c r="J221" s="236"/>
      <c r="K221" s="236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166</v>
      </c>
      <c r="AU221" s="246" t="s">
        <v>82</v>
      </c>
      <c r="AV221" s="13" t="s">
        <v>82</v>
      </c>
      <c r="AW221" s="13" t="s">
        <v>35</v>
      </c>
      <c r="AX221" s="13" t="s">
        <v>80</v>
      </c>
      <c r="AY221" s="246" t="s">
        <v>155</v>
      </c>
    </row>
    <row r="222" s="2" customFormat="1" ht="55.5" customHeight="1">
      <c r="A222" s="41"/>
      <c r="B222" s="42"/>
      <c r="C222" s="217" t="s">
        <v>450</v>
      </c>
      <c r="D222" s="217" t="s">
        <v>158</v>
      </c>
      <c r="E222" s="218" t="s">
        <v>451</v>
      </c>
      <c r="F222" s="219" t="s">
        <v>452</v>
      </c>
      <c r="G222" s="220" t="s">
        <v>308</v>
      </c>
      <c r="H222" s="221">
        <v>8</v>
      </c>
      <c r="I222" s="222"/>
      <c r="J222" s="223">
        <f>ROUND(I222*H222,2)</f>
        <v>0</v>
      </c>
      <c r="K222" s="219" t="s">
        <v>162</v>
      </c>
      <c r="L222" s="47"/>
      <c r="M222" s="224" t="s">
        <v>19</v>
      </c>
      <c r="N222" s="225" t="s">
        <v>45</v>
      </c>
      <c r="O222" s="87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8" t="s">
        <v>260</v>
      </c>
      <c r="AT222" s="228" t="s">
        <v>158</v>
      </c>
      <c r="AU222" s="228" t="s">
        <v>82</v>
      </c>
      <c r="AY222" s="20" t="s">
        <v>155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20" t="s">
        <v>80</v>
      </c>
      <c r="BK222" s="229">
        <f>ROUND(I222*H222,2)</f>
        <v>0</v>
      </c>
      <c r="BL222" s="20" t="s">
        <v>260</v>
      </c>
      <c r="BM222" s="228" t="s">
        <v>453</v>
      </c>
    </row>
    <row r="223" s="2" customFormat="1">
      <c r="A223" s="41"/>
      <c r="B223" s="42"/>
      <c r="C223" s="43"/>
      <c r="D223" s="230" t="s">
        <v>164</v>
      </c>
      <c r="E223" s="43"/>
      <c r="F223" s="231" t="s">
        <v>454</v>
      </c>
      <c r="G223" s="43"/>
      <c r="H223" s="43"/>
      <c r="I223" s="232"/>
      <c r="J223" s="43"/>
      <c r="K223" s="43"/>
      <c r="L223" s="47"/>
      <c r="M223" s="233"/>
      <c r="N223" s="23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164</v>
      </c>
      <c r="AU223" s="20" t="s">
        <v>82</v>
      </c>
    </row>
    <row r="224" s="2" customFormat="1" ht="55.5" customHeight="1">
      <c r="A224" s="41"/>
      <c r="B224" s="42"/>
      <c r="C224" s="217" t="s">
        <v>455</v>
      </c>
      <c r="D224" s="217" t="s">
        <v>158</v>
      </c>
      <c r="E224" s="218" t="s">
        <v>456</v>
      </c>
      <c r="F224" s="219" t="s">
        <v>457</v>
      </c>
      <c r="G224" s="220" t="s">
        <v>235</v>
      </c>
      <c r="H224" s="221">
        <v>1.3720000000000001</v>
      </c>
      <c r="I224" s="222"/>
      <c r="J224" s="223">
        <f>ROUND(I224*H224,2)</f>
        <v>0</v>
      </c>
      <c r="K224" s="219" t="s">
        <v>162</v>
      </c>
      <c r="L224" s="47"/>
      <c r="M224" s="224" t="s">
        <v>19</v>
      </c>
      <c r="N224" s="225" t="s">
        <v>45</v>
      </c>
      <c r="O224" s="87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8" t="s">
        <v>260</v>
      </c>
      <c r="AT224" s="228" t="s">
        <v>158</v>
      </c>
      <c r="AU224" s="228" t="s">
        <v>82</v>
      </c>
      <c r="AY224" s="20" t="s">
        <v>155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20" t="s">
        <v>80</v>
      </c>
      <c r="BK224" s="229">
        <f>ROUND(I224*H224,2)</f>
        <v>0</v>
      </c>
      <c r="BL224" s="20" t="s">
        <v>260</v>
      </c>
      <c r="BM224" s="228" t="s">
        <v>458</v>
      </c>
    </row>
    <row r="225" s="2" customFormat="1">
      <c r="A225" s="41"/>
      <c r="B225" s="42"/>
      <c r="C225" s="43"/>
      <c r="D225" s="230" t="s">
        <v>164</v>
      </c>
      <c r="E225" s="43"/>
      <c r="F225" s="231" t="s">
        <v>459</v>
      </c>
      <c r="G225" s="43"/>
      <c r="H225" s="43"/>
      <c r="I225" s="232"/>
      <c r="J225" s="43"/>
      <c r="K225" s="43"/>
      <c r="L225" s="47"/>
      <c r="M225" s="233"/>
      <c r="N225" s="23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164</v>
      </c>
      <c r="AU225" s="20" t="s">
        <v>82</v>
      </c>
    </row>
    <row r="226" s="12" customFormat="1" ht="22.8" customHeight="1">
      <c r="A226" s="12"/>
      <c r="B226" s="201"/>
      <c r="C226" s="202"/>
      <c r="D226" s="203" t="s">
        <v>73</v>
      </c>
      <c r="E226" s="215" t="s">
        <v>460</v>
      </c>
      <c r="F226" s="215" t="s">
        <v>461</v>
      </c>
      <c r="G226" s="202"/>
      <c r="H226" s="202"/>
      <c r="I226" s="205"/>
      <c r="J226" s="216">
        <f>BK226</f>
        <v>0</v>
      </c>
      <c r="K226" s="202"/>
      <c r="L226" s="207"/>
      <c r="M226" s="208"/>
      <c r="N226" s="209"/>
      <c r="O226" s="209"/>
      <c r="P226" s="210">
        <f>SUM(P227:P254)</f>
        <v>0</v>
      </c>
      <c r="Q226" s="209"/>
      <c r="R226" s="210">
        <f>SUM(R227:R254)</f>
        <v>6.6502906579399994</v>
      </c>
      <c r="S226" s="209"/>
      <c r="T226" s="211">
        <f>SUM(T227:T254)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2" t="s">
        <v>82</v>
      </c>
      <c r="AT226" s="213" t="s">
        <v>73</v>
      </c>
      <c r="AU226" s="213" t="s">
        <v>80</v>
      </c>
      <c r="AY226" s="212" t="s">
        <v>155</v>
      </c>
      <c r="BK226" s="214">
        <f>SUM(BK227:BK254)</f>
        <v>0</v>
      </c>
    </row>
    <row r="227" s="2" customFormat="1" ht="24.15" customHeight="1">
      <c r="A227" s="41"/>
      <c r="B227" s="42"/>
      <c r="C227" s="217" t="s">
        <v>462</v>
      </c>
      <c r="D227" s="217" t="s">
        <v>158</v>
      </c>
      <c r="E227" s="218" t="s">
        <v>463</v>
      </c>
      <c r="F227" s="219" t="s">
        <v>464</v>
      </c>
      <c r="G227" s="220" t="s">
        <v>308</v>
      </c>
      <c r="H227" s="221">
        <v>4.3200000000000003</v>
      </c>
      <c r="I227" s="222"/>
      <c r="J227" s="223">
        <f>ROUND(I227*H227,2)</f>
        <v>0</v>
      </c>
      <c r="K227" s="219" t="s">
        <v>162</v>
      </c>
      <c r="L227" s="47"/>
      <c r="M227" s="224" t="s">
        <v>19</v>
      </c>
      <c r="N227" s="225" t="s">
        <v>45</v>
      </c>
      <c r="O227" s="87"/>
      <c r="P227" s="226">
        <f>O227*H227</f>
        <v>0</v>
      </c>
      <c r="Q227" s="226">
        <v>0.00025560010000000001</v>
      </c>
      <c r="R227" s="226">
        <f>Q227*H227</f>
        <v>0.0011041924320000002</v>
      </c>
      <c r="S227" s="226">
        <v>0</v>
      </c>
      <c r="T227" s="22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8" t="s">
        <v>260</v>
      </c>
      <c r="AT227" s="228" t="s">
        <v>158</v>
      </c>
      <c r="AU227" s="228" t="s">
        <v>82</v>
      </c>
      <c r="AY227" s="20" t="s">
        <v>155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20" t="s">
        <v>80</v>
      </c>
      <c r="BK227" s="229">
        <f>ROUND(I227*H227,2)</f>
        <v>0</v>
      </c>
      <c r="BL227" s="20" t="s">
        <v>260</v>
      </c>
      <c r="BM227" s="228" t="s">
        <v>465</v>
      </c>
    </row>
    <row r="228" s="2" customFormat="1">
      <c r="A228" s="41"/>
      <c r="B228" s="42"/>
      <c r="C228" s="43"/>
      <c r="D228" s="230" t="s">
        <v>164</v>
      </c>
      <c r="E228" s="43"/>
      <c r="F228" s="231" t="s">
        <v>466</v>
      </c>
      <c r="G228" s="43"/>
      <c r="H228" s="43"/>
      <c r="I228" s="232"/>
      <c r="J228" s="43"/>
      <c r="K228" s="43"/>
      <c r="L228" s="47"/>
      <c r="M228" s="233"/>
      <c r="N228" s="23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164</v>
      </c>
      <c r="AU228" s="20" t="s">
        <v>82</v>
      </c>
    </row>
    <row r="229" s="13" customFormat="1">
      <c r="A229" s="13"/>
      <c r="B229" s="235"/>
      <c r="C229" s="236"/>
      <c r="D229" s="237" t="s">
        <v>166</v>
      </c>
      <c r="E229" s="238" t="s">
        <v>19</v>
      </c>
      <c r="F229" s="239" t="s">
        <v>183</v>
      </c>
      <c r="G229" s="236"/>
      <c r="H229" s="240">
        <v>4.3200000000000003</v>
      </c>
      <c r="I229" s="241"/>
      <c r="J229" s="236"/>
      <c r="K229" s="236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166</v>
      </c>
      <c r="AU229" s="246" t="s">
        <v>82</v>
      </c>
      <c r="AV229" s="13" t="s">
        <v>82</v>
      </c>
      <c r="AW229" s="13" t="s">
        <v>35</v>
      </c>
      <c r="AX229" s="13" t="s">
        <v>74</v>
      </c>
      <c r="AY229" s="246" t="s">
        <v>155</v>
      </c>
    </row>
    <row r="230" s="15" customFormat="1">
      <c r="A230" s="15"/>
      <c r="B230" s="257"/>
      <c r="C230" s="258"/>
      <c r="D230" s="237" t="s">
        <v>166</v>
      </c>
      <c r="E230" s="259" t="s">
        <v>19</v>
      </c>
      <c r="F230" s="260" t="s">
        <v>186</v>
      </c>
      <c r="G230" s="258"/>
      <c r="H230" s="261">
        <v>4.3200000000000003</v>
      </c>
      <c r="I230" s="262"/>
      <c r="J230" s="258"/>
      <c r="K230" s="258"/>
      <c r="L230" s="263"/>
      <c r="M230" s="264"/>
      <c r="N230" s="265"/>
      <c r="O230" s="265"/>
      <c r="P230" s="265"/>
      <c r="Q230" s="265"/>
      <c r="R230" s="265"/>
      <c r="S230" s="265"/>
      <c r="T230" s="26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7" t="s">
        <v>166</v>
      </c>
      <c r="AU230" s="267" t="s">
        <v>82</v>
      </c>
      <c r="AV230" s="15" t="s">
        <v>94</v>
      </c>
      <c r="AW230" s="15" t="s">
        <v>35</v>
      </c>
      <c r="AX230" s="15" t="s">
        <v>80</v>
      </c>
      <c r="AY230" s="267" t="s">
        <v>155</v>
      </c>
    </row>
    <row r="231" s="2" customFormat="1" ht="24.15" customHeight="1">
      <c r="A231" s="41"/>
      <c r="B231" s="42"/>
      <c r="C231" s="272" t="s">
        <v>467</v>
      </c>
      <c r="D231" s="272" t="s">
        <v>353</v>
      </c>
      <c r="E231" s="273" t="s">
        <v>468</v>
      </c>
      <c r="F231" s="274" t="s">
        <v>469</v>
      </c>
      <c r="G231" s="275" t="s">
        <v>161</v>
      </c>
      <c r="H231" s="276">
        <v>4.3200000000000003</v>
      </c>
      <c r="I231" s="277"/>
      <c r="J231" s="278">
        <f>ROUND(I231*H231,2)</f>
        <v>0</v>
      </c>
      <c r="K231" s="274" t="s">
        <v>162</v>
      </c>
      <c r="L231" s="279"/>
      <c r="M231" s="280" t="s">
        <v>19</v>
      </c>
      <c r="N231" s="281" t="s">
        <v>45</v>
      </c>
      <c r="O231" s="87"/>
      <c r="P231" s="226">
        <f>O231*H231</f>
        <v>0</v>
      </c>
      <c r="Q231" s="226">
        <v>0.034720000000000001</v>
      </c>
      <c r="R231" s="226">
        <f>Q231*H231</f>
        <v>0.14999040000000002</v>
      </c>
      <c r="S231" s="226">
        <v>0</v>
      </c>
      <c r="T231" s="22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8" t="s">
        <v>419</v>
      </c>
      <c r="AT231" s="228" t="s">
        <v>353</v>
      </c>
      <c r="AU231" s="228" t="s">
        <v>82</v>
      </c>
      <c r="AY231" s="20" t="s">
        <v>155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20" t="s">
        <v>80</v>
      </c>
      <c r="BK231" s="229">
        <f>ROUND(I231*H231,2)</f>
        <v>0</v>
      </c>
      <c r="BL231" s="20" t="s">
        <v>260</v>
      </c>
      <c r="BM231" s="228" t="s">
        <v>470</v>
      </c>
    </row>
    <row r="232" s="13" customFormat="1">
      <c r="A232" s="13"/>
      <c r="B232" s="235"/>
      <c r="C232" s="236"/>
      <c r="D232" s="237" t="s">
        <v>166</v>
      </c>
      <c r="E232" s="238" t="s">
        <v>19</v>
      </c>
      <c r="F232" s="239" t="s">
        <v>183</v>
      </c>
      <c r="G232" s="236"/>
      <c r="H232" s="240">
        <v>4.3200000000000003</v>
      </c>
      <c r="I232" s="241"/>
      <c r="J232" s="236"/>
      <c r="K232" s="236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166</v>
      </c>
      <c r="AU232" s="246" t="s">
        <v>82</v>
      </c>
      <c r="AV232" s="13" t="s">
        <v>82</v>
      </c>
      <c r="AW232" s="13" t="s">
        <v>35</v>
      </c>
      <c r="AX232" s="13" t="s">
        <v>74</v>
      </c>
      <c r="AY232" s="246" t="s">
        <v>155</v>
      </c>
    </row>
    <row r="233" s="15" customFormat="1">
      <c r="A233" s="15"/>
      <c r="B233" s="257"/>
      <c r="C233" s="258"/>
      <c r="D233" s="237" t="s">
        <v>166</v>
      </c>
      <c r="E233" s="259" t="s">
        <v>19</v>
      </c>
      <c r="F233" s="260" t="s">
        <v>186</v>
      </c>
      <c r="G233" s="258"/>
      <c r="H233" s="261">
        <v>4.3200000000000003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166</v>
      </c>
      <c r="AU233" s="267" t="s">
        <v>82</v>
      </c>
      <c r="AV233" s="15" t="s">
        <v>94</v>
      </c>
      <c r="AW233" s="15" t="s">
        <v>35</v>
      </c>
      <c r="AX233" s="15" t="s">
        <v>80</v>
      </c>
      <c r="AY233" s="267" t="s">
        <v>155</v>
      </c>
    </row>
    <row r="234" s="2" customFormat="1" ht="33" customHeight="1">
      <c r="A234" s="41"/>
      <c r="B234" s="42"/>
      <c r="C234" s="217" t="s">
        <v>471</v>
      </c>
      <c r="D234" s="217" t="s">
        <v>158</v>
      </c>
      <c r="E234" s="218" t="s">
        <v>472</v>
      </c>
      <c r="F234" s="219" t="s">
        <v>473</v>
      </c>
      <c r="G234" s="220" t="s">
        <v>161</v>
      </c>
      <c r="H234" s="221">
        <v>204.47999999999999</v>
      </c>
      <c r="I234" s="222"/>
      <c r="J234" s="223">
        <f>ROUND(I234*H234,2)</f>
        <v>0</v>
      </c>
      <c r="K234" s="219" t="s">
        <v>162</v>
      </c>
      <c r="L234" s="47"/>
      <c r="M234" s="224" t="s">
        <v>19</v>
      </c>
      <c r="N234" s="225" t="s">
        <v>45</v>
      </c>
      <c r="O234" s="87"/>
      <c r="P234" s="226">
        <f>O234*H234</f>
        <v>0</v>
      </c>
      <c r="Q234" s="226">
        <v>0.00024792459999999999</v>
      </c>
      <c r="R234" s="226">
        <f>Q234*H234</f>
        <v>0.050695622207999995</v>
      </c>
      <c r="S234" s="226">
        <v>0</v>
      </c>
      <c r="T234" s="22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8" t="s">
        <v>260</v>
      </c>
      <c r="AT234" s="228" t="s">
        <v>158</v>
      </c>
      <c r="AU234" s="228" t="s">
        <v>82</v>
      </c>
      <c r="AY234" s="20" t="s">
        <v>155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20" t="s">
        <v>80</v>
      </c>
      <c r="BK234" s="229">
        <f>ROUND(I234*H234,2)</f>
        <v>0</v>
      </c>
      <c r="BL234" s="20" t="s">
        <v>260</v>
      </c>
      <c r="BM234" s="228" t="s">
        <v>474</v>
      </c>
    </row>
    <row r="235" s="2" customFormat="1">
      <c r="A235" s="41"/>
      <c r="B235" s="42"/>
      <c r="C235" s="43"/>
      <c r="D235" s="230" t="s">
        <v>164</v>
      </c>
      <c r="E235" s="43"/>
      <c r="F235" s="231" t="s">
        <v>475</v>
      </c>
      <c r="G235" s="43"/>
      <c r="H235" s="43"/>
      <c r="I235" s="232"/>
      <c r="J235" s="43"/>
      <c r="K235" s="43"/>
      <c r="L235" s="47"/>
      <c r="M235" s="233"/>
      <c r="N235" s="23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164</v>
      </c>
      <c r="AU235" s="20" t="s">
        <v>82</v>
      </c>
    </row>
    <row r="236" s="13" customFormat="1">
      <c r="A236" s="13"/>
      <c r="B236" s="235"/>
      <c r="C236" s="236"/>
      <c r="D236" s="237" t="s">
        <v>166</v>
      </c>
      <c r="E236" s="238" t="s">
        <v>19</v>
      </c>
      <c r="F236" s="239" t="s">
        <v>476</v>
      </c>
      <c r="G236" s="236"/>
      <c r="H236" s="240">
        <v>176.40000000000001</v>
      </c>
      <c r="I236" s="241"/>
      <c r="J236" s="236"/>
      <c r="K236" s="236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166</v>
      </c>
      <c r="AU236" s="246" t="s">
        <v>82</v>
      </c>
      <c r="AV236" s="13" t="s">
        <v>82</v>
      </c>
      <c r="AW236" s="13" t="s">
        <v>35</v>
      </c>
      <c r="AX236" s="13" t="s">
        <v>74</v>
      </c>
      <c r="AY236" s="246" t="s">
        <v>155</v>
      </c>
    </row>
    <row r="237" s="13" customFormat="1">
      <c r="A237" s="13"/>
      <c r="B237" s="235"/>
      <c r="C237" s="236"/>
      <c r="D237" s="237" t="s">
        <v>166</v>
      </c>
      <c r="E237" s="238" t="s">
        <v>19</v>
      </c>
      <c r="F237" s="239" t="s">
        <v>210</v>
      </c>
      <c r="G237" s="236"/>
      <c r="H237" s="240">
        <v>17.280000000000001</v>
      </c>
      <c r="I237" s="241"/>
      <c r="J237" s="236"/>
      <c r="K237" s="236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166</v>
      </c>
      <c r="AU237" s="246" t="s">
        <v>82</v>
      </c>
      <c r="AV237" s="13" t="s">
        <v>82</v>
      </c>
      <c r="AW237" s="13" t="s">
        <v>35</v>
      </c>
      <c r="AX237" s="13" t="s">
        <v>74</v>
      </c>
      <c r="AY237" s="246" t="s">
        <v>155</v>
      </c>
    </row>
    <row r="238" s="13" customFormat="1">
      <c r="A238" s="13"/>
      <c r="B238" s="235"/>
      <c r="C238" s="236"/>
      <c r="D238" s="237" t="s">
        <v>166</v>
      </c>
      <c r="E238" s="238" t="s">
        <v>19</v>
      </c>
      <c r="F238" s="239" t="s">
        <v>185</v>
      </c>
      <c r="G238" s="236"/>
      <c r="H238" s="240">
        <v>6.2999999999999998</v>
      </c>
      <c r="I238" s="241"/>
      <c r="J238" s="236"/>
      <c r="K238" s="236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166</v>
      </c>
      <c r="AU238" s="246" t="s">
        <v>82</v>
      </c>
      <c r="AV238" s="13" t="s">
        <v>82</v>
      </c>
      <c r="AW238" s="13" t="s">
        <v>35</v>
      </c>
      <c r="AX238" s="13" t="s">
        <v>74</v>
      </c>
      <c r="AY238" s="246" t="s">
        <v>155</v>
      </c>
    </row>
    <row r="239" s="13" customFormat="1">
      <c r="A239" s="13"/>
      <c r="B239" s="235"/>
      <c r="C239" s="236"/>
      <c r="D239" s="237" t="s">
        <v>166</v>
      </c>
      <c r="E239" s="238" t="s">
        <v>19</v>
      </c>
      <c r="F239" s="239" t="s">
        <v>477</v>
      </c>
      <c r="G239" s="236"/>
      <c r="H239" s="240">
        <v>4.5</v>
      </c>
      <c r="I239" s="241"/>
      <c r="J239" s="236"/>
      <c r="K239" s="236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166</v>
      </c>
      <c r="AU239" s="246" t="s">
        <v>82</v>
      </c>
      <c r="AV239" s="13" t="s">
        <v>82</v>
      </c>
      <c r="AW239" s="13" t="s">
        <v>35</v>
      </c>
      <c r="AX239" s="13" t="s">
        <v>74</v>
      </c>
      <c r="AY239" s="246" t="s">
        <v>155</v>
      </c>
    </row>
    <row r="240" s="15" customFormat="1">
      <c r="A240" s="15"/>
      <c r="B240" s="257"/>
      <c r="C240" s="258"/>
      <c r="D240" s="237" t="s">
        <v>166</v>
      </c>
      <c r="E240" s="259" t="s">
        <v>19</v>
      </c>
      <c r="F240" s="260" t="s">
        <v>186</v>
      </c>
      <c r="G240" s="258"/>
      <c r="H240" s="261">
        <v>204.47999999999999</v>
      </c>
      <c r="I240" s="262"/>
      <c r="J240" s="258"/>
      <c r="K240" s="258"/>
      <c r="L240" s="263"/>
      <c r="M240" s="264"/>
      <c r="N240" s="265"/>
      <c r="O240" s="265"/>
      <c r="P240" s="265"/>
      <c r="Q240" s="265"/>
      <c r="R240" s="265"/>
      <c r="S240" s="265"/>
      <c r="T240" s="26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7" t="s">
        <v>166</v>
      </c>
      <c r="AU240" s="267" t="s">
        <v>82</v>
      </c>
      <c r="AV240" s="15" t="s">
        <v>94</v>
      </c>
      <c r="AW240" s="15" t="s">
        <v>35</v>
      </c>
      <c r="AX240" s="15" t="s">
        <v>80</v>
      </c>
      <c r="AY240" s="267" t="s">
        <v>155</v>
      </c>
    </row>
    <row r="241" s="2" customFormat="1" ht="24.15" customHeight="1">
      <c r="A241" s="41"/>
      <c r="B241" s="42"/>
      <c r="C241" s="272" t="s">
        <v>478</v>
      </c>
      <c r="D241" s="272" t="s">
        <v>353</v>
      </c>
      <c r="E241" s="273" t="s">
        <v>479</v>
      </c>
      <c r="F241" s="274" t="s">
        <v>480</v>
      </c>
      <c r="G241" s="275" t="s">
        <v>161</v>
      </c>
      <c r="H241" s="276">
        <v>204.47999999999999</v>
      </c>
      <c r="I241" s="277"/>
      <c r="J241" s="278">
        <f>ROUND(I241*H241,2)</f>
        <v>0</v>
      </c>
      <c r="K241" s="274" t="s">
        <v>162</v>
      </c>
      <c r="L241" s="279"/>
      <c r="M241" s="280" t="s">
        <v>19</v>
      </c>
      <c r="N241" s="281" t="s">
        <v>45</v>
      </c>
      <c r="O241" s="87"/>
      <c r="P241" s="226">
        <f>O241*H241</f>
        <v>0</v>
      </c>
      <c r="Q241" s="226">
        <v>0.029999999999999999</v>
      </c>
      <c r="R241" s="226">
        <f>Q241*H241</f>
        <v>6.1343999999999994</v>
      </c>
      <c r="S241" s="226">
        <v>0</v>
      </c>
      <c r="T241" s="22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8" t="s">
        <v>419</v>
      </c>
      <c r="AT241" s="228" t="s">
        <v>353</v>
      </c>
      <c r="AU241" s="228" t="s">
        <v>82</v>
      </c>
      <c r="AY241" s="20" t="s">
        <v>155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20" t="s">
        <v>80</v>
      </c>
      <c r="BK241" s="229">
        <f>ROUND(I241*H241,2)</f>
        <v>0</v>
      </c>
      <c r="BL241" s="20" t="s">
        <v>260</v>
      </c>
      <c r="BM241" s="228" t="s">
        <v>481</v>
      </c>
    </row>
    <row r="242" s="13" customFormat="1">
      <c r="A242" s="13"/>
      <c r="B242" s="235"/>
      <c r="C242" s="236"/>
      <c r="D242" s="237" t="s">
        <v>166</v>
      </c>
      <c r="E242" s="238" t="s">
        <v>19</v>
      </c>
      <c r="F242" s="239" t="s">
        <v>476</v>
      </c>
      <c r="G242" s="236"/>
      <c r="H242" s="240">
        <v>176.40000000000001</v>
      </c>
      <c r="I242" s="241"/>
      <c r="J242" s="236"/>
      <c r="K242" s="236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166</v>
      </c>
      <c r="AU242" s="246" t="s">
        <v>82</v>
      </c>
      <c r="AV242" s="13" t="s">
        <v>82</v>
      </c>
      <c r="AW242" s="13" t="s">
        <v>35</v>
      </c>
      <c r="AX242" s="13" t="s">
        <v>74</v>
      </c>
      <c r="AY242" s="246" t="s">
        <v>155</v>
      </c>
    </row>
    <row r="243" s="13" customFormat="1">
      <c r="A243" s="13"/>
      <c r="B243" s="235"/>
      <c r="C243" s="236"/>
      <c r="D243" s="237" t="s">
        <v>166</v>
      </c>
      <c r="E243" s="238" t="s">
        <v>19</v>
      </c>
      <c r="F243" s="239" t="s">
        <v>210</v>
      </c>
      <c r="G243" s="236"/>
      <c r="H243" s="240">
        <v>17.280000000000001</v>
      </c>
      <c r="I243" s="241"/>
      <c r="J243" s="236"/>
      <c r="K243" s="236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166</v>
      </c>
      <c r="AU243" s="246" t="s">
        <v>82</v>
      </c>
      <c r="AV243" s="13" t="s">
        <v>82</v>
      </c>
      <c r="AW243" s="13" t="s">
        <v>35</v>
      </c>
      <c r="AX243" s="13" t="s">
        <v>74</v>
      </c>
      <c r="AY243" s="246" t="s">
        <v>155</v>
      </c>
    </row>
    <row r="244" s="13" customFormat="1">
      <c r="A244" s="13"/>
      <c r="B244" s="235"/>
      <c r="C244" s="236"/>
      <c r="D244" s="237" t="s">
        <v>166</v>
      </c>
      <c r="E244" s="238" t="s">
        <v>19</v>
      </c>
      <c r="F244" s="239" t="s">
        <v>185</v>
      </c>
      <c r="G244" s="236"/>
      <c r="H244" s="240">
        <v>6.2999999999999998</v>
      </c>
      <c r="I244" s="241"/>
      <c r="J244" s="236"/>
      <c r="K244" s="236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166</v>
      </c>
      <c r="AU244" s="246" t="s">
        <v>82</v>
      </c>
      <c r="AV244" s="13" t="s">
        <v>82</v>
      </c>
      <c r="AW244" s="13" t="s">
        <v>35</v>
      </c>
      <c r="AX244" s="13" t="s">
        <v>74</v>
      </c>
      <c r="AY244" s="246" t="s">
        <v>155</v>
      </c>
    </row>
    <row r="245" s="13" customFormat="1">
      <c r="A245" s="13"/>
      <c r="B245" s="235"/>
      <c r="C245" s="236"/>
      <c r="D245" s="237" t="s">
        <v>166</v>
      </c>
      <c r="E245" s="238" t="s">
        <v>19</v>
      </c>
      <c r="F245" s="239" t="s">
        <v>477</v>
      </c>
      <c r="G245" s="236"/>
      <c r="H245" s="240">
        <v>4.5</v>
      </c>
      <c r="I245" s="241"/>
      <c r="J245" s="236"/>
      <c r="K245" s="236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166</v>
      </c>
      <c r="AU245" s="246" t="s">
        <v>82</v>
      </c>
      <c r="AV245" s="13" t="s">
        <v>82</v>
      </c>
      <c r="AW245" s="13" t="s">
        <v>35</v>
      </c>
      <c r="AX245" s="13" t="s">
        <v>74</v>
      </c>
      <c r="AY245" s="246" t="s">
        <v>155</v>
      </c>
    </row>
    <row r="246" s="15" customFormat="1">
      <c r="A246" s="15"/>
      <c r="B246" s="257"/>
      <c r="C246" s="258"/>
      <c r="D246" s="237" t="s">
        <v>166</v>
      </c>
      <c r="E246" s="259" t="s">
        <v>19</v>
      </c>
      <c r="F246" s="260" t="s">
        <v>186</v>
      </c>
      <c r="G246" s="258"/>
      <c r="H246" s="261">
        <v>204.47999999999999</v>
      </c>
      <c r="I246" s="262"/>
      <c r="J246" s="258"/>
      <c r="K246" s="258"/>
      <c r="L246" s="263"/>
      <c r="M246" s="264"/>
      <c r="N246" s="265"/>
      <c r="O246" s="265"/>
      <c r="P246" s="265"/>
      <c r="Q246" s="265"/>
      <c r="R246" s="265"/>
      <c r="S246" s="265"/>
      <c r="T246" s="26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7" t="s">
        <v>166</v>
      </c>
      <c r="AU246" s="267" t="s">
        <v>82</v>
      </c>
      <c r="AV246" s="15" t="s">
        <v>94</v>
      </c>
      <c r="AW246" s="15" t="s">
        <v>35</v>
      </c>
      <c r="AX246" s="15" t="s">
        <v>80</v>
      </c>
      <c r="AY246" s="267" t="s">
        <v>155</v>
      </c>
    </row>
    <row r="247" s="2" customFormat="1" ht="24.15" customHeight="1">
      <c r="A247" s="41"/>
      <c r="B247" s="42"/>
      <c r="C247" s="217" t="s">
        <v>482</v>
      </c>
      <c r="D247" s="217" t="s">
        <v>158</v>
      </c>
      <c r="E247" s="218" t="s">
        <v>483</v>
      </c>
      <c r="F247" s="219" t="s">
        <v>484</v>
      </c>
      <c r="G247" s="220" t="s">
        <v>308</v>
      </c>
      <c r="H247" s="221">
        <v>1</v>
      </c>
      <c r="I247" s="222"/>
      <c r="J247" s="223">
        <f>ROUND(I247*H247,2)</f>
        <v>0</v>
      </c>
      <c r="K247" s="219" t="s">
        <v>162</v>
      </c>
      <c r="L247" s="47"/>
      <c r="M247" s="224" t="s">
        <v>19</v>
      </c>
      <c r="N247" s="225" t="s">
        <v>45</v>
      </c>
      <c r="O247" s="87"/>
      <c r="P247" s="226">
        <f>O247*H247</f>
        <v>0</v>
      </c>
      <c r="Q247" s="226">
        <v>0.00081404329999999997</v>
      </c>
      <c r="R247" s="226">
        <f>Q247*H247</f>
        <v>0.00081404329999999997</v>
      </c>
      <c r="S247" s="226">
        <v>0</v>
      </c>
      <c r="T247" s="22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8" t="s">
        <v>260</v>
      </c>
      <c r="AT247" s="228" t="s">
        <v>158</v>
      </c>
      <c r="AU247" s="228" t="s">
        <v>82</v>
      </c>
      <c r="AY247" s="20" t="s">
        <v>155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20" t="s">
        <v>80</v>
      </c>
      <c r="BK247" s="229">
        <f>ROUND(I247*H247,2)</f>
        <v>0</v>
      </c>
      <c r="BL247" s="20" t="s">
        <v>260</v>
      </c>
      <c r="BM247" s="228" t="s">
        <v>485</v>
      </c>
    </row>
    <row r="248" s="2" customFormat="1">
      <c r="A248" s="41"/>
      <c r="B248" s="42"/>
      <c r="C248" s="43"/>
      <c r="D248" s="230" t="s">
        <v>164</v>
      </c>
      <c r="E248" s="43"/>
      <c r="F248" s="231" t="s">
        <v>486</v>
      </c>
      <c r="G248" s="43"/>
      <c r="H248" s="43"/>
      <c r="I248" s="232"/>
      <c r="J248" s="43"/>
      <c r="K248" s="43"/>
      <c r="L248" s="47"/>
      <c r="M248" s="233"/>
      <c r="N248" s="23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164</v>
      </c>
      <c r="AU248" s="20" t="s">
        <v>82</v>
      </c>
    </row>
    <row r="249" s="2" customFormat="1" ht="24.15" customHeight="1">
      <c r="A249" s="41"/>
      <c r="B249" s="42"/>
      <c r="C249" s="272" t="s">
        <v>487</v>
      </c>
      <c r="D249" s="272" t="s">
        <v>353</v>
      </c>
      <c r="E249" s="273" t="s">
        <v>488</v>
      </c>
      <c r="F249" s="274" t="s">
        <v>489</v>
      </c>
      <c r="G249" s="275" t="s">
        <v>161</v>
      </c>
      <c r="H249" s="276">
        <v>4.1600000000000001</v>
      </c>
      <c r="I249" s="277"/>
      <c r="J249" s="278">
        <f>ROUND(I249*H249,2)</f>
        <v>0</v>
      </c>
      <c r="K249" s="274" t="s">
        <v>162</v>
      </c>
      <c r="L249" s="279"/>
      <c r="M249" s="280" t="s">
        <v>19</v>
      </c>
      <c r="N249" s="281" t="s">
        <v>45</v>
      </c>
      <c r="O249" s="87"/>
      <c r="P249" s="226">
        <f>O249*H249</f>
        <v>0</v>
      </c>
      <c r="Q249" s="226">
        <v>0.038289999999999998</v>
      </c>
      <c r="R249" s="226">
        <f>Q249*H249</f>
        <v>0.1592864</v>
      </c>
      <c r="S249" s="226">
        <v>0</v>
      </c>
      <c r="T249" s="22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8" t="s">
        <v>419</v>
      </c>
      <c r="AT249" s="228" t="s">
        <v>353</v>
      </c>
      <c r="AU249" s="228" t="s">
        <v>82</v>
      </c>
      <c r="AY249" s="20" t="s">
        <v>155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20" t="s">
        <v>80</v>
      </c>
      <c r="BK249" s="229">
        <f>ROUND(I249*H249,2)</f>
        <v>0</v>
      </c>
      <c r="BL249" s="20" t="s">
        <v>260</v>
      </c>
      <c r="BM249" s="228" t="s">
        <v>490</v>
      </c>
    </row>
    <row r="250" s="13" customFormat="1">
      <c r="A250" s="13"/>
      <c r="B250" s="235"/>
      <c r="C250" s="236"/>
      <c r="D250" s="237" t="s">
        <v>166</v>
      </c>
      <c r="E250" s="238" t="s">
        <v>19</v>
      </c>
      <c r="F250" s="239" t="s">
        <v>201</v>
      </c>
      <c r="G250" s="236"/>
      <c r="H250" s="240">
        <v>4.1600000000000001</v>
      </c>
      <c r="I250" s="241"/>
      <c r="J250" s="236"/>
      <c r="K250" s="236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166</v>
      </c>
      <c r="AU250" s="246" t="s">
        <v>82</v>
      </c>
      <c r="AV250" s="13" t="s">
        <v>82</v>
      </c>
      <c r="AW250" s="13" t="s">
        <v>35</v>
      </c>
      <c r="AX250" s="13" t="s">
        <v>80</v>
      </c>
      <c r="AY250" s="246" t="s">
        <v>155</v>
      </c>
    </row>
    <row r="251" s="2" customFormat="1" ht="16.5" customHeight="1">
      <c r="A251" s="41"/>
      <c r="B251" s="42"/>
      <c r="C251" s="272" t="s">
        <v>491</v>
      </c>
      <c r="D251" s="272" t="s">
        <v>353</v>
      </c>
      <c r="E251" s="273" t="s">
        <v>492</v>
      </c>
      <c r="F251" s="274" t="s">
        <v>493</v>
      </c>
      <c r="G251" s="275" t="s">
        <v>308</v>
      </c>
      <c r="H251" s="276">
        <v>2</v>
      </c>
      <c r="I251" s="277"/>
      <c r="J251" s="278">
        <f>ROUND(I251*H251,2)</f>
        <v>0</v>
      </c>
      <c r="K251" s="274" t="s">
        <v>162</v>
      </c>
      <c r="L251" s="279"/>
      <c r="M251" s="280" t="s">
        <v>19</v>
      </c>
      <c r="N251" s="281" t="s">
        <v>45</v>
      </c>
      <c r="O251" s="87"/>
      <c r="P251" s="226">
        <f>O251*H251</f>
        <v>0</v>
      </c>
      <c r="Q251" s="226">
        <v>0.076999999999999999</v>
      </c>
      <c r="R251" s="226">
        <f>Q251*H251</f>
        <v>0.154</v>
      </c>
      <c r="S251" s="226">
        <v>0</v>
      </c>
      <c r="T251" s="22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8" t="s">
        <v>419</v>
      </c>
      <c r="AT251" s="228" t="s">
        <v>353</v>
      </c>
      <c r="AU251" s="228" t="s">
        <v>82</v>
      </c>
      <c r="AY251" s="20" t="s">
        <v>155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20" t="s">
        <v>80</v>
      </c>
      <c r="BK251" s="229">
        <f>ROUND(I251*H251,2)</f>
        <v>0</v>
      </c>
      <c r="BL251" s="20" t="s">
        <v>260</v>
      </c>
      <c r="BM251" s="228" t="s">
        <v>494</v>
      </c>
    </row>
    <row r="252" s="13" customFormat="1">
      <c r="A252" s="13"/>
      <c r="B252" s="235"/>
      <c r="C252" s="236"/>
      <c r="D252" s="237" t="s">
        <v>166</v>
      </c>
      <c r="E252" s="238" t="s">
        <v>19</v>
      </c>
      <c r="F252" s="239" t="s">
        <v>495</v>
      </c>
      <c r="G252" s="236"/>
      <c r="H252" s="240">
        <v>2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166</v>
      </c>
      <c r="AU252" s="246" t="s">
        <v>82</v>
      </c>
      <c r="AV252" s="13" t="s">
        <v>82</v>
      </c>
      <c r="AW252" s="13" t="s">
        <v>35</v>
      </c>
      <c r="AX252" s="13" t="s">
        <v>80</v>
      </c>
      <c r="AY252" s="246" t="s">
        <v>155</v>
      </c>
    </row>
    <row r="253" s="2" customFormat="1" ht="55.5" customHeight="1">
      <c r="A253" s="41"/>
      <c r="B253" s="42"/>
      <c r="C253" s="217" t="s">
        <v>419</v>
      </c>
      <c r="D253" s="217" t="s">
        <v>158</v>
      </c>
      <c r="E253" s="218" t="s">
        <v>496</v>
      </c>
      <c r="F253" s="219" t="s">
        <v>497</v>
      </c>
      <c r="G253" s="220" t="s">
        <v>235</v>
      </c>
      <c r="H253" s="221">
        <v>6.6500000000000004</v>
      </c>
      <c r="I253" s="222"/>
      <c r="J253" s="223">
        <f>ROUND(I253*H253,2)</f>
        <v>0</v>
      </c>
      <c r="K253" s="219" t="s">
        <v>162</v>
      </c>
      <c r="L253" s="47"/>
      <c r="M253" s="224" t="s">
        <v>19</v>
      </c>
      <c r="N253" s="225" t="s">
        <v>45</v>
      </c>
      <c r="O253" s="87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8" t="s">
        <v>260</v>
      </c>
      <c r="AT253" s="228" t="s">
        <v>158</v>
      </c>
      <c r="AU253" s="228" t="s">
        <v>82</v>
      </c>
      <c r="AY253" s="20" t="s">
        <v>155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20" t="s">
        <v>80</v>
      </c>
      <c r="BK253" s="229">
        <f>ROUND(I253*H253,2)</f>
        <v>0</v>
      </c>
      <c r="BL253" s="20" t="s">
        <v>260</v>
      </c>
      <c r="BM253" s="228" t="s">
        <v>498</v>
      </c>
    </row>
    <row r="254" s="2" customFormat="1">
      <c r="A254" s="41"/>
      <c r="B254" s="42"/>
      <c r="C254" s="43"/>
      <c r="D254" s="230" t="s">
        <v>164</v>
      </c>
      <c r="E254" s="43"/>
      <c r="F254" s="231" t="s">
        <v>499</v>
      </c>
      <c r="G254" s="43"/>
      <c r="H254" s="43"/>
      <c r="I254" s="232"/>
      <c r="J254" s="43"/>
      <c r="K254" s="43"/>
      <c r="L254" s="47"/>
      <c r="M254" s="233"/>
      <c r="N254" s="23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164</v>
      </c>
      <c r="AU254" s="20" t="s">
        <v>82</v>
      </c>
    </row>
    <row r="255" s="12" customFormat="1" ht="22.8" customHeight="1">
      <c r="A255" s="12"/>
      <c r="B255" s="201"/>
      <c r="C255" s="202"/>
      <c r="D255" s="203" t="s">
        <v>73</v>
      </c>
      <c r="E255" s="215" t="s">
        <v>298</v>
      </c>
      <c r="F255" s="215" t="s">
        <v>299</v>
      </c>
      <c r="G255" s="202"/>
      <c r="H255" s="202"/>
      <c r="I255" s="205"/>
      <c r="J255" s="216">
        <f>BK255</f>
        <v>0</v>
      </c>
      <c r="K255" s="202"/>
      <c r="L255" s="207"/>
      <c r="M255" s="208"/>
      <c r="N255" s="209"/>
      <c r="O255" s="209"/>
      <c r="P255" s="210">
        <f>SUM(P256:P262)</f>
        <v>0</v>
      </c>
      <c r="Q255" s="209"/>
      <c r="R255" s="210">
        <f>SUM(R256:R262)</f>
        <v>0.65847216708</v>
      </c>
      <c r="S255" s="209"/>
      <c r="T255" s="211">
        <f>SUM(T256:T262)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2" t="s">
        <v>82</v>
      </c>
      <c r="AT255" s="213" t="s">
        <v>73</v>
      </c>
      <c r="AU255" s="213" t="s">
        <v>80</v>
      </c>
      <c r="AY255" s="212" t="s">
        <v>155</v>
      </c>
      <c r="BK255" s="214">
        <f>SUM(BK256:BK262)</f>
        <v>0</v>
      </c>
    </row>
    <row r="256" s="2" customFormat="1" ht="16.5" customHeight="1">
      <c r="A256" s="41"/>
      <c r="B256" s="42"/>
      <c r="C256" s="217" t="s">
        <v>500</v>
      </c>
      <c r="D256" s="217" t="s">
        <v>158</v>
      </c>
      <c r="E256" s="218" t="s">
        <v>501</v>
      </c>
      <c r="F256" s="219" t="s">
        <v>502</v>
      </c>
      <c r="G256" s="220" t="s">
        <v>161</v>
      </c>
      <c r="H256" s="221">
        <v>65.519999999999996</v>
      </c>
      <c r="I256" s="222"/>
      <c r="J256" s="223">
        <f>ROUND(I256*H256,2)</f>
        <v>0</v>
      </c>
      <c r="K256" s="219" t="s">
        <v>162</v>
      </c>
      <c r="L256" s="47"/>
      <c r="M256" s="224" t="s">
        <v>19</v>
      </c>
      <c r="N256" s="225" t="s">
        <v>45</v>
      </c>
      <c r="O256" s="87"/>
      <c r="P256" s="226">
        <f>O256*H256</f>
        <v>0</v>
      </c>
      <c r="Q256" s="226">
        <v>4.9941500000000003E-05</v>
      </c>
      <c r="R256" s="226">
        <f>Q256*H256</f>
        <v>0.00327216708</v>
      </c>
      <c r="S256" s="226">
        <v>0</v>
      </c>
      <c r="T256" s="22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8" t="s">
        <v>260</v>
      </c>
      <c r="AT256" s="228" t="s">
        <v>158</v>
      </c>
      <c r="AU256" s="228" t="s">
        <v>82</v>
      </c>
      <c r="AY256" s="20" t="s">
        <v>155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20" t="s">
        <v>80</v>
      </c>
      <c r="BK256" s="229">
        <f>ROUND(I256*H256,2)</f>
        <v>0</v>
      </c>
      <c r="BL256" s="20" t="s">
        <v>260</v>
      </c>
      <c r="BM256" s="228" t="s">
        <v>503</v>
      </c>
    </row>
    <row r="257" s="2" customFormat="1">
      <c r="A257" s="41"/>
      <c r="B257" s="42"/>
      <c r="C257" s="43"/>
      <c r="D257" s="230" t="s">
        <v>164</v>
      </c>
      <c r="E257" s="43"/>
      <c r="F257" s="231" t="s">
        <v>504</v>
      </c>
      <c r="G257" s="43"/>
      <c r="H257" s="43"/>
      <c r="I257" s="232"/>
      <c r="J257" s="43"/>
      <c r="K257" s="43"/>
      <c r="L257" s="47"/>
      <c r="M257" s="233"/>
      <c r="N257" s="23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164</v>
      </c>
      <c r="AU257" s="20" t="s">
        <v>82</v>
      </c>
    </row>
    <row r="258" s="13" customFormat="1">
      <c r="A258" s="13"/>
      <c r="B258" s="235"/>
      <c r="C258" s="236"/>
      <c r="D258" s="237" t="s">
        <v>166</v>
      </c>
      <c r="E258" s="238" t="s">
        <v>19</v>
      </c>
      <c r="F258" s="239" t="s">
        <v>304</v>
      </c>
      <c r="G258" s="236"/>
      <c r="H258" s="240">
        <v>65.519999999999996</v>
      </c>
      <c r="I258" s="241"/>
      <c r="J258" s="236"/>
      <c r="K258" s="236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166</v>
      </c>
      <c r="AU258" s="246" t="s">
        <v>82</v>
      </c>
      <c r="AV258" s="13" t="s">
        <v>82</v>
      </c>
      <c r="AW258" s="13" t="s">
        <v>35</v>
      </c>
      <c r="AX258" s="13" t="s">
        <v>80</v>
      </c>
      <c r="AY258" s="246" t="s">
        <v>155</v>
      </c>
    </row>
    <row r="259" s="2" customFormat="1" ht="16.5" customHeight="1">
      <c r="A259" s="41"/>
      <c r="B259" s="42"/>
      <c r="C259" s="272" t="s">
        <v>505</v>
      </c>
      <c r="D259" s="272" t="s">
        <v>353</v>
      </c>
      <c r="E259" s="273" t="s">
        <v>506</v>
      </c>
      <c r="F259" s="274" t="s">
        <v>507</v>
      </c>
      <c r="G259" s="275" t="s">
        <v>161</v>
      </c>
      <c r="H259" s="276">
        <v>65.519999999999996</v>
      </c>
      <c r="I259" s="277"/>
      <c r="J259" s="278">
        <f>ROUND(I259*H259,2)</f>
        <v>0</v>
      </c>
      <c r="K259" s="274" t="s">
        <v>162</v>
      </c>
      <c r="L259" s="279"/>
      <c r="M259" s="280" t="s">
        <v>19</v>
      </c>
      <c r="N259" s="281" t="s">
        <v>45</v>
      </c>
      <c r="O259" s="87"/>
      <c r="P259" s="226">
        <f>O259*H259</f>
        <v>0</v>
      </c>
      <c r="Q259" s="226">
        <v>0.01</v>
      </c>
      <c r="R259" s="226">
        <f>Q259*H259</f>
        <v>0.6552</v>
      </c>
      <c r="S259" s="226">
        <v>0</v>
      </c>
      <c r="T259" s="22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8" t="s">
        <v>419</v>
      </c>
      <c r="AT259" s="228" t="s">
        <v>353</v>
      </c>
      <c r="AU259" s="228" t="s">
        <v>82</v>
      </c>
      <c r="AY259" s="20" t="s">
        <v>155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20" t="s">
        <v>80</v>
      </c>
      <c r="BK259" s="229">
        <f>ROUND(I259*H259,2)</f>
        <v>0</v>
      </c>
      <c r="BL259" s="20" t="s">
        <v>260</v>
      </c>
      <c r="BM259" s="228" t="s">
        <v>508</v>
      </c>
    </row>
    <row r="260" s="13" customFormat="1">
      <c r="A260" s="13"/>
      <c r="B260" s="235"/>
      <c r="C260" s="236"/>
      <c r="D260" s="237" t="s">
        <v>166</v>
      </c>
      <c r="E260" s="238" t="s">
        <v>19</v>
      </c>
      <c r="F260" s="239" t="s">
        <v>304</v>
      </c>
      <c r="G260" s="236"/>
      <c r="H260" s="240">
        <v>65.519999999999996</v>
      </c>
      <c r="I260" s="241"/>
      <c r="J260" s="236"/>
      <c r="K260" s="236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166</v>
      </c>
      <c r="AU260" s="246" t="s">
        <v>82</v>
      </c>
      <c r="AV260" s="13" t="s">
        <v>82</v>
      </c>
      <c r="AW260" s="13" t="s">
        <v>35</v>
      </c>
      <c r="AX260" s="13" t="s">
        <v>80</v>
      </c>
      <c r="AY260" s="246" t="s">
        <v>155</v>
      </c>
    </row>
    <row r="261" s="2" customFormat="1" ht="49.05" customHeight="1">
      <c r="A261" s="41"/>
      <c r="B261" s="42"/>
      <c r="C261" s="217" t="s">
        <v>509</v>
      </c>
      <c r="D261" s="217" t="s">
        <v>158</v>
      </c>
      <c r="E261" s="218" t="s">
        <v>510</v>
      </c>
      <c r="F261" s="219" t="s">
        <v>511</v>
      </c>
      <c r="G261" s="220" t="s">
        <v>235</v>
      </c>
      <c r="H261" s="221">
        <v>0.65800000000000003</v>
      </c>
      <c r="I261" s="222"/>
      <c r="J261" s="223">
        <f>ROUND(I261*H261,2)</f>
        <v>0</v>
      </c>
      <c r="K261" s="219" t="s">
        <v>162</v>
      </c>
      <c r="L261" s="47"/>
      <c r="M261" s="224" t="s">
        <v>19</v>
      </c>
      <c r="N261" s="225" t="s">
        <v>45</v>
      </c>
      <c r="O261" s="87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8" t="s">
        <v>260</v>
      </c>
      <c r="AT261" s="228" t="s">
        <v>158</v>
      </c>
      <c r="AU261" s="228" t="s">
        <v>82</v>
      </c>
      <c r="AY261" s="20" t="s">
        <v>155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0" t="s">
        <v>80</v>
      </c>
      <c r="BK261" s="229">
        <f>ROUND(I261*H261,2)</f>
        <v>0</v>
      </c>
      <c r="BL261" s="20" t="s">
        <v>260</v>
      </c>
      <c r="BM261" s="228" t="s">
        <v>512</v>
      </c>
    </row>
    <row r="262" s="2" customFormat="1">
      <c r="A262" s="41"/>
      <c r="B262" s="42"/>
      <c r="C262" s="43"/>
      <c r="D262" s="230" t="s">
        <v>164</v>
      </c>
      <c r="E262" s="43"/>
      <c r="F262" s="231" t="s">
        <v>513</v>
      </c>
      <c r="G262" s="43"/>
      <c r="H262" s="43"/>
      <c r="I262" s="232"/>
      <c r="J262" s="43"/>
      <c r="K262" s="43"/>
      <c r="L262" s="47"/>
      <c r="M262" s="283"/>
      <c r="N262" s="284"/>
      <c r="O262" s="285"/>
      <c r="P262" s="285"/>
      <c r="Q262" s="285"/>
      <c r="R262" s="285"/>
      <c r="S262" s="285"/>
      <c r="T262" s="286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164</v>
      </c>
      <c r="AU262" s="20" t="s">
        <v>82</v>
      </c>
    </row>
    <row r="263" s="2" customFormat="1" ht="6.96" customHeight="1">
      <c r="A263" s="41"/>
      <c r="B263" s="62"/>
      <c r="C263" s="63"/>
      <c r="D263" s="63"/>
      <c r="E263" s="63"/>
      <c r="F263" s="63"/>
      <c r="G263" s="63"/>
      <c r="H263" s="63"/>
      <c r="I263" s="63"/>
      <c r="J263" s="63"/>
      <c r="K263" s="63"/>
      <c r="L263" s="47"/>
      <c r="M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</sheetData>
  <sheetProtection sheet="1" autoFilter="0" formatColumns="0" formatRows="0" objects="1" scenarios="1" spinCount="100000" saltValue="Cx/Sqo6UcNnRA8UVdBP2+nZk+8hyL1BDDDGAchGLUdhwd+HvZCzgAeDZxLdHtZQ/tQKxH6xjL4pWHmhV2LzlVg==" hashValue="gYLwCC+HpAve2wkwcUJVJ2sGuIK+qmLrG/suVvCjrEBaBcEwkjR5+EE4vIycdoKLTI2lJDJQCPz+EN2rVDATUA==" algorithmName="SHA-512" password="CC35"/>
  <autoFilter ref="C100:K26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7:H87"/>
    <mergeCell ref="E91:H91"/>
    <mergeCell ref="E89:H89"/>
    <mergeCell ref="E93:H93"/>
    <mergeCell ref="L2:V2"/>
  </mergeCells>
  <hyperlinks>
    <hyperlink ref="F105" r:id="rId1" display="https://podminky.urs.cz/item/CS_URS_2025_01/622131101"/>
    <hyperlink ref="F108" r:id="rId2" display="https://podminky.urs.cz/item/CS_URS_2025_01/622135011"/>
    <hyperlink ref="F112" r:id="rId3" display="https://podminky.urs.cz/item/CS_URS_2025_01/622142001"/>
    <hyperlink ref="F116" r:id="rId4" display="https://podminky.urs.cz/item/CS_URS_2025_01/622143004"/>
    <hyperlink ref="F131" r:id="rId5" display="https://podminky.urs.cz/item/CS_URS_2025_01/622151001"/>
    <hyperlink ref="F134" r:id="rId6" display="https://podminky.urs.cz/item/CS_URS_2025_01/622252002"/>
    <hyperlink ref="F160" r:id="rId7" display="https://podminky.urs.cz/item/CS_URS_2025_01/622511112"/>
    <hyperlink ref="F163" r:id="rId8" display="https://podminky.urs.cz/item/CS_URS_2025_01/622531012"/>
    <hyperlink ref="F167" r:id="rId9" display="https://podminky.urs.cz/item/CS_URS_2025_01/629995103"/>
    <hyperlink ref="F177" r:id="rId10" display="https://podminky.urs.cz/item/CS_URS_2025_01/621325102"/>
    <hyperlink ref="F183" r:id="rId11" display="https://podminky.urs.cz/item/CS_URS_2025_01/998011002"/>
    <hyperlink ref="F187" r:id="rId12" display="https://podminky.urs.cz/item/CS_URS_2025_01/712341559"/>
    <hyperlink ref="F199" r:id="rId13" display="https://podminky.urs.cz/item/CS_URS_2025_01/998712102"/>
    <hyperlink ref="F202" r:id="rId14" display="https://podminky.urs.cz/item/CS_URS_2025_01/741420001"/>
    <hyperlink ref="F207" r:id="rId15" display="https://podminky.urs.cz/item/CS_URS_2025_01/764011446"/>
    <hyperlink ref="F210" r:id="rId16" display="https://podminky.urs.cz/item/CS_URS_2025_01/764041521"/>
    <hyperlink ref="F213" r:id="rId17" display="https://podminky.urs.cz/item/CS_URS_2025_01/764216644"/>
    <hyperlink ref="F220" r:id="rId18" display="https://podminky.urs.cz/item/CS_URS_2025_01/764244506"/>
    <hyperlink ref="F223" r:id="rId19" display="https://podminky.urs.cz/item/CS_URS_2025_01/764245546"/>
    <hyperlink ref="F225" r:id="rId20" display="https://podminky.urs.cz/item/CS_URS_2025_01/998764122"/>
    <hyperlink ref="F228" r:id="rId21" display="https://podminky.urs.cz/item/CS_URS_2025_01/766622216"/>
    <hyperlink ref="F235" r:id="rId22" display="https://podminky.urs.cz/item/CS_URS_2025_01/766622132"/>
    <hyperlink ref="F248" r:id="rId23" display="https://podminky.urs.cz/item/CS_URS_2025_01/766660461"/>
    <hyperlink ref="F254" r:id="rId24" display="https://podminky.urs.cz/item/CS_URS_2025_01/998766122"/>
    <hyperlink ref="F257" r:id="rId25" display="https://podminky.urs.cz/item/CS_URS_2025_01/767662110"/>
    <hyperlink ref="F262" r:id="rId26" display="https://podminky.urs.cz/item/CS_URS_2025_01/99876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121</v>
      </c>
      <c r="L8" s="23"/>
    </row>
    <row r="9" s="1" customFormat="1" ht="16.5" customHeight="1">
      <c r="B9" s="23"/>
      <c r="E9" s="147" t="s">
        <v>122</v>
      </c>
      <c r="F9" s="1"/>
      <c r="G9" s="1"/>
      <c r="H9" s="1"/>
      <c r="L9" s="23"/>
    </row>
    <row r="10" s="1" customFormat="1" ht="12" customHeight="1">
      <c r="B10" s="23"/>
      <c r="D10" s="146" t="s">
        <v>123</v>
      </c>
      <c r="L10" s="23"/>
    </row>
    <row r="11" s="2" customFormat="1" ht="16.5" customHeight="1">
      <c r="A11" s="41"/>
      <c r="B11" s="47"/>
      <c r="C11" s="41"/>
      <c r="D11" s="41"/>
      <c r="E11" s="148" t="s">
        <v>514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125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515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ROUND(J102,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ROUND((SUM(BE102:BE217)),  2)</f>
        <v>0</v>
      </c>
      <c r="G37" s="41"/>
      <c r="H37" s="41"/>
      <c r="I37" s="161">
        <v>0.20999999999999999</v>
      </c>
      <c r="J37" s="160">
        <f>ROUND(((SUM(BE102:BE217))*I37),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ROUND((SUM(BF102:BF217)),  2)</f>
        <v>0</v>
      </c>
      <c r="G38" s="41"/>
      <c r="H38" s="41"/>
      <c r="I38" s="161">
        <v>0.12</v>
      </c>
      <c r="J38" s="160">
        <f>ROUND(((SUM(BF102:BF217))*I38),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ROUND((SUM(BG102:BG217)),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ROUND((SUM(BH102:BH217)),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ROUND((SUM(BI102:BI217)),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128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121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122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123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514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125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D.1.1a - Architektonicko stavební řešení - Bourací práce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129</v>
      </c>
      <c r="D65" s="176"/>
      <c r="E65" s="176"/>
      <c r="F65" s="176"/>
      <c r="G65" s="176"/>
      <c r="H65" s="176"/>
      <c r="I65" s="176"/>
      <c r="J65" s="177" t="s">
        <v>130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J102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131</v>
      </c>
    </row>
    <row r="68" s="9" customFormat="1" ht="24.96" customHeight="1">
      <c r="A68" s="9"/>
      <c r="B68" s="179"/>
      <c r="C68" s="180"/>
      <c r="D68" s="181" t="s">
        <v>132</v>
      </c>
      <c r="E68" s="182"/>
      <c r="F68" s="182"/>
      <c r="G68" s="182"/>
      <c r="H68" s="182"/>
      <c r="I68" s="182"/>
      <c r="J68" s="183">
        <f>J103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133</v>
      </c>
      <c r="E69" s="187"/>
      <c r="F69" s="187"/>
      <c r="G69" s="187"/>
      <c r="H69" s="187"/>
      <c r="I69" s="187"/>
      <c r="J69" s="188">
        <f>J104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134</v>
      </c>
      <c r="E70" s="187"/>
      <c r="F70" s="187"/>
      <c r="G70" s="187"/>
      <c r="H70" s="187"/>
      <c r="I70" s="187"/>
      <c r="J70" s="188">
        <f>J126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326</v>
      </c>
      <c r="E71" s="187"/>
      <c r="F71" s="187"/>
      <c r="G71" s="187"/>
      <c r="H71" s="187"/>
      <c r="I71" s="187"/>
      <c r="J71" s="188">
        <f>J138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135</v>
      </c>
      <c r="E72" s="182"/>
      <c r="F72" s="182"/>
      <c r="G72" s="182"/>
      <c r="H72" s="182"/>
      <c r="I72" s="182"/>
      <c r="J72" s="183">
        <f>J141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27"/>
      <c r="D73" s="186" t="s">
        <v>516</v>
      </c>
      <c r="E73" s="187"/>
      <c r="F73" s="187"/>
      <c r="G73" s="187"/>
      <c r="H73" s="187"/>
      <c r="I73" s="187"/>
      <c r="J73" s="188">
        <f>J142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27"/>
      <c r="D74" s="186" t="s">
        <v>517</v>
      </c>
      <c r="E74" s="187"/>
      <c r="F74" s="187"/>
      <c r="G74" s="187"/>
      <c r="H74" s="187"/>
      <c r="I74" s="187"/>
      <c r="J74" s="188">
        <f>J158</f>
        <v>0</v>
      </c>
      <c r="K74" s="127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27"/>
      <c r="D75" s="186" t="s">
        <v>138</v>
      </c>
      <c r="E75" s="187"/>
      <c r="F75" s="187"/>
      <c r="G75" s="187"/>
      <c r="H75" s="187"/>
      <c r="I75" s="187"/>
      <c r="J75" s="188">
        <f>J180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327</v>
      </c>
      <c r="E76" s="187"/>
      <c r="F76" s="187"/>
      <c r="G76" s="187"/>
      <c r="H76" s="187"/>
      <c r="I76" s="187"/>
      <c r="J76" s="188">
        <f>J186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27"/>
      <c r="D77" s="186" t="s">
        <v>518</v>
      </c>
      <c r="E77" s="187"/>
      <c r="F77" s="187"/>
      <c r="G77" s="187"/>
      <c r="H77" s="187"/>
      <c r="I77" s="187"/>
      <c r="J77" s="188">
        <f>J196</f>
        <v>0</v>
      </c>
      <c r="K77" s="127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27"/>
      <c r="D78" s="186" t="s">
        <v>519</v>
      </c>
      <c r="E78" s="187"/>
      <c r="F78" s="187"/>
      <c r="G78" s="187"/>
      <c r="H78" s="187"/>
      <c r="I78" s="187"/>
      <c r="J78" s="188">
        <f>J210</f>
        <v>0</v>
      </c>
      <c r="K78" s="127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14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140</v>
      </c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16</v>
      </c>
      <c r="D87" s="43"/>
      <c r="E87" s="43"/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173" t="str">
        <f>E7</f>
        <v>Oprava fasády budovy CH, oprava sociálního zázemí ve 2.NP</v>
      </c>
      <c r="F88" s="35"/>
      <c r="G88" s="35"/>
      <c r="H88" s="35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" customFormat="1" ht="12" customHeight="1">
      <c r="B89" s="24"/>
      <c r="C89" s="35" t="s">
        <v>121</v>
      </c>
      <c r="D89" s="25"/>
      <c r="E89" s="25"/>
      <c r="F89" s="25"/>
      <c r="G89" s="25"/>
      <c r="H89" s="25"/>
      <c r="I89" s="25"/>
      <c r="J89" s="25"/>
      <c r="K89" s="25"/>
      <c r="L89" s="23"/>
    </row>
    <row r="90" s="1" customFormat="1" ht="16.5" customHeight="1">
      <c r="B90" s="24"/>
      <c r="C90" s="25"/>
      <c r="D90" s="25"/>
      <c r="E90" s="173" t="s">
        <v>122</v>
      </c>
      <c r="F90" s="25"/>
      <c r="G90" s="25"/>
      <c r="H90" s="25"/>
      <c r="I90" s="25"/>
      <c r="J90" s="25"/>
      <c r="K90" s="25"/>
      <c r="L90" s="23"/>
    </row>
    <row r="91" s="1" customFormat="1" ht="12" customHeight="1">
      <c r="B91" s="24"/>
      <c r="C91" s="35" t="s">
        <v>123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4" t="s">
        <v>514</v>
      </c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125</v>
      </c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E13</f>
        <v>D.1.1a - Architektonicko stavební řešení - Bourací práce</v>
      </c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9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F16</f>
        <v>Masarykova nemocnice v Ústí nad Labem</v>
      </c>
      <c r="G96" s="43"/>
      <c r="H96" s="43"/>
      <c r="I96" s="35" t="s">
        <v>23</v>
      </c>
      <c r="J96" s="75" t="str">
        <f>IF(J16="","",J16)</f>
        <v>12. 1. 2023</v>
      </c>
      <c r="K96" s="43"/>
      <c r="L96" s="149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9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5.15" customHeight="1">
      <c r="A98" s="41"/>
      <c r="B98" s="42"/>
      <c r="C98" s="35" t="s">
        <v>25</v>
      </c>
      <c r="D98" s="43"/>
      <c r="E98" s="43"/>
      <c r="F98" s="30" t="str">
        <f>E19</f>
        <v>Krajská zdravotní a.s.</v>
      </c>
      <c r="G98" s="43"/>
      <c r="H98" s="43"/>
      <c r="I98" s="35" t="s">
        <v>33</v>
      </c>
      <c r="J98" s="39" t="str">
        <f>E25</f>
        <v xml:space="preserve"> </v>
      </c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31</v>
      </c>
      <c r="D99" s="43"/>
      <c r="E99" s="43"/>
      <c r="F99" s="30" t="str">
        <f>IF(E22="","",E22)</f>
        <v>Vyplň údaj</v>
      </c>
      <c r="G99" s="43"/>
      <c r="H99" s="43"/>
      <c r="I99" s="35" t="s">
        <v>36</v>
      </c>
      <c r="J99" s="39" t="str">
        <f>E28</f>
        <v>Milan Křehla</v>
      </c>
      <c r="K99" s="43"/>
      <c r="L99" s="149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9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90"/>
      <c r="B101" s="191"/>
      <c r="C101" s="192" t="s">
        <v>141</v>
      </c>
      <c r="D101" s="193" t="s">
        <v>59</v>
      </c>
      <c r="E101" s="193" t="s">
        <v>55</v>
      </c>
      <c r="F101" s="193" t="s">
        <v>56</v>
      </c>
      <c r="G101" s="193" t="s">
        <v>142</v>
      </c>
      <c r="H101" s="193" t="s">
        <v>143</v>
      </c>
      <c r="I101" s="193" t="s">
        <v>144</v>
      </c>
      <c r="J101" s="193" t="s">
        <v>130</v>
      </c>
      <c r="K101" s="194" t="s">
        <v>145</v>
      </c>
      <c r="L101" s="195"/>
      <c r="M101" s="95" t="s">
        <v>19</v>
      </c>
      <c r="N101" s="96" t="s">
        <v>44</v>
      </c>
      <c r="O101" s="96" t="s">
        <v>146</v>
      </c>
      <c r="P101" s="96" t="s">
        <v>147</v>
      </c>
      <c r="Q101" s="96" t="s">
        <v>148</v>
      </c>
      <c r="R101" s="96" t="s">
        <v>149</v>
      </c>
      <c r="S101" s="96" t="s">
        <v>150</v>
      </c>
      <c r="T101" s="97" t="s">
        <v>151</v>
      </c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</row>
    <row r="102" s="2" customFormat="1" ht="22.8" customHeight="1">
      <c r="A102" s="41"/>
      <c r="B102" s="42"/>
      <c r="C102" s="102" t="s">
        <v>152</v>
      </c>
      <c r="D102" s="43"/>
      <c r="E102" s="43"/>
      <c r="F102" s="43"/>
      <c r="G102" s="43"/>
      <c r="H102" s="43"/>
      <c r="I102" s="43"/>
      <c r="J102" s="196">
        <f>BK102</f>
        <v>0</v>
      </c>
      <c r="K102" s="43"/>
      <c r="L102" s="47"/>
      <c r="M102" s="98"/>
      <c r="N102" s="197"/>
      <c r="O102" s="99"/>
      <c r="P102" s="198">
        <f>P103+P141</f>
        <v>0</v>
      </c>
      <c r="Q102" s="99"/>
      <c r="R102" s="198">
        <f>R103+R141</f>
        <v>0</v>
      </c>
      <c r="S102" s="99"/>
      <c r="T102" s="199">
        <f>T103+T141</f>
        <v>4.0096569999999998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73</v>
      </c>
      <c r="AU102" s="20" t="s">
        <v>131</v>
      </c>
      <c r="BK102" s="200">
        <f>BK103+BK141</f>
        <v>0</v>
      </c>
    </row>
    <row r="103" s="12" customFormat="1" ht="25.92" customHeight="1">
      <c r="A103" s="12"/>
      <c r="B103" s="201"/>
      <c r="C103" s="202"/>
      <c r="D103" s="203" t="s">
        <v>73</v>
      </c>
      <c r="E103" s="204" t="s">
        <v>153</v>
      </c>
      <c r="F103" s="204" t="s">
        <v>154</v>
      </c>
      <c r="G103" s="202"/>
      <c r="H103" s="202"/>
      <c r="I103" s="205"/>
      <c r="J103" s="206">
        <f>BK103</f>
        <v>0</v>
      </c>
      <c r="K103" s="202"/>
      <c r="L103" s="207"/>
      <c r="M103" s="208"/>
      <c r="N103" s="209"/>
      <c r="O103" s="209"/>
      <c r="P103" s="210">
        <f>P104+P126+P138</f>
        <v>0</v>
      </c>
      <c r="Q103" s="209"/>
      <c r="R103" s="210">
        <f>R104+R126+R138</f>
        <v>0</v>
      </c>
      <c r="S103" s="209"/>
      <c r="T103" s="211">
        <f>T104+T126+T138</f>
        <v>1.624428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2" t="s">
        <v>80</v>
      </c>
      <c r="AT103" s="213" t="s">
        <v>73</v>
      </c>
      <c r="AU103" s="213" t="s">
        <v>74</v>
      </c>
      <c r="AY103" s="212" t="s">
        <v>155</v>
      </c>
      <c r="BK103" s="214">
        <f>BK104+BK126+BK138</f>
        <v>0</v>
      </c>
    </row>
    <row r="104" s="12" customFormat="1" ht="22.8" customHeight="1">
      <c r="A104" s="12"/>
      <c r="B104" s="201"/>
      <c r="C104" s="202"/>
      <c r="D104" s="203" t="s">
        <v>73</v>
      </c>
      <c r="E104" s="215" t="s">
        <v>156</v>
      </c>
      <c r="F104" s="215" t="s">
        <v>157</v>
      </c>
      <c r="G104" s="202"/>
      <c r="H104" s="202"/>
      <c r="I104" s="205"/>
      <c r="J104" s="216">
        <f>BK104</f>
        <v>0</v>
      </c>
      <c r="K104" s="202"/>
      <c r="L104" s="207"/>
      <c r="M104" s="208"/>
      <c r="N104" s="209"/>
      <c r="O104" s="209"/>
      <c r="P104" s="210">
        <f>SUM(P105:P125)</f>
        <v>0</v>
      </c>
      <c r="Q104" s="209"/>
      <c r="R104" s="210">
        <f>SUM(R105:R125)</f>
        <v>0</v>
      </c>
      <c r="S104" s="209"/>
      <c r="T104" s="211">
        <f>SUM(T105:T125)</f>
        <v>1.624428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2" t="s">
        <v>80</v>
      </c>
      <c r="AT104" s="213" t="s">
        <v>73</v>
      </c>
      <c r="AU104" s="213" t="s">
        <v>80</v>
      </c>
      <c r="AY104" s="212" t="s">
        <v>155</v>
      </c>
      <c r="BK104" s="214">
        <f>SUM(BK105:BK125)</f>
        <v>0</v>
      </c>
    </row>
    <row r="105" s="2" customFormat="1" ht="37.8" customHeight="1">
      <c r="A105" s="41"/>
      <c r="B105" s="42"/>
      <c r="C105" s="217" t="s">
        <v>80</v>
      </c>
      <c r="D105" s="217" t="s">
        <v>158</v>
      </c>
      <c r="E105" s="218" t="s">
        <v>520</v>
      </c>
      <c r="F105" s="219" t="s">
        <v>521</v>
      </c>
      <c r="G105" s="220" t="s">
        <v>161</v>
      </c>
      <c r="H105" s="221">
        <v>17.149999999999999</v>
      </c>
      <c r="I105" s="222"/>
      <c r="J105" s="223">
        <f>ROUND(I105*H105,2)</f>
        <v>0</v>
      </c>
      <c r="K105" s="219" t="s">
        <v>162</v>
      </c>
      <c r="L105" s="47"/>
      <c r="M105" s="224" t="s">
        <v>19</v>
      </c>
      <c r="N105" s="225" t="s">
        <v>45</v>
      </c>
      <c r="O105" s="87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8" t="s">
        <v>94</v>
      </c>
      <c r="AT105" s="228" t="s">
        <v>158</v>
      </c>
      <c r="AU105" s="228" t="s">
        <v>82</v>
      </c>
      <c r="AY105" s="20" t="s">
        <v>155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0" t="s">
        <v>80</v>
      </c>
      <c r="BK105" s="229">
        <f>ROUND(I105*H105,2)</f>
        <v>0</v>
      </c>
      <c r="BL105" s="20" t="s">
        <v>94</v>
      </c>
      <c r="BM105" s="228" t="s">
        <v>522</v>
      </c>
    </row>
    <row r="106" s="2" customFormat="1">
      <c r="A106" s="41"/>
      <c r="B106" s="42"/>
      <c r="C106" s="43"/>
      <c r="D106" s="230" t="s">
        <v>164</v>
      </c>
      <c r="E106" s="43"/>
      <c r="F106" s="231" t="s">
        <v>523</v>
      </c>
      <c r="G106" s="43"/>
      <c r="H106" s="43"/>
      <c r="I106" s="232"/>
      <c r="J106" s="43"/>
      <c r="K106" s="43"/>
      <c r="L106" s="47"/>
      <c r="M106" s="233"/>
      <c r="N106" s="23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164</v>
      </c>
      <c r="AU106" s="20" t="s">
        <v>82</v>
      </c>
    </row>
    <row r="107" s="14" customFormat="1">
      <c r="A107" s="14"/>
      <c r="B107" s="247"/>
      <c r="C107" s="248"/>
      <c r="D107" s="237" t="s">
        <v>166</v>
      </c>
      <c r="E107" s="249" t="s">
        <v>19</v>
      </c>
      <c r="F107" s="250" t="s">
        <v>524</v>
      </c>
      <c r="G107" s="248"/>
      <c r="H107" s="249" t="s">
        <v>19</v>
      </c>
      <c r="I107" s="251"/>
      <c r="J107" s="248"/>
      <c r="K107" s="248"/>
      <c r="L107" s="252"/>
      <c r="M107" s="253"/>
      <c r="N107" s="254"/>
      <c r="O107" s="254"/>
      <c r="P107" s="254"/>
      <c r="Q107" s="254"/>
      <c r="R107" s="254"/>
      <c r="S107" s="254"/>
      <c r="T107" s="25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6" t="s">
        <v>166</v>
      </c>
      <c r="AU107" s="256" t="s">
        <v>82</v>
      </c>
      <c r="AV107" s="14" t="s">
        <v>80</v>
      </c>
      <c r="AW107" s="14" t="s">
        <v>35</v>
      </c>
      <c r="AX107" s="14" t="s">
        <v>74</v>
      </c>
      <c r="AY107" s="256" t="s">
        <v>155</v>
      </c>
    </row>
    <row r="108" s="13" customFormat="1">
      <c r="A108" s="13"/>
      <c r="B108" s="235"/>
      <c r="C108" s="236"/>
      <c r="D108" s="237" t="s">
        <v>166</v>
      </c>
      <c r="E108" s="238" t="s">
        <v>19</v>
      </c>
      <c r="F108" s="239" t="s">
        <v>525</v>
      </c>
      <c r="G108" s="236"/>
      <c r="H108" s="240">
        <v>17.149999999999999</v>
      </c>
      <c r="I108" s="241"/>
      <c r="J108" s="236"/>
      <c r="K108" s="236"/>
      <c r="L108" s="242"/>
      <c r="M108" s="243"/>
      <c r="N108" s="244"/>
      <c r="O108" s="244"/>
      <c r="P108" s="244"/>
      <c r="Q108" s="244"/>
      <c r="R108" s="244"/>
      <c r="S108" s="244"/>
      <c r="T108" s="24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6" t="s">
        <v>166</v>
      </c>
      <c r="AU108" s="246" t="s">
        <v>82</v>
      </c>
      <c r="AV108" s="13" t="s">
        <v>82</v>
      </c>
      <c r="AW108" s="13" t="s">
        <v>35</v>
      </c>
      <c r="AX108" s="13" t="s">
        <v>80</v>
      </c>
      <c r="AY108" s="246" t="s">
        <v>155</v>
      </c>
    </row>
    <row r="109" s="2" customFormat="1" ht="24.15" customHeight="1">
      <c r="A109" s="41"/>
      <c r="B109" s="42"/>
      <c r="C109" s="217" t="s">
        <v>82</v>
      </c>
      <c r="D109" s="217" t="s">
        <v>158</v>
      </c>
      <c r="E109" s="218" t="s">
        <v>526</v>
      </c>
      <c r="F109" s="219" t="s">
        <v>527</v>
      </c>
      <c r="G109" s="220" t="s">
        <v>161</v>
      </c>
      <c r="H109" s="221">
        <v>3.641</v>
      </c>
      <c r="I109" s="222"/>
      <c r="J109" s="223">
        <f>ROUND(I109*H109,2)</f>
        <v>0</v>
      </c>
      <c r="K109" s="219" t="s">
        <v>162</v>
      </c>
      <c r="L109" s="47"/>
      <c r="M109" s="224" t="s">
        <v>19</v>
      </c>
      <c r="N109" s="225" t="s">
        <v>45</v>
      </c>
      <c r="O109" s="87"/>
      <c r="P109" s="226">
        <f>O109*H109</f>
        <v>0</v>
      </c>
      <c r="Q109" s="226">
        <v>0</v>
      </c>
      <c r="R109" s="226">
        <f>Q109*H109</f>
        <v>0</v>
      </c>
      <c r="S109" s="226">
        <v>0.308</v>
      </c>
      <c r="T109" s="227">
        <f>S109*H109</f>
        <v>1.1214280000000001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94</v>
      </c>
      <c r="AT109" s="228" t="s">
        <v>158</v>
      </c>
      <c r="AU109" s="228" t="s">
        <v>82</v>
      </c>
      <c r="AY109" s="20" t="s">
        <v>155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94</v>
      </c>
      <c r="BM109" s="228" t="s">
        <v>528</v>
      </c>
    </row>
    <row r="110" s="2" customFormat="1">
      <c r="A110" s="41"/>
      <c r="B110" s="42"/>
      <c r="C110" s="43"/>
      <c r="D110" s="230" t="s">
        <v>164</v>
      </c>
      <c r="E110" s="43"/>
      <c r="F110" s="231" t="s">
        <v>529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82</v>
      </c>
    </row>
    <row r="111" s="14" customFormat="1">
      <c r="A111" s="14"/>
      <c r="B111" s="247"/>
      <c r="C111" s="248"/>
      <c r="D111" s="237" t="s">
        <v>166</v>
      </c>
      <c r="E111" s="249" t="s">
        <v>19</v>
      </c>
      <c r="F111" s="250" t="s">
        <v>530</v>
      </c>
      <c r="G111" s="248"/>
      <c r="H111" s="249" t="s">
        <v>19</v>
      </c>
      <c r="I111" s="251"/>
      <c r="J111" s="248"/>
      <c r="K111" s="248"/>
      <c r="L111" s="252"/>
      <c r="M111" s="253"/>
      <c r="N111" s="254"/>
      <c r="O111" s="254"/>
      <c r="P111" s="254"/>
      <c r="Q111" s="254"/>
      <c r="R111" s="254"/>
      <c r="S111" s="254"/>
      <c r="T111" s="25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6" t="s">
        <v>166</v>
      </c>
      <c r="AU111" s="256" t="s">
        <v>82</v>
      </c>
      <c r="AV111" s="14" t="s">
        <v>80</v>
      </c>
      <c r="AW111" s="14" t="s">
        <v>35</v>
      </c>
      <c r="AX111" s="14" t="s">
        <v>74</v>
      </c>
      <c r="AY111" s="256" t="s">
        <v>155</v>
      </c>
    </row>
    <row r="112" s="13" customFormat="1">
      <c r="A112" s="13"/>
      <c r="B112" s="235"/>
      <c r="C112" s="236"/>
      <c r="D112" s="237" t="s">
        <v>166</v>
      </c>
      <c r="E112" s="238" t="s">
        <v>19</v>
      </c>
      <c r="F112" s="239" t="s">
        <v>531</v>
      </c>
      <c r="G112" s="236"/>
      <c r="H112" s="240">
        <v>0.80100000000000005</v>
      </c>
      <c r="I112" s="241"/>
      <c r="J112" s="236"/>
      <c r="K112" s="236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166</v>
      </c>
      <c r="AU112" s="246" t="s">
        <v>82</v>
      </c>
      <c r="AV112" s="13" t="s">
        <v>82</v>
      </c>
      <c r="AW112" s="13" t="s">
        <v>35</v>
      </c>
      <c r="AX112" s="13" t="s">
        <v>74</v>
      </c>
      <c r="AY112" s="246" t="s">
        <v>155</v>
      </c>
    </row>
    <row r="113" s="13" customFormat="1">
      <c r="A113" s="13"/>
      <c r="B113" s="235"/>
      <c r="C113" s="236"/>
      <c r="D113" s="237" t="s">
        <v>166</v>
      </c>
      <c r="E113" s="238" t="s">
        <v>19</v>
      </c>
      <c r="F113" s="239" t="s">
        <v>532</v>
      </c>
      <c r="G113" s="236"/>
      <c r="H113" s="240">
        <v>1.6160000000000001</v>
      </c>
      <c r="I113" s="241"/>
      <c r="J113" s="236"/>
      <c r="K113" s="236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166</v>
      </c>
      <c r="AU113" s="246" t="s">
        <v>82</v>
      </c>
      <c r="AV113" s="13" t="s">
        <v>82</v>
      </c>
      <c r="AW113" s="13" t="s">
        <v>35</v>
      </c>
      <c r="AX113" s="13" t="s">
        <v>74</v>
      </c>
      <c r="AY113" s="246" t="s">
        <v>155</v>
      </c>
    </row>
    <row r="114" s="13" customFormat="1">
      <c r="A114" s="13"/>
      <c r="B114" s="235"/>
      <c r="C114" s="236"/>
      <c r="D114" s="237" t="s">
        <v>166</v>
      </c>
      <c r="E114" s="238" t="s">
        <v>19</v>
      </c>
      <c r="F114" s="239" t="s">
        <v>533</v>
      </c>
      <c r="G114" s="236"/>
      <c r="H114" s="240">
        <v>1.224</v>
      </c>
      <c r="I114" s="241"/>
      <c r="J114" s="236"/>
      <c r="K114" s="236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166</v>
      </c>
      <c r="AU114" s="246" t="s">
        <v>82</v>
      </c>
      <c r="AV114" s="13" t="s">
        <v>82</v>
      </c>
      <c r="AW114" s="13" t="s">
        <v>35</v>
      </c>
      <c r="AX114" s="13" t="s">
        <v>74</v>
      </c>
      <c r="AY114" s="246" t="s">
        <v>155</v>
      </c>
    </row>
    <row r="115" s="15" customFormat="1">
      <c r="A115" s="15"/>
      <c r="B115" s="257"/>
      <c r="C115" s="258"/>
      <c r="D115" s="237" t="s">
        <v>166</v>
      </c>
      <c r="E115" s="259" t="s">
        <v>19</v>
      </c>
      <c r="F115" s="260" t="s">
        <v>186</v>
      </c>
      <c r="G115" s="258"/>
      <c r="H115" s="261">
        <v>3.641</v>
      </c>
      <c r="I115" s="262"/>
      <c r="J115" s="258"/>
      <c r="K115" s="258"/>
      <c r="L115" s="263"/>
      <c r="M115" s="264"/>
      <c r="N115" s="265"/>
      <c r="O115" s="265"/>
      <c r="P115" s="265"/>
      <c r="Q115" s="265"/>
      <c r="R115" s="265"/>
      <c r="S115" s="265"/>
      <c r="T115" s="26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7" t="s">
        <v>166</v>
      </c>
      <c r="AU115" s="267" t="s">
        <v>82</v>
      </c>
      <c r="AV115" s="15" t="s">
        <v>94</v>
      </c>
      <c r="AW115" s="15" t="s">
        <v>35</v>
      </c>
      <c r="AX115" s="15" t="s">
        <v>80</v>
      </c>
      <c r="AY115" s="267" t="s">
        <v>155</v>
      </c>
    </row>
    <row r="116" s="2" customFormat="1" ht="44.25" customHeight="1">
      <c r="A116" s="41"/>
      <c r="B116" s="42"/>
      <c r="C116" s="217" t="s">
        <v>89</v>
      </c>
      <c r="D116" s="217" t="s">
        <v>158</v>
      </c>
      <c r="E116" s="218" t="s">
        <v>534</v>
      </c>
      <c r="F116" s="219" t="s">
        <v>535</v>
      </c>
      <c r="G116" s="220" t="s">
        <v>161</v>
      </c>
      <c r="H116" s="221">
        <v>3</v>
      </c>
      <c r="I116" s="222"/>
      <c r="J116" s="223">
        <f>ROUND(I116*H116,2)</f>
        <v>0</v>
      </c>
      <c r="K116" s="219" t="s">
        <v>162</v>
      </c>
      <c r="L116" s="47"/>
      <c r="M116" s="224" t="s">
        <v>19</v>
      </c>
      <c r="N116" s="225" t="s">
        <v>45</v>
      </c>
      <c r="O116" s="87"/>
      <c r="P116" s="226">
        <f>O116*H116</f>
        <v>0</v>
      </c>
      <c r="Q116" s="226">
        <v>0</v>
      </c>
      <c r="R116" s="226">
        <f>Q116*H116</f>
        <v>0</v>
      </c>
      <c r="S116" s="226">
        <v>0.041000000000000002</v>
      </c>
      <c r="T116" s="227">
        <f>S116*H116</f>
        <v>0.123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8" t="s">
        <v>94</v>
      </c>
      <c r="AT116" s="228" t="s">
        <v>158</v>
      </c>
      <c r="AU116" s="228" t="s">
        <v>82</v>
      </c>
      <c r="AY116" s="20" t="s">
        <v>155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0" t="s">
        <v>80</v>
      </c>
      <c r="BK116" s="229">
        <f>ROUND(I116*H116,2)</f>
        <v>0</v>
      </c>
      <c r="BL116" s="20" t="s">
        <v>94</v>
      </c>
      <c r="BM116" s="228" t="s">
        <v>536</v>
      </c>
    </row>
    <row r="117" s="2" customFormat="1">
      <c r="A117" s="41"/>
      <c r="B117" s="42"/>
      <c r="C117" s="43"/>
      <c r="D117" s="230" t="s">
        <v>164</v>
      </c>
      <c r="E117" s="43"/>
      <c r="F117" s="231" t="s">
        <v>537</v>
      </c>
      <c r="G117" s="43"/>
      <c r="H117" s="43"/>
      <c r="I117" s="232"/>
      <c r="J117" s="43"/>
      <c r="K117" s="43"/>
      <c r="L117" s="47"/>
      <c r="M117" s="233"/>
      <c r="N117" s="23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164</v>
      </c>
      <c r="AU117" s="20" t="s">
        <v>82</v>
      </c>
    </row>
    <row r="118" s="13" customFormat="1">
      <c r="A118" s="13"/>
      <c r="B118" s="235"/>
      <c r="C118" s="236"/>
      <c r="D118" s="237" t="s">
        <v>166</v>
      </c>
      <c r="E118" s="238" t="s">
        <v>19</v>
      </c>
      <c r="F118" s="239" t="s">
        <v>538</v>
      </c>
      <c r="G118" s="236"/>
      <c r="H118" s="240">
        <v>2</v>
      </c>
      <c r="I118" s="241"/>
      <c r="J118" s="236"/>
      <c r="K118" s="236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166</v>
      </c>
      <c r="AU118" s="246" t="s">
        <v>82</v>
      </c>
      <c r="AV118" s="13" t="s">
        <v>82</v>
      </c>
      <c r="AW118" s="13" t="s">
        <v>35</v>
      </c>
      <c r="AX118" s="13" t="s">
        <v>74</v>
      </c>
      <c r="AY118" s="246" t="s">
        <v>155</v>
      </c>
    </row>
    <row r="119" s="13" customFormat="1">
      <c r="A119" s="13"/>
      <c r="B119" s="235"/>
      <c r="C119" s="236"/>
      <c r="D119" s="237" t="s">
        <v>166</v>
      </c>
      <c r="E119" s="238" t="s">
        <v>19</v>
      </c>
      <c r="F119" s="239" t="s">
        <v>539</v>
      </c>
      <c r="G119" s="236"/>
      <c r="H119" s="240">
        <v>1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166</v>
      </c>
      <c r="AU119" s="246" t="s">
        <v>82</v>
      </c>
      <c r="AV119" s="13" t="s">
        <v>82</v>
      </c>
      <c r="AW119" s="13" t="s">
        <v>35</v>
      </c>
      <c r="AX119" s="13" t="s">
        <v>74</v>
      </c>
      <c r="AY119" s="246" t="s">
        <v>155</v>
      </c>
    </row>
    <row r="120" s="15" customFormat="1">
      <c r="A120" s="15"/>
      <c r="B120" s="257"/>
      <c r="C120" s="258"/>
      <c r="D120" s="237" t="s">
        <v>166</v>
      </c>
      <c r="E120" s="259" t="s">
        <v>19</v>
      </c>
      <c r="F120" s="260" t="s">
        <v>186</v>
      </c>
      <c r="G120" s="258"/>
      <c r="H120" s="261">
        <v>3</v>
      </c>
      <c r="I120" s="262"/>
      <c r="J120" s="258"/>
      <c r="K120" s="258"/>
      <c r="L120" s="263"/>
      <c r="M120" s="264"/>
      <c r="N120" s="265"/>
      <c r="O120" s="265"/>
      <c r="P120" s="265"/>
      <c r="Q120" s="265"/>
      <c r="R120" s="265"/>
      <c r="S120" s="265"/>
      <c r="T120" s="26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7" t="s">
        <v>166</v>
      </c>
      <c r="AU120" s="267" t="s">
        <v>82</v>
      </c>
      <c r="AV120" s="15" t="s">
        <v>94</v>
      </c>
      <c r="AW120" s="15" t="s">
        <v>35</v>
      </c>
      <c r="AX120" s="15" t="s">
        <v>80</v>
      </c>
      <c r="AY120" s="267" t="s">
        <v>155</v>
      </c>
    </row>
    <row r="121" s="2" customFormat="1" ht="37.8" customHeight="1">
      <c r="A121" s="41"/>
      <c r="B121" s="42"/>
      <c r="C121" s="217" t="s">
        <v>94</v>
      </c>
      <c r="D121" s="217" t="s">
        <v>158</v>
      </c>
      <c r="E121" s="218" t="s">
        <v>540</v>
      </c>
      <c r="F121" s="219" t="s">
        <v>541</v>
      </c>
      <c r="G121" s="220" t="s">
        <v>161</v>
      </c>
      <c r="H121" s="221">
        <v>5</v>
      </c>
      <c r="I121" s="222"/>
      <c r="J121" s="223">
        <f>ROUND(I121*H121,2)</f>
        <v>0</v>
      </c>
      <c r="K121" s="219" t="s">
        <v>162</v>
      </c>
      <c r="L121" s="47"/>
      <c r="M121" s="224" t="s">
        <v>19</v>
      </c>
      <c r="N121" s="225" t="s">
        <v>45</v>
      </c>
      <c r="O121" s="87"/>
      <c r="P121" s="226">
        <f>O121*H121</f>
        <v>0</v>
      </c>
      <c r="Q121" s="226">
        <v>0</v>
      </c>
      <c r="R121" s="226">
        <f>Q121*H121</f>
        <v>0</v>
      </c>
      <c r="S121" s="226">
        <v>0.075999999999999998</v>
      </c>
      <c r="T121" s="227">
        <f>S121*H121</f>
        <v>0.38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8" t="s">
        <v>94</v>
      </c>
      <c r="AT121" s="228" t="s">
        <v>158</v>
      </c>
      <c r="AU121" s="228" t="s">
        <v>82</v>
      </c>
      <c r="AY121" s="20" t="s">
        <v>155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20" t="s">
        <v>80</v>
      </c>
      <c r="BK121" s="229">
        <f>ROUND(I121*H121,2)</f>
        <v>0</v>
      </c>
      <c r="BL121" s="20" t="s">
        <v>94</v>
      </c>
      <c r="BM121" s="228" t="s">
        <v>542</v>
      </c>
    </row>
    <row r="122" s="2" customFormat="1">
      <c r="A122" s="41"/>
      <c r="B122" s="42"/>
      <c r="C122" s="43"/>
      <c r="D122" s="230" t="s">
        <v>164</v>
      </c>
      <c r="E122" s="43"/>
      <c r="F122" s="231" t="s">
        <v>543</v>
      </c>
      <c r="G122" s="43"/>
      <c r="H122" s="43"/>
      <c r="I122" s="232"/>
      <c r="J122" s="43"/>
      <c r="K122" s="43"/>
      <c r="L122" s="47"/>
      <c r="M122" s="233"/>
      <c r="N122" s="23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164</v>
      </c>
      <c r="AU122" s="20" t="s">
        <v>82</v>
      </c>
    </row>
    <row r="123" s="13" customFormat="1">
      <c r="A123" s="13"/>
      <c r="B123" s="235"/>
      <c r="C123" s="236"/>
      <c r="D123" s="237" t="s">
        <v>166</v>
      </c>
      <c r="E123" s="238" t="s">
        <v>19</v>
      </c>
      <c r="F123" s="239" t="s">
        <v>544</v>
      </c>
      <c r="G123" s="236"/>
      <c r="H123" s="240">
        <v>3</v>
      </c>
      <c r="I123" s="241"/>
      <c r="J123" s="236"/>
      <c r="K123" s="236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166</v>
      </c>
      <c r="AU123" s="246" t="s">
        <v>82</v>
      </c>
      <c r="AV123" s="13" t="s">
        <v>82</v>
      </c>
      <c r="AW123" s="13" t="s">
        <v>35</v>
      </c>
      <c r="AX123" s="13" t="s">
        <v>74</v>
      </c>
      <c r="AY123" s="246" t="s">
        <v>155</v>
      </c>
    </row>
    <row r="124" s="13" customFormat="1">
      <c r="A124" s="13"/>
      <c r="B124" s="235"/>
      <c r="C124" s="236"/>
      <c r="D124" s="237" t="s">
        <v>166</v>
      </c>
      <c r="E124" s="238" t="s">
        <v>19</v>
      </c>
      <c r="F124" s="239" t="s">
        <v>545</v>
      </c>
      <c r="G124" s="236"/>
      <c r="H124" s="240">
        <v>2</v>
      </c>
      <c r="I124" s="241"/>
      <c r="J124" s="236"/>
      <c r="K124" s="236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166</v>
      </c>
      <c r="AU124" s="246" t="s">
        <v>82</v>
      </c>
      <c r="AV124" s="13" t="s">
        <v>82</v>
      </c>
      <c r="AW124" s="13" t="s">
        <v>35</v>
      </c>
      <c r="AX124" s="13" t="s">
        <v>74</v>
      </c>
      <c r="AY124" s="246" t="s">
        <v>155</v>
      </c>
    </row>
    <row r="125" s="15" customFormat="1">
      <c r="A125" s="15"/>
      <c r="B125" s="257"/>
      <c r="C125" s="258"/>
      <c r="D125" s="237" t="s">
        <v>166</v>
      </c>
      <c r="E125" s="259" t="s">
        <v>19</v>
      </c>
      <c r="F125" s="260" t="s">
        <v>186</v>
      </c>
      <c r="G125" s="258"/>
      <c r="H125" s="261">
        <v>5</v>
      </c>
      <c r="I125" s="262"/>
      <c r="J125" s="258"/>
      <c r="K125" s="258"/>
      <c r="L125" s="263"/>
      <c r="M125" s="264"/>
      <c r="N125" s="265"/>
      <c r="O125" s="265"/>
      <c r="P125" s="265"/>
      <c r="Q125" s="265"/>
      <c r="R125" s="265"/>
      <c r="S125" s="265"/>
      <c r="T125" s="26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7" t="s">
        <v>166</v>
      </c>
      <c r="AU125" s="267" t="s">
        <v>82</v>
      </c>
      <c r="AV125" s="15" t="s">
        <v>94</v>
      </c>
      <c r="AW125" s="15" t="s">
        <v>35</v>
      </c>
      <c r="AX125" s="15" t="s">
        <v>80</v>
      </c>
      <c r="AY125" s="267" t="s">
        <v>155</v>
      </c>
    </row>
    <row r="126" s="12" customFormat="1" ht="22.8" customHeight="1">
      <c r="A126" s="12"/>
      <c r="B126" s="201"/>
      <c r="C126" s="202"/>
      <c r="D126" s="203" t="s">
        <v>73</v>
      </c>
      <c r="E126" s="215" t="s">
        <v>230</v>
      </c>
      <c r="F126" s="215" t="s">
        <v>231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SUM(P127:P137)</f>
        <v>0</v>
      </c>
      <c r="Q126" s="209"/>
      <c r="R126" s="210">
        <f>SUM(R127:R137)</f>
        <v>0</v>
      </c>
      <c r="S126" s="209"/>
      <c r="T126" s="211">
        <f>SUM(T127:T137)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80</v>
      </c>
      <c r="AT126" s="213" t="s">
        <v>73</v>
      </c>
      <c r="AU126" s="213" t="s">
        <v>80</v>
      </c>
      <c r="AY126" s="212" t="s">
        <v>155</v>
      </c>
      <c r="BK126" s="214">
        <f>SUM(BK127:BK137)</f>
        <v>0</v>
      </c>
    </row>
    <row r="127" s="2" customFormat="1" ht="37.8" customHeight="1">
      <c r="A127" s="41"/>
      <c r="B127" s="42"/>
      <c r="C127" s="217" t="s">
        <v>187</v>
      </c>
      <c r="D127" s="217" t="s">
        <v>158</v>
      </c>
      <c r="E127" s="218" t="s">
        <v>546</v>
      </c>
      <c r="F127" s="219" t="s">
        <v>547</v>
      </c>
      <c r="G127" s="220" t="s">
        <v>235</v>
      </c>
      <c r="H127" s="221">
        <v>4.0099999999999998</v>
      </c>
      <c r="I127" s="222"/>
      <c r="J127" s="223">
        <f>ROUND(I127*H127,2)</f>
        <v>0</v>
      </c>
      <c r="K127" s="219" t="s">
        <v>162</v>
      </c>
      <c r="L127" s="47"/>
      <c r="M127" s="224" t="s">
        <v>19</v>
      </c>
      <c r="N127" s="225" t="s">
        <v>45</v>
      </c>
      <c r="O127" s="87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8" t="s">
        <v>94</v>
      </c>
      <c r="AT127" s="228" t="s">
        <v>158</v>
      </c>
      <c r="AU127" s="228" t="s">
        <v>82</v>
      </c>
      <c r="AY127" s="20" t="s">
        <v>155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20" t="s">
        <v>80</v>
      </c>
      <c r="BK127" s="229">
        <f>ROUND(I127*H127,2)</f>
        <v>0</v>
      </c>
      <c r="BL127" s="20" t="s">
        <v>94</v>
      </c>
      <c r="BM127" s="228" t="s">
        <v>548</v>
      </c>
    </row>
    <row r="128" s="2" customFormat="1">
      <c r="A128" s="41"/>
      <c r="B128" s="42"/>
      <c r="C128" s="43"/>
      <c r="D128" s="230" t="s">
        <v>164</v>
      </c>
      <c r="E128" s="43"/>
      <c r="F128" s="231" t="s">
        <v>549</v>
      </c>
      <c r="G128" s="43"/>
      <c r="H128" s="43"/>
      <c r="I128" s="232"/>
      <c r="J128" s="43"/>
      <c r="K128" s="43"/>
      <c r="L128" s="47"/>
      <c r="M128" s="233"/>
      <c r="N128" s="23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164</v>
      </c>
      <c r="AU128" s="20" t="s">
        <v>82</v>
      </c>
    </row>
    <row r="129" s="2" customFormat="1" ht="33" customHeight="1">
      <c r="A129" s="41"/>
      <c r="B129" s="42"/>
      <c r="C129" s="217" t="s">
        <v>195</v>
      </c>
      <c r="D129" s="217" t="s">
        <v>158</v>
      </c>
      <c r="E129" s="218" t="s">
        <v>238</v>
      </c>
      <c r="F129" s="219" t="s">
        <v>239</v>
      </c>
      <c r="G129" s="220" t="s">
        <v>235</v>
      </c>
      <c r="H129" s="221">
        <v>4.0099999999999998</v>
      </c>
      <c r="I129" s="222"/>
      <c r="J129" s="223">
        <f>ROUND(I129*H129,2)</f>
        <v>0</v>
      </c>
      <c r="K129" s="219" t="s">
        <v>162</v>
      </c>
      <c r="L129" s="47"/>
      <c r="M129" s="224" t="s">
        <v>19</v>
      </c>
      <c r="N129" s="225" t="s">
        <v>45</v>
      </c>
      <c r="O129" s="87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8" t="s">
        <v>94</v>
      </c>
      <c r="AT129" s="228" t="s">
        <v>158</v>
      </c>
      <c r="AU129" s="228" t="s">
        <v>82</v>
      </c>
      <c r="AY129" s="20" t="s">
        <v>155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0" t="s">
        <v>80</v>
      </c>
      <c r="BK129" s="229">
        <f>ROUND(I129*H129,2)</f>
        <v>0</v>
      </c>
      <c r="BL129" s="20" t="s">
        <v>94</v>
      </c>
      <c r="BM129" s="228" t="s">
        <v>550</v>
      </c>
    </row>
    <row r="130" s="2" customFormat="1">
      <c r="A130" s="41"/>
      <c r="B130" s="42"/>
      <c r="C130" s="43"/>
      <c r="D130" s="230" t="s">
        <v>164</v>
      </c>
      <c r="E130" s="43"/>
      <c r="F130" s="231" t="s">
        <v>241</v>
      </c>
      <c r="G130" s="43"/>
      <c r="H130" s="43"/>
      <c r="I130" s="232"/>
      <c r="J130" s="43"/>
      <c r="K130" s="43"/>
      <c r="L130" s="47"/>
      <c r="M130" s="233"/>
      <c r="N130" s="23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164</v>
      </c>
      <c r="AU130" s="20" t="s">
        <v>82</v>
      </c>
    </row>
    <row r="131" s="2" customFormat="1" ht="44.25" customHeight="1">
      <c r="A131" s="41"/>
      <c r="B131" s="42"/>
      <c r="C131" s="217" t="s">
        <v>204</v>
      </c>
      <c r="D131" s="217" t="s">
        <v>158</v>
      </c>
      <c r="E131" s="218" t="s">
        <v>243</v>
      </c>
      <c r="F131" s="219" t="s">
        <v>244</v>
      </c>
      <c r="G131" s="220" t="s">
        <v>235</v>
      </c>
      <c r="H131" s="221">
        <v>16.039999999999999</v>
      </c>
      <c r="I131" s="222"/>
      <c r="J131" s="223">
        <f>ROUND(I131*H131,2)</f>
        <v>0</v>
      </c>
      <c r="K131" s="219" t="s">
        <v>162</v>
      </c>
      <c r="L131" s="47"/>
      <c r="M131" s="224" t="s">
        <v>19</v>
      </c>
      <c r="N131" s="225" t="s">
        <v>45</v>
      </c>
      <c r="O131" s="87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8" t="s">
        <v>94</v>
      </c>
      <c r="AT131" s="228" t="s">
        <v>158</v>
      </c>
      <c r="AU131" s="228" t="s">
        <v>82</v>
      </c>
      <c r="AY131" s="20" t="s">
        <v>155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0" t="s">
        <v>80</v>
      </c>
      <c r="BK131" s="229">
        <f>ROUND(I131*H131,2)</f>
        <v>0</v>
      </c>
      <c r="BL131" s="20" t="s">
        <v>94</v>
      </c>
      <c r="BM131" s="228" t="s">
        <v>551</v>
      </c>
    </row>
    <row r="132" s="2" customFormat="1">
      <c r="A132" s="41"/>
      <c r="B132" s="42"/>
      <c r="C132" s="43"/>
      <c r="D132" s="230" t="s">
        <v>164</v>
      </c>
      <c r="E132" s="43"/>
      <c r="F132" s="231" t="s">
        <v>246</v>
      </c>
      <c r="G132" s="43"/>
      <c r="H132" s="43"/>
      <c r="I132" s="232"/>
      <c r="J132" s="43"/>
      <c r="K132" s="43"/>
      <c r="L132" s="47"/>
      <c r="M132" s="233"/>
      <c r="N132" s="23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164</v>
      </c>
      <c r="AU132" s="20" t="s">
        <v>82</v>
      </c>
    </row>
    <row r="133" s="13" customFormat="1">
      <c r="A133" s="13"/>
      <c r="B133" s="235"/>
      <c r="C133" s="236"/>
      <c r="D133" s="237" t="s">
        <v>166</v>
      </c>
      <c r="E133" s="236"/>
      <c r="F133" s="239" t="s">
        <v>552</v>
      </c>
      <c r="G133" s="236"/>
      <c r="H133" s="240">
        <v>16.039999999999999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166</v>
      </c>
      <c r="AU133" s="246" t="s">
        <v>82</v>
      </c>
      <c r="AV133" s="13" t="s">
        <v>82</v>
      </c>
      <c r="AW133" s="13" t="s">
        <v>4</v>
      </c>
      <c r="AX133" s="13" t="s">
        <v>80</v>
      </c>
      <c r="AY133" s="246" t="s">
        <v>155</v>
      </c>
    </row>
    <row r="134" s="2" customFormat="1" ht="55.5" customHeight="1">
      <c r="A134" s="41"/>
      <c r="B134" s="42"/>
      <c r="C134" s="217" t="s">
        <v>211</v>
      </c>
      <c r="D134" s="217" t="s">
        <v>158</v>
      </c>
      <c r="E134" s="218" t="s">
        <v>553</v>
      </c>
      <c r="F134" s="219" t="s">
        <v>554</v>
      </c>
      <c r="G134" s="220" t="s">
        <v>235</v>
      </c>
      <c r="H134" s="221">
        <v>3.5739999999999998</v>
      </c>
      <c r="I134" s="222"/>
      <c r="J134" s="223">
        <f>ROUND(I134*H134,2)</f>
        <v>0</v>
      </c>
      <c r="K134" s="219" t="s">
        <v>162</v>
      </c>
      <c r="L134" s="47"/>
      <c r="M134" s="224" t="s">
        <v>19</v>
      </c>
      <c r="N134" s="225" t="s">
        <v>45</v>
      </c>
      <c r="O134" s="87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8" t="s">
        <v>94</v>
      </c>
      <c r="AT134" s="228" t="s">
        <v>158</v>
      </c>
      <c r="AU134" s="228" t="s">
        <v>82</v>
      </c>
      <c r="AY134" s="20" t="s">
        <v>155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0" t="s">
        <v>80</v>
      </c>
      <c r="BK134" s="229">
        <f>ROUND(I134*H134,2)</f>
        <v>0</v>
      </c>
      <c r="BL134" s="20" t="s">
        <v>94</v>
      </c>
      <c r="BM134" s="228" t="s">
        <v>555</v>
      </c>
    </row>
    <row r="135" s="2" customFormat="1">
      <c r="A135" s="41"/>
      <c r="B135" s="42"/>
      <c r="C135" s="43"/>
      <c r="D135" s="230" t="s">
        <v>164</v>
      </c>
      <c r="E135" s="43"/>
      <c r="F135" s="231" t="s">
        <v>556</v>
      </c>
      <c r="G135" s="43"/>
      <c r="H135" s="43"/>
      <c r="I135" s="232"/>
      <c r="J135" s="43"/>
      <c r="K135" s="43"/>
      <c r="L135" s="47"/>
      <c r="M135" s="233"/>
      <c r="N135" s="23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164</v>
      </c>
      <c r="AU135" s="20" t="s">
        <v>82</v>
      </c>
    </row>
    <row r="136" s="2" customFormat="1" ht="44.25" customHeight="1">
      <c r="A136" s="41"/>
      <c r="B136" s="42"/>
      <c r="C136" s="217" t="s">
        <v>156</v>
      </c>
      <c r="D136" s="217" t="s">
        <v>158</v>
      </c>
      <c r="E136" s="218" t="s">
        <v>249</v>
      </c>
      <c r="F136" s="219" t="s">
        <v>250</v>
      </c>
      <c r="G136" s="220" t="s">
        <v>235</v>
      </c>
      <c r="H136" s="221">
        <v>0.217</v>
      </c>
      <c r="I136" s="222"/>
      <c r="J136" s="223">
        <f>ROUND(I136*H136,2)</f>
        <v>0</v>
      </c>
      <c r="K136" s="219" t="s">
        <v>162</v>
      </c>
      <c r="L136" s="47"/>
      <c r="M136" s="224" t="s">
        <v>19</v>
      </c>
      <c r="N136" s="225" t="s">
        <v>45</v>
      </c>
      <c r="O136" s="87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8" t="s">
        <v>94</v>
      </c>
      <c r="AT136" s="228" t="s">
        <v>158</v>
      </c>
      <c r="AU136" s="228" t="s">
        <v>82</v>
      </c>
      <c r="AY136" s="20" t="s">
        <v>155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0" t="s">
        <v>80</v>
      </c>
      <c r="BK136" s="229">
        <f>ROUND(I136*H136,2)</f>
        <v>0</v>
      </c>
      <c r="BL136" s="20" t="s">
        <v>94</v>
      </c>
      <c r="BM136" s="228" t="s">
        <v>557</v>
      </c>
    </row>
    <row r="137" s="2" customFormat="1">
      <c r="A137" s="41"/>
      <c r="B137" s="42"/>
      <c r="C137" s="43"/>
      <c r="D137" s="230" t="s">
        <v>164</v>
      </c>
      <c r="E137" s="43"/>
      <c r="F137" s="231" t="s">
        <v>252</v>
      </c>
      <c r="G137" s="43"/>
      <c r="H137" s="43"/>
      <c r="I137" s="232"/>
      <c r="J137" s="43"/>
      <c r="K137" s="43"/>
      <c r="L137" s="47"/>
      <c r="M137" s="233"/>
      <c r="N137" s="23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164</v>
      </c>
      <c r="AU137" s="20" t="s">
        <v>82</v>
      </c>
    </row>
    <row r="138" s="12" customFormat="1" ht="22.8" customHeight="1">
      <c r="A138" s="12"/>
      <c r="B138" s="201"/>
      <c r="C138" s="202"/>
      <c r="D138" s="203" t="s">
        <v>73</v>
      </c>
      <c r="E138" s="215" t="s">
        <v>404</v>
      </c>
      <c r="F138" s="215" t="s">
        <v>405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SUM(P139:P140)</f>
        <v>0</v>
      </c>
      <c r="Q138" s="209"/>
      <c r="R138" s="210">
        <f>SUM(R139:R140)</f>
        <v>0</v>
      </c>
      <c r="S138" s="209"/>
      <c r="T138" s="21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80</v>
      </c>
      <c r="AT138" s="213" t="s">
        <v>73</v>
      </c>
      <c r="AU138" s="213" t="s">
        <v>80</v>
      </c>
      <c r="AY138" s="212" t="s">
        <v>155</v>
      </c>
      <c r="BK138" s="214">
        <f>SUM(BK139:BK140)</f>
        <v>0</v>
      </c>
    </row>
    <row r="139" s="2" customFormat="1" ht="62.7" customHeight="1">
      <c r="A139" s="41"/>
      <c r="B139" s="42"/>
      <c r="C139" s="217" t="s">
        <v>224</v>
      </c>
      <c r="D139" s="217" t="s">
        <v>158</v>
      </c>
      <c r="E139" s="218" t="s">
        <v>558</v>
      </c>
      <c r="F139" s="219" t="s">
        <v>559</v>
      </c>
      <c r="G139" s="220" t="s">
        <v>235</v>
      </c>
      <c r="H139" s="221">
        <v>0</v>
      </c>
      <c r="I139" s="222"/>
      <c r="J139" s="223">
        <f>ROUND(I139*H139,2)</f>
        <v>0</v>
      </c>
      <c r="K139" s="219" t="s">
        <v>162</v>
      </c>
      <c r="L139" s="47"/>
      <c r="M139" s="224" t="s">
        <v>19</v>
      </c>
      <c r="N139" s="225" t="s">
        <v>45</v>
      </c>
      <c r="O139" s="87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8" t="s">
        <v>94</v>
      </c>
      <c r="AT139" s="228" t="s">
        <v>158</v>
      </c>
      <c r="AU139" s="228" t="s">
        <v>82</v>
      </c>
      <c r="AY139" s="20" t="s">
        <v>155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20" t="s">
        <v>80</v>
      </c>
      <c r="BK139" s="229">
        <f>ROUND(I139*H139,2)</f>
        <v>0</v>
      </c>
      <c r="BL139" s="20" t="s">
        <v>94</v>
      </c>
      <c r="BM139" s="228" t="s">
        <v>560</v>
      </c>
    </row>
    <row r="140" s="2" customFormat="1">
      <c r="A140" s="41"/>
      <c r="B140" s="42"/>
      <c r="C140" s="43"/>
      <c r="D140" s="230" t="s">
        <v>164</v>
      </c>
      <c r="E140" s="43"/>
      <c r="F140" s="231" t="s">
        <v>561</v>
      </c>
      <c r="G140" s="43"/>
      <c r="H140" s="43"/>
      <c r="I140" s="232"/>
      <c r="J140" s="43"/>
      <c r="K140" s="43"/>
      <c r="L140" s="47"/>
      <c r="M140" s="233"/>
      <c r="N140" s="23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82</v>
      </c>
    </row>
    <row r="141" s="12" customFormat="1" ht="25.92" customHeight="1">
      <c r="A141" s="12"/>
      <c r="B141" s="201"/>
      <c r="C141" s="202"/>
      <c r="D141" s="203" t="s">
        <v>73</v>
      </c>
      <c r="E141" s="204" t="s">
        <v>253</v>
      </c>
      <c r="F141" s="204" t="s">
        <v>254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P142+P158+P180+P186+P196+P210</f>
        <v>0</v>
      </c>
      <c r="Q141" s="209"/>
      <c r="R141" s="210">
        <f>R142+R158+R180+R186+R196+R210</f>
        <v>0</v>
      </c>
      <c r="S141" s="209"/>
      <c r="T141" s="211">
        <f>T142+T158+T180+T186+T196+T210</f>
        <v>2.3852289999999998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82</v>
      </c>
      <c r="AT141" s="213" t="s">
        <v>73</v>
      </c>
      <c r="AU141" s="213" t="s">
        <v>74</v>
      </c>
      <c r="AY141" s="212" t="s">
        <v>155</v>
      </c>
      <c r="BK141" s="214">
        <f>BK142+BK158+BK180+BK186+BK196+BK210</f>
        <v>0</v>
      </c>
    </row>
    <row r="142" s="12" customFormat="1" ht="22.8" customHeight="1">
      <c r="A142" s="12"/>
      <c r="B142" s="201"/>
      <c r="C142" s="202"/>
      <c r="D142" s="203" t="s">
        <v>73</v>
      </c>
      <c r="E142" s="215" t="s">
        <v>562</v>
      </c>
      <c r="F142" s="215" t="s">
        <v>563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SUM(P143:P157)</f>
        <v>0</v>
      </c>
      <c r="Q142" s="209"/>
      <c r="R142" s="210">
        <f>SUM(R143:R157)</f>
        <v>0</v>
      </c>
      <c r="S142" s="209"/>
      <c r="T142" s="211">
        <f>SUM(T143:T157)</f>
        <v>0.046260000000000003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82</v>
      </c>
      <c r="AT142" s="213" t="s">
        <v>73</v>
      </c>
      <c r="AU142" s="213" t="s">
        <v>80</v>
      </c>
      <c r="AY142" s="212" t="s">
        <v>155</v>
      </c>
      <c r="BK142" s="214">
        <f>SUM(BK143:BK157)</f>
        <v>0</v>
      </c>
    </row>
    <row r="143" s="2" customFormat="1" ht="24.15" customHeight="1">
      <c r="A143" s="41"/>
      <c r="B143" s="42"/>
      <c r="C143" s="217" t="s">
        <v>232</v>
      </c>
      <c r="D143" s="217" t="s">
        <v>158</v>
      </c>
      <c r="E143" s="218" t="s">
        <v>564</v>
      </c>
      <c r="F143" s="219" t="s">
        <v>565</v>
      </c>
      <c r="G143" s="220" t="s">
        <v>267</v>
      </c>
      <c r="H143" s="221">
        <v>3</v>
      </c>
      <c r="I143" s="222"/>
      <c r="J143" s="223">
        <f>ROUND(I143*H143,2)</f>
        <v>0</v>
      </c>
      <c r="K143" s="219" t="s">
        <v>162</v>
      </c>
      <c r="L143" s="47"/>
      <c r="M143" s="224" t="s">
        <v>19</v>
      </c>
      <c r="N143" s="225" t="s">
        <v>45</v>
      </c>
      <c r="O143" s="87"/>
      <c r="P143" s="226">
        <f>O143*H143</f>
        <v>0</v>
      </c>
      <c r="Q143" s="226">
        <v>0</v>
      </c>
      <c r="R143" s="226">
        <f>Q143*H143</f>
        <v>0</v>
      </c>
      <c r="S143" s="226">
        <v>0.0020999999999999999</v>
      </c>
      <c r="T143" s="227">
        <f>S143*H143</f>
        <v>0.0063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8" t="s">
        <v>260</v>
      </c>
      <c r="AT143" s="228" t="s">
        <v>158</v>
      </c>
      <c r="AU143" s="228" t="s">
        <v>82</v>
      </c>
      <c r="AY143" s="20" t="s">
        <v>155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0" t="s">
        <v>80</v>
      </c>
      <c r="BK143" s="229">
        <f>ROUND(I143*H143,2)</f>
        <v>0</v>
      </c>
      <c r="BL143" s="20" t="s">
        <v>260</v>
      </c>
      <c r="BM143" s="228" t="s">
        <v>566</v>
      </c>
    </row>
    <row r="144" s="2" customFormat="1">
      <c r="A144" s="41"/>
      <c r="B144" s="42"/>
      <c r="C144" s="43"/>
      <c r="D144" s="230" t="s">
        <v>164</v>
      </c>
      <c r="E144" s="43"/>
      <c r="F144" s="231" t="s">
        <v>567</v>
      </c>
      <c r="G144" s="43"/>
      <c r="H144" s="43"/>
      <c r="I144" s="232"/>
      <c r="J144" s="43"/>
      <c r="K144" s="43"/>
      <c r="L144" s="47"/>
      <c r="M144" s="233"/>
      <c r="N144" s="23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164</v>
      </c>
      <c r="AU144" s="20" t="s">
        <v>82</v>
      </c>
    </row>
    <row r="145" s="14" customFormat="1">
      <c r="A145" s="14"/>
      <c r="B145" s="247"/>
      <c r="C145" s="248"/>
      <c r="D145" s="237" t="s">
        <v>166</v>
      </c>
      <c r="E145" s="249" t="s">
        <v>19</v>
      </c>
      <c r="F145" s="250" t="s">
        <v>568</v>
      </c>
      <c r="G145" s="248"/>
      <c r="H145" s="249" t="s">
        <v>19</v>
      </c>
      <c r="I145" s="251"/>
      <c r="J145" s="248"/>
      <c r="K145" s="248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82</v>
      </c>
      <c r="AV145" s="14" t="s">
        <v>80</v>
      </c>
      <c r="AW145" s="14" t="s">
        <v>35</v>
      </c>
      <c r="AX145" s="14" t="s">
        <v>74</v>
      </c>
      <c r="AY145" s="256" t="s">
        <v>155</v>
      </c>
    </row>
    <row r="146" s="13" customFormat="1">
      <c r="A146" s="13"/>
      <c r="B146" s="235"/>
      <c r="C146" s="236"/>
      <c r="D146" s="237" t="s">
        <v>166</v>
      </c>
      <c r="E146" s="238" t="s">
        <v>19</v>
      </c>
      <c r="F146" s="239" t="s">
        <v>569</v>
      </c>
      <c r="G146" s="236"/>
      <c r="H146" s="240">
        <v>1.6000000000000001</v>
      </c>
      <c r="I146" s="241"/>
      <c r="J146" s="236"/>
      <c r="K146" s="236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166</v>
      </c>
      <c r="AU146" s="246" t="s">
        <v>82</v>
      </c>
      <c r="AV146" s="13" t="s">
        <v>82</v>
      </c>
      <c r="AW146" s="13" t="s">
        <v>35</v>
      </c>
      <c r="AX146" s="13" t="s">
        <v>74</v>
      </c>
      <c r="AY146" s="246" t="s">
        <v>155</v>
      </c>
    </row>
    <row r="147" s="14" customFormat="1">
      <c r="A147" s="14"/>
      <c r="B147" s="247"/>
      <c r="C147" s="248"/>
      <c r="D147" s="237" t="s">
        <v>166</v>
      </c>
      <c r="E147" s="249" t="s">
        <v>19</v>
      </c>
      <c r="F147" s="250" t="s">
        <v>570</v>
      </c>
      <c r="G147" s="248"/>
      <c r="H147" s="249" t="s">
        <v>19</v>
      </c>
      <c r="I147" s="251"/>
      <c r="J147" s="248"/>
      <c r="K147" s="248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82</v>
      </c>
      <c r="AV147" s="14" t="s">
        <v>80</v>
      </c>
      <c r="AW147" s="14" t="s">
        <v>35</v>
      </c>
      <c r="AX147" s="14" t="s">
        <v>74</v>
      </c>
      <c r="AY147" s="256" t="s">
        <v>155</v>
      </c>
    </row>
    <row r="148" s="13" customFormat="1">
      <c r="A148" s="13"/>
      <c r="B148" s="235"/>
      <c r="C148" s="236"/>
      <c r="D148" s="237" t="s">
        <v>166</v>
      </c>
      <c r="E148" s="238" t="s">
        <v>19</v>
      </c>
      <c r="F148" s="239" t="s">
        <v>571</v>
      </c>
      <c r="G148" s="236"/>
      <c r="H148" s="240">
        <v>1.3999999999999999</v>
      </c>
      <c r="I148" s="241"/>
      <c r="J148" s="236"/>
      <c r="K148" s="236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166</v>
      </c>
      <c r="AU148" s="246" t="s">
        <v>82</v>
      </c>
      <c r="AV148" s="13" t="s">
        <v>82</v>
      </c>
      <c r="AW148" s="13" t="s">
        <v>35</v>
      </c>
      <c r="AX148" s="13" t="s">
        <v>74</v>
      </c>
      <c r="AY148" s="246" t="s">
        <v>155</v>
      </c>
    </row>
    <row r="149" s="15" customFormat="1">
      <c r="A149" s="15"/>
      <c r="B149" s="257"/>
      <c r="C149" s="258"/>
      <c r="D149" s="237" t="s">
        <v>166</v>
      </c>
      <c r="E149" s="259" t="s">
        <v>19</v>
      </c>
      <c r="F149" s="260" t="s">
        <v>186</v>
      </c>
      <c r="G149" s="258"/>
      <c r="H149" s="261">
        <v>3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7" t="s">
        <v>166</v>
      </c>
      <c r="AU149" s="267" t="s">
        <v>82</v>
      </c>
      <c r="AV149" s="15" t="s">
        <v>94</v>
      </c>
      <c r="AW149" s="15" t="s">
        <v>35</v>
      </c>
      <c r="AX149" s="15" t="s">
        <v>80</v>
      </c>
      <c r="AY149" s="267" t="s">
        <v>155</v>
      </c>
    </row>
    <row r="150" s="2" customFormat="1" ht="24.15" customHeight="1">
      <c r="A150" s="41"/>
      <c r="B150" s="42"/>
      <c r="C150" s="217" t="s">
        <v>8</v>
      </c>
      <c r="D150" s="217" t="s">
        <v>158</v>
      </c>
      <c r="E150" s="218" t="s">
        <v>572</v>
      </c>
      <c r="F150" s="219" t="s">
        <v>573</v>
      </c>
      <c r="G150" s="220" t="s">
        <v>308</v>
      </c>
      <c r="H150" s="221">
        <v>1</v>
      </c>
      <c r="I150" s="222"/>
      <c r="J150" s="223">
        <f>ROUND(I150*H150,2)</f>
        <v>0</v>
      </c>
      <c r="K150" s="219" t="s">
        <v>162</v>
      </c>
      <c r="L150" s="47"/>
      <c r="M150" s="224" t="s">
        <v>19</v>
      </c>
      <c r="N150" s="225" t="s">
        <v>45</v>
      </c>
      <c r="O150" s="87"/>
      <c r="P150" s="226">
        <f>O150*H150</f>
        <v>0</v>
      </c>
      <c r="Q150" s="226">
        <v>0</v>
      </c>
      <c r="R150" s="226">
        <f>Q150*H150</f>
        <v>0</v>
      </c>
      <c r="S150" s="226">
        <v>0.027560000000000001</v>
      </c>
      <c r="T150" s="227">
        <f>S150*H150</f>
        <v>0.027560000000000001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260</v>
      </c>
      <c r="AT150" s="228" t="s">
        <v>158</v>
      </c>
      <c r="AU150" s="228" t="s">
        <v>82</v>
      </c>
      <c r="AY150" s="20" t="s">
        <v>155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260</v>
      </c>
      <c r="BM150" s="228" t="s">
        <v>574</v>
      </c>
    </row>
    <row r="151" s="2" customFormat="1">
      <c r="A151" s="41"/>
      <c r="B151" s="42"/>
      <c r="C151" s="43"/>
      <c r="D151" s="230" t="s">
        <v>164</v>
      </c>
      <c r="E151" s="43"/>
      <c r="F151" s="231" t="s">
        <v>575</v>
      </c>
      <c r="G151" s="43"/>
      <c r="H151" s="43"/>
      <c r="I151" s="232"/>
      <c r="J151" s="43"/>
      <c r="K151" s="43"/>
      <c r="L151" s="47"/>
      <c r="M151" s="233"/>
      <c r="N151" s="23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164</v>
      </c>
      <c r="AU151" s="20" t="s">
        <v>82</v>
      </c>
    </row>
    <row r="152" s="13" customFormat="1">
      <c r="A152" s="13"/>
      <c r="B152" s="235"/>
      <c r="C152" s="236"/>
      <c r="D152" s="237" t="s">
        <v>166</v>
      </c>
      <c r="E152" s="238" t="s">
        <v>19</v>
      </c>
      <c r="F152" s="239" t="s">
        <v>576</v>
      </c>
      <c r="G152" s="236"/>
      <c r="H152" s="240">
        <v>1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166</v>
      </c>
      <c r="AU152" s="246" t="s">
        <v>82</v>
      </c>
      <c r="AV152" s="13" t="s">
        <v>82</v>
      </c>
      <c r="AW152" s="13" t="s">
        <v>35</v>
      </c>
      <c r="AX152" s="13" t="s">
        <v>80</v>
      </c>
      <c r="AY152" s="246" t="s">
        <v>155</v>
      </c>
    </row>
    <row r="153" s="2" customFormat="1" ht="16.5" customHeight="1">
      <c r="A153" s="41"/>
      <c r="B153" s="42"/>
      <c r="C153" s="217" t="s">
        <v>242</v>
      </c>
      <c r="D153" s="217" t="s">
        <v>158</v>
      </c>
      <c r="E153" s="218" t="s">
        <v>577</v>
      </c>
      <c r="F153" s="219" t="s">
        <v>578</v>
      </c>
      <c r="G153" s="220" t="s">
        <v>308</v>
      </c>
      <c r="H153" s="221">
        <v>4</v>
      </c>
      <c r="I153" s="222"/>
      <c r="J153" s="223">
        <f>ROUND(I153*H153,2)</f>
        <v>0</v>
      </c>
      <c r="K153" s="219" t="s">
        <v>162</v>
      </c>
      <c r="L153" s="47"/>
      <c r="M153" s="224" t="s">
        <v>19</v>
      </c>
      <c r="N153" s="225" t="s">
        <v>45</v>
      </c>
      <c r="O153" s="87"/>
      <c r="P153" s="226">
        <f>O153*H153</f>
        <v>0</v>
      </c>
      <c r="Q153" s="226">
        <v>0</v>
      </c>
      <c r="R153" s="226">
        <f>Q153*H153</f>
        <v>0</v>
      </c>
      <c r="S153" s="226">
        <v>0.0030999999999999999</v>
      </c>
      <c r="T153" s="227">
        <f>S153*H153</f>
        <v>0.0124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8" t="s">
        <v>260</v>
      </c>
      <c r="AT153" s="228" t="s">
        <v>158</v>
      </c>
      <c r="AU153" s="228" t="s">
        <v>82</v>
      </c>
      <c r="AY153" s="20" t="s">
        <v>155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0" t="s">
        <v>80</v>
      </c>
      <c r="BK153" s="229">
        <f>ROUND(I153*H153,2)</f>
        <v>0</v>
      </c>
      <c r="BL153" s="20" t="s">
        <v>260</v>
      </c>
      <c r="BM153" s="228" t="s">
        <v>579</v>
      </c>
    </row>
    <row r="154" s="2" customFormat="1">
      <c r="A154" s="41"/>
      <c r="B154" s="42"/>
      <c r="C154" s="43"/>
      <c r="D154" s="230" t="s">
        <v>164</v>
      </c>
      <c r="E154" s="43"/>
      <c r="F154" s="231" t="s">
        <v>580</v>
      </c>
      <c r="G154" s="43"/>
      <c r="H154" s="43"/>
      <c r="I154" s="232"/>
      <c r="J154" s="43"/>
      <c r="K154" s="43"/>
      <c r="L154" s="47"/>
      <c r="M154" s="233"/>
      <c r="N154" s="23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164</v>
      </c>
      <c r="AU154" s="20" t="s">
        <v>82</v>
      </c>
    </row>
    <row r="155" s="13" customFormat="1">
      <c r="A155" s="13"/>
      <c r="B155" s="235"/>
      <c r="C155" s="236"/>
      <c r="D155" s="237" t="s">
        <v>166</v>
      </c>
      <c r="E155" s="238" t="s">
        <v>19</v>
      </c>
      <c r="F155" s="239" t="s">
        <v>544</v>
      </c>
      <c r="G155" s="236"/>
      <c r="H155" s="240">
        <v>3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166</v>
      </c>
      <c r="AU155" s="246" t="s">
        <v>82</v>
      </c>
      <c r="AV155" s="13" t="s">
        <v>82</v>
      </c>
      <c r="AW155" s="13" t="s">
        <v>35</v>
      </c>
      <c r="AX155" s="13" t="s">
        <v>74</v>
      </c>
      <c r="AY155" s="246" t="s">
        <v>155</v>
      </c>
    </row>
    <row r="156" s="13" customFormat="1">
      <c r="A156" s="13"/>
      <c r="B156" s="235"/>
      <c r="C156" s="236"/>
      <c r="D156" s="237" t="s">
        <v>166</v>
      </c>
      <c r="E156" s="238" t="s">
        <v>19</v>
      </c>
      <c r="F156" s="239" t="s">
        <v>581</v>
      </c>
      <c r="G156" s="236"/>
      <c r="H156" s="240">
        <v>1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166</v>
      </c>
      <c r="AU156" s="246" t="s">
        <v>82</v>
      </c>
      <c r="AV156" s="13" t="s">
        <v>82</v>
      </c>
      <c r="AW156" s="13" t="s">
        <v>35</v>
      </c>
      <c r="AX156" s="13" t="s">
        <v>74</v>
      </c>
      <c r="AY156" s="246" t="s">
        <v>155</v>
      </c>
    </row>
    <row r="157" s="15" customFormat="1">
      <c r="A157" s="15"/>
      <c r="B157" s="257"/>
      <c r="C157" s="258"/>
      <c r="D157" s="237" t="s">
        <v>166</v>
      </c>
      <c r="E157" s="259" t="s">
        <v>19</v>
      </c>
      <c r="F157" s="260" t="s">
        <v>186</v>
      </c>
      <c r="G157" s="258"/>
      <c r="H157" s="261">
        <v>4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7" t="s">
        <v>166</v>
      </c>
      <c r="AU157" s="267" t="s">
        <v>82</v>
      </c>
      <c r="AV157" s="15" t="s">
        <v>94</v>
      </c>
      <c r="AW157" s="15" t="s">
        <v>35</v>
      </c>
      <c r="AX157" s="15" t="s">
        <v>80</v>
      </c>
      <c r="AY157" s="267" t="s">
        <v>155</v>
      </c>
    </row>
    <row r="158" s="12" customFormat="1" ht="22.8" customHeight="1">
      <c r="A158" s="12"/>
      <c r="B158" s="201"/>
      <c r="C158" s="202"/>
      <c r="D158" s="203" t="s">
        <v>73</v>
      </c>
      <c r="E158" s="215" t="s">
        <v>582</v>
      </c>
      <c r="F158" s="215" t="s">
        <v>583</v>
      </c>
      <c r="G158" s="202"/>
      <c r="H158" s="202"/>
      <c r="I158" s="205"/>
      <c r="J158" s="216">
        <f>BK158</f>
        <v>0</v>
      </c>
      <c r="K158" s="202"/>
      <c r="L158" s="207"/>
      <c r="M158" s="208"/>
      <c r="N158" s="209"/>
      <c r="O158" s="209"/>
      <c r="P158" s="210">
        <f>SUM(P159:P179)</f>
        <v>0</v>
      </c>
      <c r="Q158" s="209"/>
      <c r="R158" s="210">
        <f>SUM(R159:R179)</f>
        <v>0</v>
      </c>
      <c r="S158" s="209"/>
      <c r="T158" s="211">
        <f>SUM(T159:T179)</f>
        <v>0.16469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2" t="s">
        <v>82</v>
      </c>
      <c r="AT158" s="213" t="s">
        <v>73</v>
      </c>
      <c r="AU158" s="213" t="s">
        <v>80</v>
      </c>
      <c r="AY158" s="212" t="s">
        <v>155</v>
      </c>
      <c r="BK158" s="214">
        <f>SUM(BK159:BK179)</f>
        <v>0</v>
      </c>
    </row>
    <row r="159" s="2" customFormat="1" ht="24.15" customHeight="1">
      <c r="A159" s="41"/>
      <c r="B159" s="42"/>
      <c r="C159" s="217" t="s">
        <v>248</v>
      </c>
      <c r="D159" s="217" t="s">
        <v>158</v>
      </c>
      <c r="E159" s="218" t="s">
        <v>584</v>
      </c>
      <c r="F159" s="219" t="s">
        <v>585</v>
      </c>
      <c r="G159" s="220" t="s">
        <v>400</v>
      </c>
      <c r="H159" s="221">
        <v>3</v>
      </c>
      <c r="I159" s="222"/>
      <c r="J159" s="223">
        <f>ROUND(I159*H159,2)</f>
        <v>0</v>
      </c>
      <c r="K159" s="219" t="s">
        <v>162</v>
      </c>
      <c r="L159" s="47"/>
      <c r="M159" s="224" t="s">
        <v>19</v>
      </c>
      <c r="N159" s="225" t="s">
        <v>45</v>
      </c>
      <c r="O159" s="87"/>
      <c r="P159" s="226">
        <f>O159*H159</f>
        <v>0</v>
      </c>
      <c r="Q159" s="226">
        <v>0</v>
      </c>
      <c r="R159" s="226">
        <f>Q159*H159</f>
        <v>0</v>
      </c>
      <c r="S159" s="226">
        <v>0.01933</v>
      </c>
      <c r="T159" s="227">
        <f>S159*H159</f>
        <v>0.05799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8" t="s">
        <v>260</v>
      </c>
      <c r="AT159" s="228" t="s">
        <v>158</v>
      </c>
      <c r="AU159" s="228" t="s">
        <v>82</v>
      </c>
      <c r="AY159" s="20" t="s">
        <v>155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20" t="s">
        <v>80</v>
      </c>
      <c r="BK159" s="229">
        <f>ROUND(I159*H159,2)</f>
        <v>0</v>
      </c>
      <c r="BL159" s="20" t="s">
        <v>260</v>
      </c>
      <c r="BM159" s="228" t="s">
        <v>586</v>
      </c>
    </row>
    <row r="160" s="2" customFormat="1">
      <c r="A160" s="41"/>
      <c r="B160" s="42"/>
      <c r="C160" s="43"/>
      <c r="D160" s="230" t="s">
        <v>164</v>
      </c>
      <c r="E160" s="43"/>
      <c r="F160" s="231" t="s">
        <v>587</v>
      </c>
      <c r="G160" s="43"/>
      <c r="H160" s="43"/>
      <c r="I160" s="232"/>
      <c r="J160" s="43"/>
      <c r="K160" s="43"/>
      <c r="L160" s="47"/>
      <c r="M160" s="233"/>
      <c r="N160" s="23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164</v>
      </c>
      <c r="AU160" s="20" t="s">
        <v>82</v>
      </c>
    </row>
    <row r="161" s="13" customFormat="1">
      <c r="A161" s="13"/>
      <c r="B161" s="235"/>
      <c r="C161" s="236"/>
      <c r="D161" s="237" t="s">
        <v>166</v>
      </c>
      <c r="E161" s="238" t="s">
        <v>19</v>
      </c>
      <c r="F161" s="239" t="s">
        <v>538</v>
      </c>
      <c r="G161" s="236"/>
      <c r="H161" s="240">
        <v>2</v>
      </c>
      <c r="I161" s="241"/>
      <c r="J161" s="236"/>
      <c r="K161" s="236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166</v>
      </c>
      <c r="AU161" s="246" t="s">
        <v>82</v>
      </c>
      <c r="AV161" s="13" t="s">
        <v>82</v>
      </c>
      <c r="AW161" s="13" t="s">
        <v>35</v>
      </c>
      <c r="AX161" s="13" t="s">
        <v>74</v>
      </c>
      <c r="AY161" s="246" t="s">
        <v>155</v>
      </c>
    </row>
    <row r="162" s="13" customFormat="1">
      <c r="A162" s="13"/>
      <c r="B162" s="235"/>
      <c r="C162" s="236"/>
      <c r="D162" s="237" t="s">
        <v>166</v>
      </c>
      <c r="E162" s="238" t="s">
        <v>19</v>
      </c>
      <c r="F162" s="239" t="s">
        <v>588</v>
      </c>
      <c r="G162" s="236"/>
      <c r="H162" s="240">
        <v>1</v>
      </c>
      <c r="I162" s="241"/>
      <c r="J162" s="236"/>
      <c r="K162" s="236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166</v>
      </c>
      <c r="AU162" s="246" t="s">
        <v>82</v>
      </c>
      <c r="AV162" s="13" t="s">
        <v>82</v>
      </c>
      <c r="AW162" s="13" t="s">
        <v>35</v>
      </c>
      <c r="AX162" s="13" t="s">
        <v>74</v>
      </c>
      <c r="AY162" s="246" t="s">
        <v>155</v>
      </c>
    </row>
    <row r="163" s="15" customFormat="1">
      <c r="A163" s="15"/>
      <c r="B163" s="257"/>
      <c r="C163" s="258"/>
      <c r="D163" s="237" t="s">
        <v>166</v>
      </c>
      <c r="E163" s="259" t="s">
        <v>19</v>
      </c>
      <c r="F163" s="260" t="s">
        <v>186</v>
      </c>
      <c r="G163" s="258"/>
      <c r="H163" s="261">
        <v>3</v>
      </c>
      <c r="I163" s="262"/>
      <c r="J163" s="258"/>
      <c r="K163" s="258"/>
      <c r="L163" s="263"/>
      <c r="M163" s="264"/>
      <c r="N163" s="265"/>
      <c r="O163" s="265"/>
      <c r="P163" s="265"/>
      <c r="Q163" s="265"/>
      <c r="R163" s="265"/>
      <c r="S163" s="265"/>
      <c r="T163" s="26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7" t="s">
        <v>166</v>
      </c>
      <c r="AU163" s="267" t="s">
        <v>82</v>
      </c>
      <c r="AV163" s="15" t="s">
        <v>94</v>
      </c>
      <c r="AW163" s="15" t="s">
        <v>35</v>
      </c>
      <c r="AX163" s="15" t="s">
        <v>80</v>
      </c>
      <c r="AY163" s="267" t="s">
        <v>155</v>
      </c>
    </row>
    <row r="164" s="2" customFormat="1" ht="16.5" customHeight="1">
      <c r="A164" s="41"/>
      <c r="B164" s="42"/>
      <c r="C164" s="217" t="s">
        <v>257</v>
      </c>
      <c r="D164" s="217" t="s">
        <v>158</v>
      </c>
      <c r="E164" s="218" t="s">
        <v>589</v>
      </c>
      <c r="F164" s="219" t="s">
        <v>590</v>
      </c>
      <c r="G164" s="220" t="s">
        <v>400</v>
      </c>
      <c r="H164" s="221">
        <v>1</v>
      </c>
      <c r="I164" s="222"/>
      <c r="J164" s="223">
        <f>ROUND(I164*H164,2)</f>
        <v>0</v>
      </c>
      <c r="K164" s="219" t="s">
        <v>162</v>
      </c>
      <c r="L164" s="47"/>
      <c r="M164" s="224" t="s">
        <v>19</v>
      </c>
      <c r="N164" s="225" t="s">
        <v>45</v>
      </c>
      <c r="O164" s="87"/>
      <c r="P164" s="226">
        <f>O164*H164</f>
        <v>0</v>
      </c>
      <c r="Q164" s="226">
        <v>0</v>
      </c>
      <c r="R164" s="226">
        <f>Q164*H164</f>
        <v>0</v>
      </c>
      <c r="S164" s="226">
        <v>0.028400000000000002</v>
      </c>
      <c r="T164" s="227">
        <f>S164*H164</f>
        <v>0.028400000000000002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8" t="s">
        <v>260</v>
      </c>
      <c r="AT164" s="228" t="s">
        <v>158</v>
      </c>
      <c r="AU164" s="228" t="s">
        <v>82</v>
      </c>
      <c r="AY164" s="20" t="s">
        <v>155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20" t="s">
        <v>80</v>
      </c>
      <c r="BK164" s="229">
        <f>ROUND(I164*H164,2)</f>
        <v>0</v>
      </c>
      <c r="BL164" s="20" t="s">
        <v>260</v>
      </c>
      <c r="BM164" s="228" t="s">
        <v>591</v>
      </c>
    </row>
    <row r="165" s="2" customFormat="1">
      <c r="A165" s="41"/>
      <c r="B165" s="42"/>
      <c r="C165" s="43"/>
      <c r="D165" s="230" t="s">
        <v>164</v>
      </c>
      <c r="E165" s="43"/>
      <c r="F165" s="231" t="s">
        <v>592</v>
      </c>
      <c r="G165" s="43"/>
      <c r="H165" s="43"/>
      <c r="I165" s="232"/>
      <c r="J165" s="43"/>
      <c r="K165" s="43"/>
      <c r="L165" s="47"/>
      <c r="M165" s="233"/>
      <c r="N165" s="23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164</v>
      </c>
      <c r="AU165" s="20" t="s">
        <v>82</v>
      </c>
    </row>
    <row r="166" s="13" customFormat="1">
      <c r="A166" s="13"/>
      <c r="B166" s="235"/>
      <c r="C166" s="236"/>
      <c r="D166" s="237" t="s">
        <v>166</v>
      </c>
      <c r="E166" s="238" t="s">
        <v>19</v>
      </c>
      <c r="F166" s="239" t="s">
        <v>593</v>
      </c>
      <c r="G166" s="236"/>
      <c r="H166" s="240">
        <v>1</v>
      </c>
      <c r="I166" s="241"/>
      <c r="J166" s="236"/>
      <c r="K166" s="236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166</v>
      </c>
      <c r="AU166" s="246" t="s">
        <v>82</v>
      </c>
      <c r="AV166" s="13" t="s">
        <v>82</v>
      </c>
      <c r="AW166" s="13" t="s">
        <v>35</v>
      </c>
      <c r="AX166" s="13" t="s">
        <v>80</v>
      </c>
      <c r="AY166" s="246" t="s">
        <v>155</v>
      </c>
    </row>
    <row r="167" s="2" customFormat="1" ht="21.75" customHeight="1">
      <c r="A167" s="41"/>
      <c r="B167" s="42"/>
      <c r="C167" s="217" t="s">
        <v>260</v>
      </c>
      <c r="D167" s="217" t="s">
        <v>158</v>
      </c>
      <c r="E167" s="218" t="s">
        <v>594</v>
      </c>
      <c r="F167" s="219" t="s">
        <v>595</v>
      </c>
      <c r="G167" s="220" t="s">
        <v>400</v>
      </c>
      <c r="H167" s="221">
        <v>2</v>
      </c>
      <c r="I167" s="222"/>
      <c r="J167" s="223">
        <f>ROUND(I167*H167,2)</f>
        <v>0</v>
      </c>
      <c r="K167" s="219" t="s">
        <v>162</v>
      </c>
      <c r="L167" s="47"/>
      <c r="M167" s="224" t="s">
        <v>19</v>
      </c>
      <c r="N167" s="225" t="s">
        <v>45</v>
      </c>
      <c r="O167" s="87"/>
      <c r="P167" s="226">
        <f>O167*H167</f>
        <v>0</v>
      </c>
      <c r="Q167" s="226">
        <v>0</v>
      </c>
      <c r="R167" s="226">
        <f>Q167*H167</f>
        <v>0</v>
      </c>
      <c r="S167" s="226">
        <v>0.019460000000000002</v>
      </c>
      <c r="T167" s="227">
        <f>S167*H167</f>
        <v>0.038920000000000003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8" t="s">
        <v>260</v>
      </c>
      <c r="AT167" s="228" t="s">
        <v>158</v>
      </c>
      <c r="AU167" s="228" t="s">
        <v>82</v>
      </c>
      <c r="AY167" s="20" t="s">
        <v>155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0" t="s">
        <v>80</v>
      </c>
      <c r="BK167" s="229">
        <f>ROUND(I167*H167,2)</f>
        <v>0</v>
      </c>
      <c r="BL167" s="20" t="s">
        <v>260</v>
      </c>
      <c r="BM167" s="228" t="s">
        <v>596</v>
      </c>
    </row>
    <row r="168" s="2" customFormat="1">
      <c r="A168" s="41"/>
      <c r="B168" s="42"/>
      <c r="C168" s="43"/>
      <c r="D168" s="230" t="s">
        <v>164</v>
      </c>
      <c r="E168" s="43"/>
      <c r="F168" s="231" t="s">
        <v>597</v>
      </c>
      <c r="G168" s="43"/>
      <c r="H168" s="43"/>
      <c r="I168" s="232"/>
      <c r="J168" s="43"/>
      <c r="K168" s="43"/>
      <c r="L168" s="47"/>
      <c r="M168" s="233"/>
      <c r="N168" s="23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164</v>
      </c>
      <c r="AU168" s="20" t="s">
        <v>82</v>
      </c>
    </row>
    <row r="169" s="13" customFormat="1">
      <c r="A169" s="13"/>
      <c r="B169" s="235"/>
      <c r="C169" s="236"/>
      <c r="D169" s="237" t="s">
        <v>166</v>
      </c>
      <c r="E169" s="238" t="s">
        <v>19</v>
      </c>
      <c r="F169" s="239" t="s">
        <v>576</v>
      </c>
      <c r="G169" s="236"/>
      <c r="H169" s="240">
        <v>1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166</v>
      </c>
      <c r="AU169" s="246" t="s">
        <v>82</v>
      </c>
      <c r="AV169" s="13" t="s">
        <v>82</v>
      </c>
      <c r="AW169" s="13" t="s">
        <v>35</v>
      </c>
      <c r="AX169" s="13" t="s">
        <v>74</v>
      </c>
      <c r="AY169" s="246" t="s">
        <v>155</v>
      </c>
    </row>
    <row r="170" s="13" customFormat="1">
      <c r="A170" s="13"/>
      <c r="B170" s="235"/>
      <c r="C170" s="236"/>
      <c r="D170" s="237" t="s">
        <v>166</v>
      </c>
      <c r="E170" s="238" t="s">
        <v>19</v>
      </c>
      <c r="F170" s="239" t="s">
        <v>598</v>
      </c>
      <c r="G170" s="236"/>
      <c r="H170" s="240">
        <v>1</v>
      </c>
      <c r="I170" s="241"/>
      <c r="J170" s="236"/>
      <c r="K170" s="236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166</v>
      </c>
      <c r="AU170" s="246" t="s">
        <v>82</v>
      </c>
      <c r="AV170" s="13" t="s">
        <v>82</v>
      </c>
      <c r="AW170" s="13" t="s">
        <v>35</v>
      </c>
      <c r="AX170" s="13" t="s">
        <v>74</v>
      </c>
      <c r="AY170" s="246" t="s">
        <v>155</v>
      </c>
    </row>
    <row r="171" s="15" customFormat="1">
      <c r="A171" s="15"/>
      <c r="B171" s="257"/>
      <c r="C171" s="258"/>
      <c r="D171" s="237" t="s">
        <v>166</v>
      </c>
      <c r="E171" s="259" t="s">
        <v>19</v>
      </c>
      <c r="F171" s="260" t="s">
        <v>186</v>
      </c>
      <c r="G171" s="258"/>
      <c r="H171" s="261">
        <v>2</v>
      </c>
      <c r="I171" s="262"/>
      <c r="J171" s="258"/>
      <c r="K171" s="258"/>
      <c r="L171" s="263"/>
      <c r="M171" s="264"/>
      <c r="N171" s="265"/>
      <c r="O171" s="265"/>
      <c r="P171" s="265"/>
      <c r="Q171" s="265"/>
      <c r="R171" s="265"/>
      <c r="S171" s="265"/>
      <c r="T171" s="26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7" t="s">
        <v>166</v>
      </c>
      <c r="AU171" s="267" t="s">
        <v>82</v>
      </c>
      <c r="AV171" s="15" t="s">
        <v>94</v>
      </c>
      <c r="AW171" s="15" t="s">
        <v>35</v>
      </c>
      <c r="AX171" s="15" t="s">
        <v>80</v>
      </c>
      <c r="AY171" s="267" t="s">
        <v>155</v>
      </c>
    </row>
    <row r="172" s="2" customFormat="1" ht="24.15" customHeight="1">
      <c r="A172" s="41"/>
      <c r="B172" s="42"/>
      <c r="C172" s="217" t="s">
        <v>273</v>
      </c>
      <c r="D172" s="217" t="s">
        <v>158</v>
      </c>
      <c r="E172" s="218" t="s">
        <v>599</v>
      </c>
      <c r="F172" s="219" t="s">
        <v>600</v>
      </c>
      <c r="G172" s="220" t="s">
        <v>400</v>
      </c>
      <c r="H172" s="221">
        <v>1</v>
      </c>
      <c r="I172" s="222"/>
      <c r="J172" s="223">
        <f>ROUND(I172*H172,2)</f>
        <v>0</v>
      </c>
      <c r="K172" s="219" t="s">
        <v>162</v>
      </c>
      <c r="L172" s="47"/>
      <c r="M172" s="224" t="s">
        <v>19</v>
      </c>
      <c r="N172" s="225" t="s">
        <v>45</v>
      </c>
      <c r="O172" s="87"/>
      <c r="P172" s="226">
        <f>O172*H172</f>
        <v>0</v>
      </c>
      <c r="Q172" s="226">
        <v>0</v>
      </c>
      <c r="R172" s="226">
        <f>Q172*H172</f>
        <v>0</v>
      </c>
      <c r="S172" s="226">
        <v>0.034700000000000002</v>
      </c>
      <c r="T172" s="227">
        <f>S172*H172</f>
        <v>0.034700000000000002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8" t="s">
        <v>260</v>
      </c>
      <c r="AT172" s="228" t="s">
        <v>158</v>
      </c>
      <c r="AU172" s="228" t="s">
        <v>82</v>
      </c>
      <c r="AY172" s="20" t="s">
        <v>155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0" t="s">
        <v>80</v>
      </c>
      <c r="BK172" s="229">
        <f>ROUND(I172*H172,2)</f>
        <v>0</v>
      </c>
      <c r="BL172" s="20" t="s">
        <v>260</v>
      </c>
      <c r="BM172" s="228" t="s">
        <v>601</v>
      </c>
    </row>
    <row r="173" s="2" customFormat="1">
      <c r="A173" s="41"/>
      <c r="B173" s="42"/>
      <c r="C173" s="43"/>
      <c r="D173" s="230" t="s">
        <v>164</v>
      </c>
      <c r="E173" s="43"/>
      <c r="F173" s="231" t="s">
        <v>602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164</v>
      </c>
      <c r="AU173" s="20" t="s">
        <v>82</v>
      </c>
    </row>
    <row r="174" s="13" customFormat="1">
      <c r="A174" s="13"/>
      <c r="B174" s="235"/>
      <c r="C174" s="236"/>
      <c r="D174" s="237" t="s">
        <v>166</v>
      </c>
      <c r="E174" s="238" t="s">
        <v>19</v>
      </c>
      <c r="F174" s="239" t="s">
        <v>598</v>
      </c>
      <c r="G174" s="236"/>
      <c r="H174" s="240">
        <v>1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166</v>
      </c>
      <c r="AU174" s="246" t="s">
        <v>82</v>
      </c>
      <c r="AV174" s="13" t="s">
        <v>82</v>
      </c>
      <c r="AW174" s="13" t="s">
        <v>35</v>
      </c>
      <c r="AX174" s="13" t="s">
        <v>80</v>
      </c>
      <c r="AY174" s="246" t="s">
        <v>155</v>
      </c>
    </row>
    <row r="175" s="2" customFormat="1" ht="16.5" customHeight="1">
      <c r="A175" s="41"/>
      <c r="B175" s="42"/>
      <c r="C175" s="217" t="s">
        <v>279</v>
      </c>
      <c r="D175" s="217" t="s">
        <v>158</v>
      </c>
      <c r="E175" s="218" t="s">
        <v>603</v>
      </c>
      <c r="F175" s="219" t="s">
        <v>604</v>
      </c>
      <c r="G175" s="220" t="s">
        <v>400</v>
      </c>
      <c r="H175" s="221">
        <v>3</v>
      </c>
      <c r="I175" s="222"/>
      <c r="J175" s="223">
        <f>ROUND(I175*H175,2)</f>
        <v>0</v>
      </c>
      <c r="K175" s="219" t="s">
        <v>162</v>
      </c>
      <c r="L175" s="47"/>
      <c r="M175" s="224" t="s">
        <v>19</v>
      </c>
      <c r="N175" s="225" t="s">
        <v>45</v>
      </c>
      <c r="O175" s="87"/>
      <c r="P175" s="226">
        <f>O175*H175</f>
        <v>0</v>
      </c>
      <c r="Q175" s="226">
        <v>0</v>
      </c>
      <c r="R175" s="226">
        <f>Q175*H175</f>
        <v>0</v>
      </c>
      <c r="S175" s="226">
        <v>0.00156</v>
      </c>
      <c r="T175" s="227">
        <f>S175*H175</f>
        <v>0.0046800000000000001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8" t="s">
        <v>260</v>
      </c>
      <c r="AT175" s="228" t="s">
        <v>158</v>
      </c>
      <c r="AU175" s="228" t="s">
        <v>82</v>
      </c>
      <c r="AY175" s="20" t="s">
        <v>155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0" t="s">
        <v>80</v>
      </c>
      <c r="BK175" s="229">
        <f>ROUND(I175*H175,2)</f>
        <v>0</v>
      </c>
      <c r="BL175" s="20" t="s">
        <v>260</v>
      </c>
      <c r="BM175" s="228" t="s">
        <v>605</v>
      </c>
    </row>
    <row r="176" s="2" customFormat="1">
      <c r="A176" s="41"/>
      <c r="B176" s="42"/>
      <c r="C176" s="43"/>
      <c r="D176" s="230" t="s">
        <v>164</v>
      </c>
      <c r="E176" s="43"/>
      <c r="F176" s="231" t="s">
        <v>606</v>
      </c>
      <c r="G176" s="43"/>
      <c r="H176" s="43"/>
      <c r="I176" s="232"/>
      <c r="J176" s="43"/>
      <c r="K176" s="43"/>
      <c r="L176" s="47"/>
      <c r="M176" s="233"/>
      <c r="N176" s="23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164</v>
      </c>
      <c r="AU176" s="20" t="s">
        <v>82</v>
      </c>
    </row>
    <row r="177" s="13" customFormat="1">
      <c r="A177" s="13"/>
      <c r="B177" s="235"/>
      <c r="C177" s="236"/>
      <c r="D177" s="237" t="s">
        <v>166</v>
      </c>
      <c r="E177" s="238" t="s">
        <v>19</v>
      </c>
      <c r="F177" s="239" t="s">
        <v>576</v>
      </c>
      <c r="G177" s="236"/>
      <c r="H177" s="240">
        <v>1</v>
      </c>
      <c r="I177" s="241"/>
      <c r="J177" s="236"/>
      <c r="K177" s="236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166</v>
      </c>
      <c r="AU177" s="246" t="s">
        <v>82</v>
      </c>
      <c r="AV177" s="13" t="s">
        <v>82</v>
      </c>
      <c r="AW177" s="13" t="s">
        <v>35</v>
      </c>
      <c r="AX177" s="13" t="s">
        <v>74</v>
      </c>
      <c r="AY177" s="246" t="s">
        <v>155</v>
      </c>
    </row>
    <row r="178" s="13" customFormat="1">
      <c r="A178" s="13"/>
      <c r="B178" s="235"/>
      <c r="C178" s="236"/>
      <c r="D178" s="237" t="s">
        <v>166</v>
      </c>
      <c r="E178" s="238" t="s">
        <v>19</v>
      </c>
      <c r="F178" s="239" t="s">
        <v>545</v>
      </c>
      <c r="G178" s="236"/>
      <c r="H178" s="240">
        <v>2</v>
      </c>
      <c r="I178" s="241"/>
      <c r="J178" s="236"/>
      <c r="K178" s="236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166</v>
      </c>
      <c r="AU178" s="246" t="s">
        <v>82</v>
      </c>
      <c r="AV178" s="13" t="s">
        <v>82</v>
      </c>
      <c r="AW178" s="13" t="s">
        <v>35</v>
      </c>
      <c r="AX178" s="13" t="s">
        <v>74</v>
      </c>
      <c r="AY178" s="246" t="s">
        <v>155</v>
      </c>
    </row>
    <row r="179" s="15" customFormat="1">
      <c r="A179" s="15"/>
      <c r="B179" s="257"/>
      <c r="C179" s="258"/>
      <c r="D179" s="237" t="s">
        <v>166</v>
      </c>
      <c r="E179" s="259" t="s">
        <v>19</v>
      </c>
      <c r="F179" s="260" t="s">
        <v>186</v>
      </c>
      <c r="G179" s="258"/>
      <c r="H179" s="261">
        <v>3</v>
      </c>
      <c r="I179" s="262"/>
      <c r="J179" s="258"/>
      <c r="K179" s="258"/>
      <c r="L179" s="263"/>
      <c r="M179" s="264"/>
      <c r="N179" s="265"/>
      <c r="O179" s="265"/>
      <c r="P179" s="265"/>
      <c r="Q179" s="265"/>
      <c r="R179" s="265"/>
      <c r="S179" s="265"/>
      <c r="T179" s="26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7" t="s">
        <v>166</v>
      </c>
      <c r="AU179" s="267" t="s">
        <v>82</v>
      </c>
      <c r="AV179" s="15" t="s">
        <v>94</v>
      </c>
      <c r="AW179" s="15" t="s">
        <v>35</v>
      </c>
      <c r="AX179" s="15" t="s">
        <v>80</v>
      </c>
      <c r="AY179" s="267" t="s">
        <v>155</v>
      </c>
    </row>
    <row r="180" s="12" customFormat="1" ht="22.8" customHeight="1">
      <c r="A180" s="12"/>
      <c r="B180" s="201"/>
      <c r="C180" s="202"/>
      <c r="D180" s="203" t="s">
        <v>73</v>
      </c>
      <c r="E180" s="215" t="s">
        <v>271</v>
      </c>
      <c r="F180" s="215" t="s">
        <v>272</v>
      </c>
      <c r="G180" s="202"/>
      <c r="H180" s="202"/>
      <c r="I180" s="205"/>
      <c r="J180" s="216">
        <f>BK180</f>
        <v>0</v>
      </c>
      <c r="K180" s="202"/>
      <c r="L180" s="207"/>
      <c r="M180" s="208"/>
      <c r="N180" s="209"/>
      <c r="O180" s="209"/>
      <c r="P180" s="210">
        <f>SUM(P181:P185)</f>
        <v>0</v>
      </c>
      <c r="Q180" s="209"/>
      <c r="R180" s="210">
        <f>SUM(R181:R185)</f>
        <v>0</v>
      </c>
      <c r="S180" s="209"/>
      <c r="T180" s="211">
        <f>SUM(T181:T185)</f>
        <v>0.003006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2" t="s">
        <v>82</v>
      </c>
      <c r="AT180" s="213" t="s">
        <v>73</v>
      </c>
      <c r="AU180" s="213" t="s">
        <v>80</v>
      </c>
      <c r="AY180" s="212" t="s">
        <v>155</v>
      </c>
      <c r="BK180" s="214">
        <f>SUM(BK181:BK185)</f>
        <v>0</v>
      </c>
    </row>
    <row r="181" s="2" customFormat="1" ht="24.15" customHeight="1">
      <c r="A181" s="41"/>
      <c r="B181" s="42"/>
      <c r="C181" s="217" t="s">
        <v>285</v>
      </c>
      <c r="D181" s="217" t="s">
        <v>158</v>
      </c>
      <c r="E181" s="218" t="s">
        <v>291</v>
      </c>
      <c r="F181" s="219" t="s">
        <v>292</v>
      </c>
      <c r="G181" s="220" t="s">
        <v>267</v>
      </c>
      <c r="H181" s="221">
        <v>1.8</v>
      </c>
      <c r="I181" s="222"/>
      <c r="J181" s="223">
        <f>ROUND(I181*H181,2)</f>
        <v>0</v>
      </c>
      <c r="K181" s="219" t="s">
        <v>162</v>
      </c>
      <c r="L181" s="47"/>
      <c r="M181" s="224" t="s">
        <v>19</v>
      </c>
      <c r="N181" s="225" t="s">
        <v>45</v>
      </c>
      <c r="O181" s="87"/>
      <c r="P181" s="226">
        <f>O181*H181</f>
        <v>0</v>
      </c>
      <c r="Q181" s="226">
        <v>0</v>
      </c>
      <c r="R181" s="226">
        <f>Q181*H181</f>
        <v>0</v>
      </c>
      <c r="S181" s="226">
        <v>0.00167</v>
      </c>
      <c r="T181" s="227">
        <f>S181*H181</f>
        <v>0.003006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8" t="s">
        <v>260</v>
      </c>
      <c r="AT181" s="228" t="s">
        <v>158</v>
      </c>
      <c r="AU181" s="228" t="s">
        <v>82</v>
      </c>
      <c r="AY181" s="20" t="s">
        <v>155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20" t="s">
        <v>80</v>
      </c>
      <c r="BK181" s="229">
        <f>ROUND(I181*H181,2)</f>
        <v>0</v>
      </c>
      <c r="BL181" s="20" t="s">
        <v>260</v>
      </c>
      <c r="BM181" s="228" t="s">
        <v>607</v>
      </c>
    </row>
    <row r="182" s="2" customFormat="1">
      <c r="A182" s="41"/>
      <c r="B182" s="42"/>
      <c r="C182" s="43"/>
      <c r="D182" s="230" t="s">
        <v>164</v>
      </c>
      <c r="E182" s="43"/>
      <c r="F182" s="231" t="s">
        <v>294</v>
      </c>
      <c r="G182" s="43"/>
      <c r="H182" s="43"/>
      <c r="I182" s="232"/>
      <c r="J182" s="43"/>
      <c r="K182" s="43"/>
      <c r="L182" s="47"/>
      <c r="M182" s="233"/>
      <c r="N182" s="23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164</v>
      </c>
      <c r="AU182" s="20" t="s">
        <v>82</v>
      </c>
    </row>
    <row r="183" s="13" customFormat="1">
      <c r="A183" s="13"/>
      <c r="B183" s="235"/>
      <c r="C183" s="236"/>
      <c r="D183" s="237" t="s">
        <v>166</v>
      </c>
      <c r="E183" s="238" t="s">
        <v>19</v>
      </c>
      <c r="F183" s="239" t="s">
        <v>608</v>
      </c>
      <c r="G183" s="236"/>
      <c r="H183" s="240">
        <v>1.2</v>
      </c>
      <c r="I183" s="241"/>
      <c r="J183" s="236"/>
      <c r="K183" s="236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166</v>
      </c>
      <c r="AU183" s="246" t="s">
        <v>82</v>
      </c>
      <c r="AV183" s="13" t="s">
        <v>82</v>
      </c>
      <c r="AW183" s="13" t="s">
        <v>35</v>
      </c>
      <c r="AX183" s="13" t="s">
        <v>74</v>
      </c>
      <c r="AY183" s="246" t="s">
        <v>155</v>
      </c>
    </row>
    <row r="184" s="13" customFormat="1">
      <c r="A184" s="13"/>
      <c r="B184" s="235"/>
      <c r="C184" s="236"/>
      <c r="D184" s="237" t="s">
        <v>166</v>
      </c>
      <c r="E184" s="238" t="s">
        <v>19</v>
      </c>
      <c r="F184" s="239" t="s">
        <v>609</v>
      </c>
      <c r="G184" s="236"/>
      <c r="H184" s="240">
        <v>0.59999999999999998</v>
      </c>
      <c r="I184" s="241"/>
      <c r="J184" s="236"/>
      <c r="K184" s="236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166</v>
      </c>
      <c r="AU184" s="246" t="s">
        <v>82</v>
      </c>
      <c r="AV184" s="13" t="s">
        <v>82</v>
      </c>
      <c r="AW184" s="13" t="s">
        <v>35</v>
      </c>
      <c r="AX184" s="13" t="s">
        <v>74</v>
      </c>
      <c r="AY184" s="246" t="s">
        <v>155</v>
      </c>
    </row>
    <row r="185" s="15" customFormat="1">
      <c r="A185" s="15"/>
      <c r="B185" s="257"/>
      <c r="C185" s="258"/>
      <c r="D185" s="237" t="s">
        <v>166</v>
      </c>
      <c r="E185" s="259" t="s">
        <v>19</v>
      </c>
      <c r="F185" s="260" t="s">
        <v>186</v>
      </c>
      <c r="G185" s="258"/>
      <c r="H185" s="261">
        <v>1.8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7" t="s">
        <v>166</v>
      </c>
      <c r="AU185" s="267" t="s">
        <v>82</v>
      </c>
      <c r="AV185" s="15" t="s">
        <v>94</v>
      </c>
      <c r="AW185" s="15" t="s">
        <v>35</v>
      </c>
      <c r="AX185" s="15" t="s">
        <v>80</v>
      </c>
      <c r="AY185" s="267" t="s">
        <v>155</v>
      </c>
    </row>
    <row r="186" s="12" customFormat="1" ht="22.8" customHeight="1">
      <c r="A186" s="12"/>
      <c r="B186" s="201"/>
      <c r="C186" s="202"/>
      <c r="D186" s="203" t="s">
        <v>73</v>
      </c>
      <c r="E186" s="215" t="s">
        <v>460</v>
      </c>
      <c r="F186" s="215" t="s">
        <v>461</v>
      </c>
      <c r="G186" s="202"/>
      <c r="H186" s="202"/>
      <c r="I186" s="205"/>
      <c r="J186" s="216">
        <f>BK186</f>
        <v>0</v>
      </c>
      <c r="K186" s="202"/>
      <c r="L186" s="207"/>
      <c r="M186" s="208"/>
      <c r="N186" s="209"/>
      <c r="O186" s="209"/>
      <c r="P186" s="210">
        <f>SUM(P187:P195)</f>
        <v>0</v>
      </c>
      <c r="Q186" s="209"/>
      <c r="R186" s="210">
        <f>SUM(R187:R195)</f>
        <v>0</v>
      </c>
      <c r="S186" s="209"/>
      <c r="T186" s="211">
        <f>SUM(T187:T195)</f>
        <v>0.216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2" t="s">
        <v>82</v>
      </c>
      <c r="AT186" s="213" t="s">
        <v>73</v>
      </c>
      <c r="AU186" s="213" t="s">
        <v>80</v>
      </c>
      <c r="AY186" s="212" t="s">
        <v>155</v>
      </c>
      <c r="BK186" s="214">
        <f>SUM(BK187:BK195)</f>
        <v>0</v>
      </c>
    </row>
    <row r="187" s="2" customFormat="1" ht="24.15" customHeight="1">
      <c r="A187" s="41"/>
      <c r="B187" s="42"/>
      <c r="C187" s="217" t="s">
        <v>290</v>
      </c>
      <c r="D187" s="217" t="s">
        <v>158</v>
      </c>
      <c r="E187" s="218" t="s">
        <v>610</v>
      </c>
      <c r="F187" s="219" t="s">
        <v>611</v>
      </c>
      <c r="G187" s="220" t="s">
        <v>308</v>
      </c>
      <c r="H187" s="221">
        <v>9</v>
      </c>
      <c r="I187" s="222"/>
      <c r="J187" s="223">
        <f>ROUND(I187*H187,2)</f>
        <v>0</v>
      </c>
      <c r="K187" s="219" t="s">
        <v>162</v>
      </c>
      <c r="L187" s="47"/>
      <c r="M187" s="224" t="s">
        <v>19</v>
      </c>
      <c r="N187" s="225" t="s">
        <v>45</v>
      </c>
      <c r="O187" s="87"/>
      <c r="P187" s="226">
        <f>O187*H187</f>
        <v>0</v>
      </c>
      <c r="Q187" s="226">
        <v>0</v>
      </c>
      <c r="R187" s="226">
        <f>Q187*H187</f>
        <v>0</v>
      </c>
      <c r="S187" s="226">
        <v>0.024</v>
      </c>
      <c r="T187" s="227">
        <f>S187*H187</f>
        <v>0.216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8" t="s">
        <v>260</v>
      </c>
      <c r="AT187" s="228" t="s">
        <v>158</v>
      </c>
      <c r="AU187" s="228" t="s">
        <v>82</v>
      </c>
      <c r="AY187" s="20" t="s">
        <v>155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20" t="s">
        <v>80</v>
      </c>
      <c r="BK187" s="229">
        <f>ROUND(I187*H187,2)</f>
        <v>0</v>
      </c>
      <c r="BL187" s="20" t="s">
        <v>260</v>
      </c>
      <c r="BM187" s="228" t="s">
        <v>612</v>
      </c>
    </row>
    <row r="188" s="2" customFormat="1">
      <c r="A188" s="41"/>
      <c r="B188" s="42"/>
      <c r="C188" s="43"/>
      <c r="D188" s="230" t="s">
        <v>164</v>
      </c>
      <c r="E188" s="43"/>
      <c r="F188" s="231" t="s">
        <v>613</v>
      </c>
      <c r="G188" s="43"/>
      <c r="H188" s="43"/>
      <c r="I188" s="232"/>
      <c r="J188" s="43"/>
      <c r="K188" s="43"/>
      <c r="L188" s="47"/>
      <c r="M188" s="233"/>
      <c r="N188" s="23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164</v>
      </c>
      <c r="AU188" s="20" t="s">
        <v>82</v>
      </c>
    </row>
    <row r="189" s="13" customFormat="1">
      <c r="A189" s="13"/>
      <c r="B189" s="235"/>
      <c r="C189" s="236"/>
      <c r="D189" s="237" t="s">
        <v>166</v>
      </c>
      <c r="E189" s="238" t="s">
        <v>19</v>
      </c>
      <c r="F189" s="239" t="s">
        <v>614</v>
      </c>
      <c r="G189" s="236"/>
      <c r="H189" s="240">
        <v>2</v>
      </c>
      <c r="I189" s="241"/>
      <c r="J189" s="236"/>
      <c r="K189" s="236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166</v>
      </c>
      <c r="AU189" s="246" t="s">
        <v>82</v>
      </c>
      <c r="AV189" s="13" t="s">
        <v>82</v>
      </c>
      <c r="AW189" s="13" t="s">
        <v>35</v>
      </c>
      <c r="AX189" s="13" t="s">
        <v>74</v>
      </c>
      <c r="AY189" s="246" t="s">
        <v>155</v>
      </c>
    </row>
    <row r="190" s="13" customFormat="1">
      <c r="A190" s="13"/>
      <c r="B190" s="235"/>
      <c r="C190" s="236"/>
      <c r="D190" s="237" t="s">
        <v>166</v>
      </c>
      <c r="E190" s="238" t="s">
        <v>19</v>
      </c>
      <c r="F190" s="239" t="s">
        <v>538</v>
      </c>
      <c r="G190" s="236"/>
      <c r="H190" s="240">
        <v>2</v>
      </c>
      <c r="I190" s="241"/>
      <c r="J190" s="236"/>
      <c r="K190" s="236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166</v>
      </c>
      <c r="AU190" s="246" t="s">
        <v>82</v>
      </c>
      <c r="AV190" s="13" t="s">
        <v>82</v>
      </c>
      <c r="AW190" s="13" t="s">
        <v>35</v>
      </c>
      <c r="AX190" s="13" t="s">
        <v>74</v>
      </c>
      <c r="AY190" s="246" t="s">
        <v>155</v>
      </c>
    </row>
    <row r="191" s="13" customFormat="1">
      <c r="A191" s="13"/>
      <c r="B191" s="235"/>
      <c r="C191" s="236"/>
      <c r="D191" s="237" t="s">
        <v>166</v>
      </c>
      <c r="E191" s="238" t="s">
        <v>19</v>
      </c>
      <c r="F191" s="239" t="s">
        <v>615</v>
      </c>
      <c r="G191" s="236"/>
      <c r="H191" s="240">
        <v>2</v>
      </c>
      <c r="I191" s="241"/>
      <c r="J191" s="236"/>
      <c r="K191" s="236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166</v>
      </c>
      <c r="AU191" s="246" t="s">
        <v>82</v>
      </c>
      <c r="AV191" s="13" t="s">
        <v>82</v>
      </c>
      <c r="AW191" s="13" t="s">
        <v>35</v>
      </c>
      <c r="AX191" s="13" t="s">
        <v>74</v>
      </c>
      <c r="AY191" s="246" t="s">
        <v>155</v>
      </c>
    </row>
    <row r="192" s="13" customFormat="1">
      <c r="A192" s="13"/>
      <c r="B192" s="235"/>
      <c r="C192" s="236"/>
      <c r="D192" s="237" t="s">
        <v>166</v>
      </c>
      <c r="E192" s="238" t="s">
        <v>19</v>
      </c>
      <c r="F192" s="239" t="s">
        <v>539</v>
      </c>
      <c r="G192" s="236"/>
      <c r="H192" s="240">
        <v>1</v>
      </c>
      <c r="I192" s="241"/>
      <c r="J192" s="236"/>
      <c r="K192" s="236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166</v>
      </c>
      <c r="AU192" s="246" t="s">
        <v>82</v>
      </c>
      <c r="AV192" s="13" t="s">
        <v>82</v>
      </c>
      <c r="AW192" s="13" t="s">
        <v>35</v>
      </c>
      <c r="AX192" s="13" t="s">
        <v>74</v>
      </c>
      <c r="AY192" s="246" t="s">
        <v>155</v>
      </c>
    </row>
    <row r="193" s="13" customFormat="1">
      <c r="A193" s="13"/>
      <c r="B193" s="235"/>
      <c r="C193" s="236"/>
      <c r="D193" s="237" t="s">
        <v>166</v>
      </c>
      <c r="E193" s="238" t="s">
        <v>19</v>
      </c>
      <c r="F193" s="239" t="s">
        <v>616</v>
      </c>
      <c r="G193" s="236"/>
      <c r="H193" s="240">
        <v>1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166</v>
      </c>
      <c r="AU193" s="246" t="s">
        <v>82</v>
      </c>
      <c r="AV193" s="13" t="s">
        <v>82</v>
      </c>
      <c r="AW193" s="13" t="s">
        <v>35</v>
      </c>
      <c r="AX193" s="13" t="s">
        <v>74</v>
      </c>
      <c r="AY193" s="246" t="s">
        <v>155</v>
      </c>
    </row>
    <row r="194" s="13" customFormat="1">
      <c r="A194" s="13"/>
      <c r="B194" s="235"/>
      <c r="C194" s="236"/>
      <c r="D194" s="237" t="s">
        <v>166</v>
      </c>
      <c r="E194" s="238" t="s">
        <v>19</v>
      </c>
      <c r="F194" s="239" t="s">
        <v>617</v>
      </c>
      <c r="G194" s="236"/>
      <c r="H194" s="240">
        <v>1</v>
      </c>
      <c r="I194" s="241"/>
      <c r="J194" s="236"/>
      <c r="K194" s="236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166</v>
      </c>
      <c r="AU194" s="246" t="s">
        <v>82</v>
      </c>
      <c r="AV194" s="13" t="s">
        <v>82</v>
      </c>
      <c r="AW194" s="13" t="s">
        <v>35</v>
      </c>
      <c r="AX194" s="13" t="s">
        <v>74</v>
      </c>
      <c r="AY194" s="246" t="s">
        <v>155</v>
      </c>
    </row>
    <row r="195" s="15" customFormat="1">
      <c r="A195" s="15"/>
      <c r="B195" s="257"/>
      <c r="C195" s="258"/>
      <c r="D195" s="237" t="s">
        <v>166</v>
      </c>
      <c r="E195" s="259" t="s">
        <v>19</v>
      </c>
      <c r="F195" s="260" t="s">
        <v>186</v>
      </c>
      <c r="G195" s="258"/>
      <c r="H195" s="261">
        <v>9</v>
      </c>
      <c r="I195" s="262"/>
      <c r="J195" s="258"/>
      <c r="K195" s="258"/>
      <c r="L195" s="263"/>
      <c r="M195" s="264"/>
      <c r="N195" s="265"/>
      <c r="O195" s="265"/>
      <c r="P195" s="265"/>
      <c r="Q195" s="265"/>
      <c r="R195" s="265"/>
      <c r="S195" s="265"/>
      <c r="T195" s="26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7" t="s">
        <v>166</v>
      </c>
      <c r="AU195" s="267" t="s">
        <v>82</v>
      </c>
      <c r="AV195" s="15" t="s">
        <v>94</v>
      </c>
      <c r="AW195" s="15" t="s">
        <v>35</v>
      </c>
      <c r="AX195" s="15" t="s">
        <v>80</v>
      </c>
      <c r="AY195" s="267" t="s">
        <v>155</v>
      </c>
    </row>
    <row r="196" s="12" customFormat="1" ht="22.8" customHeight="1">
      <c r="A196" s="12"/>
      <c r="B196" s="201"/>
      <c r="C196" s="202"/>
      <c r="D196" s="203" t="s">
        <v>73</v>
      </c>
      <c r="E196" s="215" t="s">
        <v>618</v>
      </c>
      <c r="F196" s="215" t="s">
        <v>619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SUM(P197:P209)</f>
        <v>0</v>
      </c>
      <c r="Q196" s="209"/>
      <c r="R196" s="210">
        <f>SUM(R197:R209)</f>
        <v>0</v>
      </c>
      <c r="S196" s="209"/>
      <c r="T196" s="211">
        <f>SUM(T197:T209)</f>
        <v>0.61689700000000003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82</v>
      </c>
      <c r="AT196" s="213" t="s">
        <v>73</v>
      </c>
      <c r="AU196" s="213" t="s">
        <v>80</v>
      </c>
      <c r="AY196" s="212" t="s">
        <v>155</v>
      </c>
      <c r="BK196" s="214">
        <f>SUM(BK197:BK209)</f>
        <v>0</v>
      </c>
    </row>
    <row r="197" s="2" customFormat="1" ht="24.15" customHeight="1">
      <c r="A197" s="41"/>
      <c r="B197" s="42"/>
      <c r="C197" s="217" t="s">
        <v>7</v>
      </c>
      <c r="D197" s="217" t="s">
        <v>158</v>
      </c>
      <c r="E197" s="218" t="s">
        <v>620</v>
      </c>
      <c r="F197" s="219" t="s">
        <v>621</v>
      </c>
      <c r="G197" s="220" t="s">
        <v>267</v>
      </c>
      <c r="H197" s="221">
        <v>5.8200000000000003</v>
      </c>
      <c r="I197" s="222"/>
      <c r="J197" s="223">
        <f>ROUND(I197*H197,2)</f>
        <v>0</v>
      </c>
      <c r="K197" s="219" t="s">
        <v>162</v>
      </c>
      <c r="L197" s="47"/>
      <c r="M197" s="224" t="s">
        <v>19</v>
      </c>
      <c r="N197" s="225" t="s">
        <v>45</v>
      </c>
      <c r="O197" s="87"/>
      <c r="P197" s="226">
        <f>O197*H197</f>
        <v>0</v>
      </c>
      <c r="Q197" s="226">
        <v>0</v>
      </c>
      <c r="R197" s="226">
        <f>Q197*H197</f>
        <v>0</v>
      </c>
      <c r="S197" s="226">
        <v>0.0032499999999999999</v>
      </c>
      <c r="T197" s="227">
        <f>S197*H197</f>
        <v>0.018915000000000001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8" t="s">
        <v>260</v>
      </c>
      <c r="AT197" s="228" t="s">
        <v>158</v>
      </c>
      <c r="AU197" s="228" t="s">
        <v>82</v>
      </c>
      <c r="AY197" s="20" t="s">
        <v>155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0" t="s">
        <v>80</v>
      </c>
      <c r="BK197" s="229">
        <f>ROUND(I197*H197,2)</f>
        <v>0</v>
      </c>
      <c r="BL197" s="20" t="s">
        <v>260</v>
      </c>
      <c r="BM197" s="228" t="s">
        <v>622</v>
      </c>
    </row>
    <row r="198" s="2" customFormat="1">
      <c r="A198" s="41"/>
      <c r="B198" s="42"/>
      <c r="C198" s="43"/>
      <c r="D198" s="230" t="s">
        <v>164</v>
      </c>
      <c r="E198" s="43"/>
      <c r="F198" s="231" t="s">
        <v>623</v>
      </c>
      <c r="G198" s="43"/>
      <c r="H198" s="43"/>
      <c r="I198" s="232"/>
      <c r="J198" s="43"/>
      <c r="K198" s="43"/>
      <c r="L198" s="47"/>
      <c r="M198" s="233"/>
      <c r="N198" s="23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164</v>
      </c>
      <c r="AU198" s="20" t="s">
        <v>82</v>
      </c>
    </row>
    <row r="199" s="13" customFormat="1">
      <c r="A199" s="13"/>
      <c r="B199" s="235"/>
      <c r="C199" s="236"/>
      <c r="D199" s="237" t="s">
        <v>166</v>
      </c>
      <c r="E199" s="238" t="s">
        <v>19</v>
      </c>
      <c r="F199" s="239" t="s">
        <v>624</v>
      </c>
      <c r="G199" s="236"/>
      <c r="H199" s="240">
        <v>1.5</v>
      </c>
      <c r="I199" s="241"/>
      <c r="J199" s="236"/>
      <c r="K199" s="236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166</v>
      </c>
      <c r="AU199" s="246" t="s">
        <v>82</v>
      </c>
      <c r="AV199" s="13" t="s">
        <v>82</v>
      </c>
      <c r="AW199" s="13" t="s">
        <v>35</v>
      </c>
      <c r="AX199" s="13" t="s">
        <v>74</v>
      </c>
      <c r="AY199" s="246" t="s">
        <v>155</v>
      </c>
    </row>
    <row r="200" s="13" customFormat="1">
      <c r="A200" s="13"/>
      <c r="B200" s="235"/>
      <c r="C200" s="236"/>
      <c r="D200" s="237" t="s">
        <v>166</v>
      </c>
      <c r="E200" s="238" t="s">
        <v>19</v>
      </c>
      <c r="F200" s="239" t="s">
        <v>625</v>
      </c>
      <c r="G200" s="236"/>
      <c r="H200" s="240">
        <v>4.3200000000000003</v>
      </c>
      <c r="I200" s="241"/>
      <c r="J200" s="236"/>
      <c r="K200" s="236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166</v>
      </c>
      <c r="AU200" s="246" t="s">
        <v>82</v>
      </c>
      <c r="AV200" s="13" t="s">
        <v>82</v>
      </c>
      <c r="AW200" s="13" t="s">
        <v>35</v>
      </c>
      <c r="AX200" s="13" t="s">
        <v>74</v>
      </c>
      <c r="AY200" s="246" t="s">
        <v>155</v>
      </c>
    </row>
    <row r="201" s="15" customFormat="1">
      <c r="A201" s="15"/>
      <c r="B201" s="257"/>
      <c r="C201" s="258"/>
      <c r="D201" s="237" t="s">
        <v>166</v>
      </c>
      <c r="E201" s="259" t="s">
        <v>19</v>
      </c>
      <c r="F201" s="260" t="s">
        <v>186</v>
      </c>
      <c r="G201" s="258"/>
      <c r="H201" s="261">
        <v>5.8200000000000003</v>
      </c>
      <c r="I201" s="262"/>
      <c r="J201" s="258"/>
      <c r="K201" s="258"/>
      <c r="L201" s="263"/>
      <c r="M201" s="264"/>
      <c r="N201" s="265"/>
      <c r="O201" s="265"/>
      <c r="P201" s="265"/>
      <c r="Q201" s="265"/>
      <c r="R201" s="265"/>
      <c r="S201" s="265"/>
      <c r="T201" s="26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7" t="s">
        <v>166</v>
      </c>
      <c r="AU201" s="267" t="s">
        <v>82</v>
      </c>
      <c r="AV201" s="15" t="s">
        <v>94</v>
      </c>
      <c r="AW201" s="15" t="s">
        <v>35</v>
      </c>
      <c r="AX201" s="15" t="s">
        <v>80</v>
      </c>
      <c r="AY201" s="267" t="s">
        <v>155</v>
      </c>
    </row>
    <row r="202" s="2" customFormat="1" ht="16.5" customHeight="1">
      <c r="A202" s="41"/>
      <c r="B202" s="42"/>
      <c r="C202" s="217" t="s">
        <v>305</v>
      </c>
      <c r="D202" s="217" t="s">
        <v>158</v>
      </c>
      <c r="E202" s="218" t="s">
        <v>626</v>
      </c>
      <c r="F202" s="219" t="s">
        <v>627</v>
      </c>
      <c r="G202" s="220" t="s">
        <v>161</v>
      </c>
      <c r="H202" s="221">
        <v>16.940000000000001</v>
      </c>
      <c r="I202" s="222"/>
      <c r="J202" s="223">
        <f>ROUND(I202*H202,2)</f>
        <v>0</v>
      </c>
      <c r="K202" s="219" t="s">
        <v>162</v>
      </c>
      <c r="L202" s="47"/>
      <c r="M202" s="224" t="s">
        <v>19</v>
      </c>
      <c r="N202" s="225" t="s">
        <v>45</v>
      </c>
      <c r="O202" s="87"/>
      <c r="P202" s="226">
        <f>O202*H202</f>
        <v>0</v>
      </c>
      <c r="Q202" s="226">
        <v>0</v>
      </c>
      <c r="R202" s="226">
        <f>Q202*H202</f>
        <v>0</v>
      </c>
      <c r="S202" s="226">
        <v>0.035299999999999998</v>
      </c>
      <c r="T202" s="227">
        <f>S202*H202</f>
        <v>0.59798200000000001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8" t="s">
        <v>260</v>
      </c>
      <c r="AT202" s="228" t="s">
        <v>158</v>
      </c>
      <c r="AU202" s="228" t="s">
        <v>82</v>
      </c>
      <c r="AY202" s="20" t="s">
        <v>155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0" t="s">
        <v>80</v>
      </c>
      <c r="BK202" s="229">
        <f>ROUND(I202*H202,2)</f>
        <v>0</v>
      </c>
      <c r="BL202" s="20" t="s">
        <v>260</v>
      </c>
      <c r="BM202" s="228" t="s">
        <v>628</v>
      </c>
    </row>
    <row r="203" s="2" customFormat="1">
      <c r="A203" s="41"/>
      <c r="B203" s="42"/>
      <c r="C203" s="43"/>
      <c r="D203" s="230" t="s">
        <v>164</v>
      </c>
      <c r="E203" s="43"/>
      <c r="F203" s="231" t="s">
        <v>629</v>
      </c>
      <c r="G203" s="43"/>
      <c r="H203" s="43"/>
      <c r="I203" s="232"/>
      <c r="J203" s="43"/>
      <c r="K203" s="43"/>
      <c r="L203" s="47"/>
      <c r="M203" s="233"/>
      <c r="N203" s="23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164</v>
      </c>
      <c r="AU203" s="20" t="s">
        <v>82</v>
      </c>
    </row>
    <row r="204" s="13" customFormat="1">
      <c r="A204" s="13"/>
      <c r="B204" s="235"/>
      <c r="C204" s="236"/>
      <c r="D204" s="237" t="s">
        <v>166</v>
      </c>
      <c r="E204" s="238" t="s">
        <v>19</v>
      </c>
      <c r="F204" s="239" t="s">
        <v>630</v>
      </c>
      <c r="G204" s="236"/>
      <c r="H204" s="240">
        <v>2.0299999999999998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166</v>
      </c>
      <c r="AU204" s="246" t="s">
        <v>82</v>
      </c>
      <c r="AV204" s="13" t="s">
        <v>82</v>
      </c>
      <c r="AW204" s="13" t="s">
        <v>35</v>
      </c>
      <c r="AX204" s="13" t="s">
        <v>74</v>
      </c>
      <c r="AY204" s="246" t="s">
        <v>155</v>
      </c>
    </row>
    <row r="205" s="13" customFormat="1">
      <c r="A205" s="13"/>
      <c r="B205" s="235"/>
      <c r="C205" s="236"/>
      <c r="D205" s="237" t="s">
        <v>166</v>
      </c>
      <c r="E205" s="238" t="s">
        <v>19</v>
      </c>
      <c r="F205" s="239" t="s">
        <v>631</v>
      </c>
      <c r="G205" s="236"/>
      <c r="H205" s="240">
        <v>7.5</v>
      </c>
      <c r="I205" s="241"/>
      <c r="J205" s="236"/>
      <c r="K205" s="236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166</v>
      </c>
      <c r="AU205" s="246" t="s">
        <v>82</v>
      </c>
      <c r="AV205" s="13" t="s">
        <v>82</v>
      </c>
      <c r="AW205" s="13" t="s">
        <v>35</v>
      </c>
      <c r="AX205" s="13" t="s">
        <v>74</v>
      </c>
      <c r="AY205" s="246" t="s">
        <v>155</v>
      </c>
    </row>
    <row r="206" s="13" customFormat="1">
      <c r="A206" s="13"/>
      <c r="B206" s="235"/>
      <c r="C206" s="236"/>
      <c r="D206" s="237" t="s">
        <v>166</v>
      </c>
      <c r="E206" s="238" t="s">
        <v>19</v>
      </c>
      <c r="F206" s="239" t="s">
        <v>632</v>
      </c>
      <c r="G206" s="236"/>
      <c r="H206" s="240">
        <v>2.0299999999999998</v>
      </c>
      <c r="I206" s="241"/>
      <c r="J206" s="236"/>
      <c r="K206" s="236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166</v>
      </c>
      <c r="AU206" s="246" t="s">
        <v>82</v>
      </c>
      <c r="AV206" s="13" t="s">
        <v>82</v>
      </c>
      <c r="AW206" s="13" t="s">
        <v>35</v>
      </c>
      <c r="AX206" s="13" t="s">
        <v>74</v>
      </c>
      <c r="AY206" s="246" t="s">
        <v>155</v>
      </c>
    </row>
    <row r="207" s="13" customFormat="1">
      <c r="A207" s="13"/>
      <c r="B207" s="235"/>
      <c r="C207" s="236"/>
      <c r="D207" s="237" t="s">
        <v>166</v>
      </c>
      <c r="E207" s="238" t="s">
        <v>19</v>
      </c>
      <c r="F207" s="239" t="s">
        <v>633</v>
      </c>
      <c r="G207" s="236"/>
      <c r="H207" s="240">
        <v>3.6899999999999999</v>
      </c>
      <c r="I207" s="241"/>
      <c r="J207" s="236"/>
      <c r="K207" s="236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166</v>
      </c>
      <c r="AU207" s="246" t="s">
        <v>82</v>
      </c>
      <c r="AV207" s="13" t="s">
        <v>82</v>
      </c>
      <c r="AW207" s="13" t="s">
        <v>35</v>
      </c>
      <c r="AX207" s="13" t="s">
        <v>74</v>
      </c>
      <c r="AY207" s="246" t="s">
        <v>155</v>
      </c>
    </row>
    <row r="208" s="13" customFormat="1">
      <c r="A208" s="13"/>
      <c r="B208" s="235"/>
      <c r="C208" s="236"/>
      <c r="D208" s="237" t="s">
        <v>166</v>
      </c>
      <c r="E208" s="238" t="s">
        <v>19</v>
      </c>
      <c r="F208" s="239" t="s">
        <v>634</v>
      </c>
      <c r="G208" s="236"/>
      <c r="H208" s="240">
        <v>1.69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166</v>
      </c>
      <c r="AU208" s="246" t="s">
        <v>82</v>
      </c>
      <c r="AV208" s="13" t="s">
        <v>82</v>
      </c>
      <c r="AW208" s="13" t="s">
        <v>35</v>
      </c>
      <c r="AX208" s="13" t="s">
        <v>74</v>
      </c>
      <c r="AY208" s="246" t="s">
        <v>155</v>
      </c>
    </row>
    <row r="209" s="15" customFormat="1">
      <c r="A209" s="15"/>
      <c r="B209" s="257"/>
      <c r="C209" s="258"/>
      <c r="D209" s="237" t="s">
        <v>166</v>
      </c>
      <c r="E209" s="259" t="s">
        <v>19</v>
      </c>
      <c r="F209" s="260" t="s">
        <v>186</v>
      </c>
      <c r="G209" s="258"/>
      <c r="H209" s="261">
        <v>16.940000000000001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166</v>
      </c>
      <c r="AU209" s="267" t="s">
        <v>82</v>
      </c>
      <c r="AV209" s="15" t="s">
        <v>94</v>
      </c>
      <c r="AW209" s="15" t="s">
        <v>35</v>
      </c>
      <c r="AX209" s="15" t="s">
        <v>80</v>
      </c>
      <c r="AY209" s="267" t="s">
        <v>155</v>
      </c>
    </row>
    <row r="210" s="12" customFormat="1" ht="22.8" customHeight="1">
      <c r="A210" s="12"/>
      <c r="B210" s="201"/>
      <c r="C210" s="202"/>
      <c r="D210" s="203" t="s">
        <v>73</v>
      </c>
      <c r="E210" s="215" t="s">
        <v>635</v>
      </c>
      <c r="F210" s="215" t="s">
        <v>636</v>
      </c>
      <c r="G210" s="202"/>
      <c r="H210" s="202"/>
      <c r="I210" s="205"/>
      <c r="J210" s="216">
        <f>BK210</f>
        <v>0</v>
      </c>
      <c r="K210" s="202"/>
      <c r="L210" s="207"/>
      <c r="M210" s="208"/>
      <c r="N210" s="209"/>
      <c r="O210" s="209"/>
      <c r="P210" s="210">
        <f>SUM(P211:P217)</f>
        <v>0</v>
      </c>
      <c r="Q210" s="209"/>
      <c r="R210" s="210">
        <f>SUM(R211:R217)</f>
        <v>0</v>
      </c>
      <c r="S210" s="209"/>
      <c r="T210" s="211">
        <f>SUM(T211:T217)</f>
        <v>1.3383759999999998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2" t="s">
        <v>82</v>
      </c>
      <c r="AT210" s="213" t="s">
        <v>73</v>
      </c>
      <c r="AU210" s="213" t="s">
        <v>80</v>
      </c>
      <c r="AY210" s="212" t="s">
        <v>155</v>
      </c>
      <c r="BK210" s="214">
        <f>SUM(BK211:BK217)</f>
        <v>0</v>
      </c>
    </row>
    <row r="211" s="2" customFormat="1" ht="21.75" customHeight="1">
      <c r="A211" s="41"/>
      <c r="B211" s="42"/>
      <c r="C211" s="217" t="s">
        <v>450</v>
      </c>
      <c r="D211" s="217" t="s">
        <v>158</v>
      </c>
      <c r="E211" s="218" t="s">
        <v>637</v>
      </c>
      <c r="F211" s="219" t="s">
        <v>638</v>
      </c>
      <c r="G211" s="220" t="s">
        <v>161</v>
      </c>
      <c r="H211" s="221">
        <v>49.204999999999998</v>
      </c>
      <c r="I211" s="222"/>
      <c r="J211" s="223">
        <f>ROUND(I211*H211,2)</f>
        <v>0</v>
      </c>
      <c r="K211" s="219" t="s">
        <v>162</v>
      </c>
      <c r="L211" s="47"/>
      <c r="M211" s="224" t="s">
        <v>19</v>
      </c>
      <c r="N211" s="225" t="s">
        <v>45</v>
      </c>
      <c r="O211" s="87"/>
      <c r="P211" s="226">
        <f>O211*H211</f>
        <v>0</v>
      </c>
      <c r="Q211" s="226">
        <v>0</v>
      </c>
      <c r="R211" s="226">
        <f>Q211*H211</f>
        <v>0</v>
      </c>
      <c r="S211" s="226">
        <v>0.027199999999999998</v>
      </c>
      <c r="T211" s="227">
        <f>S211*H211</f>
        <v>1.3383759999999998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8" t="s">
        <v>260</v>
      </c>
      <c r="AT211" s="228" t="s">
        <v>158</v>
      </c>
      <c r="AU211" s="228" t="s">
        <v>82</v>
      </c>
      <c r="AY211" s="20" t="s">
        <v>155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20" t="s">
        <v>80</v>
      </c>
      <c r="BK211" s="229">
        <f>ROUND(I211*H211,2)</f>
        <v>0</v>
      </c>
      <c r="BL211" s="20" t="s">
        <v>260</v>
      </c>
      <c r="BM211" s="228" t="s">
        <v>639</v>
      </c>
    </row>
    <row r="212" s="2" customFormat="1">
      <c r="A212" s="41"/>
      <c r="B212" s="42"/>
      <c r="C212" s="43"/>
      <c r="D212" s="230" t="s">
        <v>164</v>
      </c>
      <c r="E212" s="43"/>
      <c r="F212" s="231" t="s">
        <v>640</v>
      </c>
      <c r="G212" s="43"/>
      <c r="H212" s="43"/>
      <c r="I212" s="232"/>
      <c r="J212" s="43"/>
      <c r="K212" s="43"/>
      <c r="L212" s="47"/>
      <c r="M212" s="233"/>
      <c r="N212" s="23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164</v>
      </c>
      <c r="AU212" s="20" t="s">
        <v>82</v>
      </c>
    </row>
    <row r="213" s="13" customFormat="1">
      <c r="A213" s="13"/>
      <c r="B213" s="235"/>
      <c r="C213" s="236"/>
      <c r="D213" s="237" t="s">
        <v>166</v>
      </c>
      <c r="E213" s="238" t="s">
        <v>19</v>
      </c>
      <c r="F213" s="239" t="s">
        <v>641</v>
      </c>
      <c r="G213" s="236"/>
      <c r="H213" s="240">
        <v>4.6440000000000001</v>
      </c>
      <c r="I213" s="241"/>
      <c r="J213" s="236"/>
      <c r="K213" s="236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166</v>
      </c>
      <c r="AU213" s="246" t="s">
        <v>82</v>
      </c>
      <c r="AV213" s="13" t="s">
        <v>82</v>
      </c>
      <c r="AW213" s="13" t="s">
        <v>35</v>
      </c>
      <c r="AX213" s="13" t="s">
        <v>74</v>
      </c>
      <c r="AY213" s="246" t="s">
        <v>155</v>
      </c>
    </row>
    <row r="214" s="13" customFormat="1">
      <c r="A214" s="13"/>
      <c r="B214" s="235"/>
      <c r="C214" s="236"/>
      <c r="D214" s="237" t="s">
        <v>166</v>
      </c>
      <c r="E214" s="238" t="s">
        <v>19</v>
      </c>
      <c r="F214" s="239" t="s">
        <v>642</v>
      </c>
      <c r="G214" s="236"/>
      <c r="H214" s="240">
        <v>23.161999999999999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166</v>
      </c>
      <c r="AU214" s="246" t="s">
        <v>82</v>
      </c>
      <c r="AV214" s="13" t="s">
        <v>82</v>
      </c>
      <c r="AW214" s="13" t="s">
        <v>35</v>
      </c>
      <c r="AX214" s="13" t="s">
        <v>74</v>
      </c>
      <c r="AY214" s="246" t="s">
        <v>155</v>
      </c>
    </row>
    <row r="215" s="13" customFormat="1">
      <c r="A215" s="13"/>
      <c r="B215" s="235"/>
      <c r="C215" s="236"/>
      <c r="D215" s="237" t="s">
        <v>166</v>
      </c>
      <c r="E215" s="238" t="s">
        <v>19</v>
      </c>
      <c r="F215" s="239" t="s">
        <v>643</v>
      </c>
      <c r="G215" s="236"/>
      <c r="H215" s="240">
        <v>12.933999999999999</v>
      </c>
      <c r="I215" s="241"/>
      <c r="J215" s="236"/>
      <c r="K215" s="236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166</v>
      </c>
      <c r="AU215" s="246" t="s">
        <v>82</v>
      </c>
      <c r="AV215" s="13" t="s">
        <v>82</v>
      </c>
      <c r="AW215" s="13" t="s">
        <v>35</v>
      </c>
      <c r="AX215" s="13" t="s">
        <v>74</v>
      </c>
      <c r="AY215" s="246" t="s">
        <v>155</v>
      </c>
    </row>
    <row r="216" s="13" customFormat="1">
      <c r="A216" s="13"/>
      <c r="B216" s="235"/>
      <c r="C216" s="236"/>
      <c r="D216" s="237" t="s">
        <v>166</v>
      </c>
      <c r="E216" s="238" t="s">
        <v>19</v>
      </c>
      <c r="F216" s="239" t="s">
        <v>644</v>
      </c>
      <c r="G216" s="236"/>
      <c r="H216" s="240">
        <v>8.4649999999999999</v>
      </c>
      <c r="I216" s="241"/>
      <c r="J216" s="236"/>
      <c r="K216" s="236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166</v>
      </c>
      <c r="AU216" s="246" t="s">
        <v>82</v>
      </c>
      <c r="AV216" s="13" t="s">
        <v>82</v>
      </c>
      <c r="AW216" s="13" t="s">
        <v>35</v>
      </c>
      <c r="AX216" s="13" t="s">
        <v>74</v>
      </c>
      <c r="AY216" s="246" t="s">
        <v>155</v>
      </c>
    </row>
    <row r="217" s="15" customFormat="1">
      <c r="A217" s="15"/>
      <c r="B217" s="257"/>
      <c r="C217" s="258"/>
      <c r="D217" s="237" t="s">
        <v>166</v>
      </c>
      <c r="E217" s="259" t="s">
        <v>19</v>
      </c>
      <c r="F217" s="260" t="s">
        <v>186</v>
      </c>
      <c r="G217" s="258"/>
      <c r="H217" s="261">
        <v>49.204999999999998</v>
      </c>
      <c r="I217" s="262"/>
      <c r="J217" s="258"/>
      <c r="K217" s="258"/>
      <c r="L217" s="263"/>
      <c r="M217" s="287"/>
      <c r="N217" s="288"/>
      <c r="O217" s="288"/>
      <c r="P217" s="288"/>
      <c r="Q217" s="288"/>
      <c r="R217" s="288"/>
      <c r="S217" s="288"/>
      <c r="T217" s="28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7" t="s">
        <v>166</v>
      </c>
      <c r="AU217" s="267" t="s">
        <v>82</v>
      </c>
      <c r="AV217" s="15" t="s">
        <v>94</v>
      </c>
      <c r="AW217" s="15" t="s">
        <v>35</v>
      </c>
      <c r="AX217" s="15" t="s">
        <v>80</v>
      </c>
      <c r="AY217" s="267" t="s">
        <v>155</v>
      </c>
    </row>
    <row r="218" s="2" customFormat="1" ht="6.96" customHeight="1">
      <c r="A218" s="4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47"/>
      <c r="M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</sheetData>
  <sheetProtection sheet="1" autoFilter="0" formatColumns="0" formatRows="0" objects="1" scenarios="1" spinCount="100000" saltValue="zMs9LqJAU9fOYB/WbJ3SqxBd+knKZJr12DqNsbWO1EFfj1vGN/SijnkFwpHwnY1dXgSPrRj1FP3+P9SISqB4Fg==" hashValue="jtei0f51jyqDlyizgctYuYhQ1qaYABSa0lkSJRy/3RQC5KZFmHjNoY8SLiLeW8g9JotJ1OVm/C6ERCgWDCqmtg==" algorithmName="SHA-512" password="CC35"/>
  <autoFilter ref="C101:K21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8:H88"/>
    <mergeCell ref="E92:H92"/>
    <mergeCell ref="E90:H90"/>
    <mergeCell ref="E94:H94"/>
    <mergeCell ref="L2:V2"/>
  </mergeCells>
  <hyperlinks>
    <hyperlink ref="F106" r:id="rId1" display="https://podminky.urs.cz/item/CS_URS_2025_01/949101111"/>
    <hyperlink ref="F110" r:id="rId2" display="https://podminky.urs.cz/item/CS_URS_2025_01/962031133"/>
    <hyperlink ref="F117" r:id="rId3" display="https://podminky.urs.cz/item/CS_URS_2025_01/968062244"/>
    <hyperlink ref="F122" r:id="rId4" display="https://podminky.urs.cz/item/CS_URS_2025_01/968072455"/>
    <hyperlink ref="F128" r:id="rId5" display="https://podminky.urs.cz/item/CS_URS_2025_01/997013213"/>
    <hyperlink ref="F130" r:id="rId6" display="https://podminky.urs.cz/item/CS_URS_2025_01/997013501"/>
    <hyperlink ref="F132" r:id="rId7" display="https://podminky.urs.cz/item/CS_URS_2025_01/997013509"/>
    <hyperlink ref="F135" r:id="rId8" display="https://podminky.urs.cz/item/CS_URS_2025_01/997013609"/>
    <hyperlink ref="F137" r:id="rId9" display="https://podminky.urs.cz/item/CS_URS_2025_01/997013631"/>
    <hyperlink ref="F140" r:id="rId10" display="https://podminky.urs.cz/item/CS_URS_2025_01/998011003"/>
    <hyperlink ref="F144" r:id="rId11" display="https://podminky.urs.cz/item/CS_URS_2025_01/721171803"/>
    <hyperlink ref="F151" r:id="rId12" display="https://podminky.urs.cz/item/CS_URS_2025_01/721210812"/>
    <hyperlink ref="F154" r:id="rId13" display="https://podminky.urs.cz/item/CS_URS_2025_01/721220801"/>
    <hyperlink ref="F160" r:id="rId14" display="https://podminky.urs.cz/item/CS_URS_2025_01/725110811"/>
    <hyperlink ref="F165" r:id="rId15" display="https://podminky.urs.cz/item/CS_URS_2025_01/725122814"/>
    <hyperlink ref="F168" r:id="rId16" display="https://podminky.urs.cz/item/CS_URS_2025_01/725210821"/>
    <hyperlink ref="F173" r:id="rId17" display="https://podminky.urs.cz/item/CS_URS_2025_01/725330820"/>
    <hyperlink ref="F176" r:id="rId18" display="https://podminky.urs.cz/item/CS_URS_2025_01/725820801"/>
    <hyperlink ref="F182" r:id="rId19" display="https://podminky.urs.cz/item/CS_URS_2025_01/764002851"/>
    <hyperlink ref="F188" r:id="rId20" display="https://podminky.urs.cz/item/CS_URS_2025_01/766691914"/>
    <hyperlink ref="F198" r:id="rId21" display="https://podminky.urs.cz/item/CS_URS_2025_01/771473810"/>
    <hyperlink ref="F203" r:id="rId22" display="https://podminky.urs.cz/item/CS_URS_2025_01/771573810"/>
    <hyperlink ref="F212" r:id="rId23" display="https://podminky.urs.cz/item/CS_URS_2025_01/7814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  <c r="AZ2" s="271" t="s">
        <v>312</v>
      </c>
      <c r="BA2" s="271" t="s">
        <v>645</v>
      </c>
      <c r="BB2" s="271" t="s">
        <v>19</v>
      </c>
      <c r="BC2" s="271" t="s">
        <v>646</v>
      </c>
      <c r="BD2" s="271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  <c r="AZ3" s="271" t="s">
        <v>315</v>
      </c>
      <c r="BA3" s="271" t="s">
        <v>647</v>
      </c>
      <c r="BB3" s="271" t="s">
        <v>19</v>
      </c>
      <c r="BC3" s="271" t="s">
        <v>648</v>
      </c>
      <c r="BD3" s="271" t="s">
        <v>82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  <c r="AZ4" s="271" t="s">
        <v>318</v>
      </c>
      <c r="BA4" s="271" t="s">
        <v>649</v>
      </c>
      <c r="BB4" s="271" t="s">
        <v>19</v>
      </c>
      <c r="BC4" s="271" t="s">
        <v>650</v>
      </c>
      <c r="BD4" s="271" t="s">
        <v>82</v>
      </c>
    </row>
    <row r="5" s="1" customFormat="1" ht="6.96" customHeight="1">
      <c r="B5" s="23"/>
      <c r="L5" s="23"/>
      <c r="AZ5" s="271" t="s">
        <v>321</v>
      </c>
      <c r="BA5" s="271" t="s">
        <v>651</v>
      </c>
      <c r="BB5" s="271" t="s">
        <v>19</v>
      </c>
      <c r="BC5" s="271" t="s">
        <v>652</v>
      </c>
      <c r="BD5" s="271" t="s">
        <v>82</v>
      </c>
    </row>
    <row r="6" s="1" customFormat="1" ht="12" customHeight="1">
      <c r="B6" s="23"/>
      <c r="D6" s="146" t="s">
        <v>16</v>
      </c>
      <c r="L6" s="23"/>
      <c r="AZ6" s="271" t="s">
        <v>653</v>
      </c>
      <c r="BA6" s="271" t="s">
        <v>654</v>
      </c>
      <c r="BB6" s="271" t="s">
        <v>19</v>
      </c>
      <c r="BC6" s="271" t="s">
        <v>655</v>
      </c>
      <c r="BD6" s="271" t="s">
        <v>82</v>
      </c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121</v>
      </c>
      <c r="L8" s="23"/>
    </row>
    <row r="9" s="1" customFormat="1" ht="16.5" customHeight="1">
      <c r="B9" s="23"/>
      <c r="E9" s="147" t="s">
        <v>122</v>
      </c>
      <c r="F9" s="1"/>
      <c r="G9" s="1"/>
      <c r="H9" s="1"/>
      <c r="L9" s="23"/>
    </row>
    <row r="10" s="1" customFormat="1" ht="12" customHeight="1">
      <c r="B10" s="23"/>
      <c r="D10" s="146" t="s">
        <v>123</v>
      </c>
      <c r="L10" s="23"/>
    </row>
    <row r="11" s="2" customFormat="1" ht="16.5" customHeight="1">
      <c r="A11" s="41"/>
      <c r="B11" s="47"/>
      <c r="C11" s="41"/>
      <c r="D11" s="41"/>
      <c r="E11" s="148" t="s">
        <v>514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125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656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ROUND(J108,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ROUND((SUM(BE108:BE427)),  2)</f>
        <v>0</v>
      </c>
      <c r="G37" s="41"/>
      <c r="H37" s="41"/>
      <c r="I37" s="161">
        <v>0.20999999999999999</v>
      </c>
      <c r="J37" s="160">
        <f>ROUND(((SUM(BE108:BE427))*I37),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ROUND((SUM(BF108:BF427)),  2)</f>
        <v>0</v>
      </c>
      <c r="G38" s="41"/>
      <c r="H38" s="41"/>
      <c r="I38" s="161">
        <v>0.12</v>
      </c>
      <c r="J38" s="160">
        <f>ROUND(((SUM(BF108:BF427))*I38),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ROUND((SUM(BG108:BG427)),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ROUND((SUM(BH108:BH427)),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ROUND((SUM(BI108:BI427)),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128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121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122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123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514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125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D.1.1b - Architektonicko stavební řešení - Stavební úpravy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129</v>
      </c>
      <c r="D65" s="176"/>
      <c r="E65" s="176"/>
      <c r="F65" s="176"/>
      <c r="G65" s="176"/>
      <c r="H65" s="176"/>
      <c r="I65" s="176"/>
      <c r="J65" s="177" t="s">
        <v>130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J108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131</v>
      </c>
    </row>
    <row r="68" s="9" customFormat="1" ht="24.96" customHeight="1">
      <c r="A68" s="9"/>
      <c r="B68" s="179"/>
      <c r="C68" s="180"/>
      <c r="D68" s="181" t="s">
        <v>132</v>
      </c>
      <c r="E68" s="182"/>
      <c r="F68" s="182"/>
      <c r="G68" s="182"/>
      <c r="H68" s="182"/>
      <c r="I68" s="182"/>
      <c r="J68" s="183">
        <f>J109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657</v>
      </c>
      <c r="E69" s="187"/>
      <c r="F69" s="187"/>
      <c r="G69" s="187"/>
      <c r="H69" s="187"/>
      <c r="I69" s="187"/>
      <c r="J69" s="188">
        <f>J110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325</v>
      </c>
      <c r="E70" s="187"/>
      <c r="F70" s="187"/>
      <c r="G70" s="187"/>
      <c r="H70" s="187"/>
      <c r="I70" s="187"/>
      <c r="J70" s="188">
        <f>J124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133</v>
      </c>
      <c r="E71" s="187"/>
      <c r="F71" s="187"/>
      <c r="G71" s="187"/>
      <c r="H71" s="187"/>
      <c r="I71" s="187"/>
      <c r="J71" s="188">
        <f>J154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27"/>
      <c r="D72" s="186" t="s">
        <v>134</v>
      </c>
      <c r="E72" s="187"/>
      <c r="F72" s="187"/>
      <c r="G72" s="187"/>
      <c r="H72" s="187"/>
      <c r="I72" s="187"/>
      <c r="J72" s="188">
        <f>J166</f>
        <v>0</v>
      </c>
      <c r="K72" s="127"/>
      <c r="L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27"/>
      <c r="D73" s="186" t="s">
        <v>326</v>
      </c>
      <c r="E73" s="187"/>
      <c r="F73" s="187"/>
      <c r="G73" s="187"/>
      <c r="H73" s="187"/>
      <c r="I73" s="187"/>
      <c r="J73" s="188">
        <f>J174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9"/>
      <c r="C74" s="180"/>
      <c r="D74" s="181" t="s">
        <v>135</v>
      </c>
      <c r="E74" s="182"/>
      <c r="F74" s="182"/>
      <c r="G74" s="182"/>
      <c r="H74" s="182"/>
      <c r="I74" s="182"/>
      <c r="J74" s="183">
        <f>J177</f>
        <v>0</v>
      </c>
      <c r="K74" s="180"/>
      <c r="L74" s="18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5"/>
      <c r="C75" s="127"/>
      <c r="D75" s="186" t="s">
        <v>658</v>
      </c>
      <c r="E75" s="187"/>
      <c r="F75" s="187"/>
      <c r="G75" s="187"/>
      <c r="H75" s="187"/>
      <c r="I75" s="187"/>
      <c r="J75" s="188">
        <f>J178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659</v>
      </c>
      <c r="E76" s="187"/>
      <c r="F76" s="187"/>
      <c r="G76" s="187"/>
      <c r="H76" s="187"/>
      <c r="I76" s="187"/>
      <c r="J76" s="188">
        <f>J191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27"/>
      <c r="D77" s="186" t="s">
        <v>660</v>
      </c>
      <c r="E77" s="187"/>
      <c r="F77" s="187"/>
      <c r="G77" s="187"/>
      <c r="H77" s="187"/>
      <c r="I77" s="187"/>
      <c r="J77" s="188">
        <f>J206</f>
        <v>0</v>
      </c>
      <c r="K77" s="127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27"/>
      <c r="D78" s="186" t="s">
        <v>138</v>
      </c>
      <c r="E78" s="187"/>
      <c r="F78" s="187"/>
      <c r="G78" s="187"/>
      <c r="H78" s="187"/>
      <c r="I78" s="187"/>
      <c r="J78" s="188">
        <f>J222</f>
        <v>0</v>
      </c>
      <c r="K78" s="127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27"/>
      <c r="D79" s="186" t="s">
        <v>327</v>
      </c>
      <c r="E79" s="187"/>
      <c r="F79" s="187"/>
      <c r="G79" s="187"/>
      <c r="H79" s="187"/>
      <c r="I79" s="187"/>
      <c r="J79" s="188">
        <f>J228</f>
        <v>0</v>
      </c>
      <c r="K79" s="127"/>
      <c r="L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27"/>
      <c r="D80" s="186" t="s">
        <v>518</v>
      </c>
      <c r="E80" s="187"/>
      <c r="F80" s="187"/>
      <c r="G80" s="187"/>
      <c r="H80" s="187"/>
      <c r="I80" s="187"/>
      <c r="J80" s="188">
        <f>J265</f>
        <v>0</v>
      </c>
      <c r="K80" s="127"/>
      <c r="L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27"/>
      <c r="D81" s="186" t="s">
        <v>519</v>
      </c>
      <c r="E81" s="187"/>
      <c r="F81" s="187"/>
      <c r="G81" s="187"/>
      <c r="H81" s="187"/>
      <c r="I81" s="187"/>
      <c r="J81" s="188">
        <f>J296</f>
        <v>0</v>
      </c>
      <c r="K81" s="127"/>
      <c r="L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27"/>
      <c r="D82" s="186" t="s">
        <v>661</v>
      </c>
      <c r="E82" s="187"/>
      <c r="F82" s="187"/>
      <c r="G82" s="187"/>
      <c r="H82" s="187"/>
      <c r="I82" s="187"/>
      <c r="J82" s="188">
        <f>J374</f>
        <v>0</v>
      </c>
      <c r="K82" s="127"/>
      <c r="L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27"/>
      <c r="D83" s="186" t="s">
        <v>662</v>
      </c>
      <c r="E83" s="187"/>
      <c r="F83" s="187"/>
      <c r="G83" s="187"/>
      <c r="H83" s="187"/>
      <c r="I83" s="187"/>
      <c r="J83" s="188">
        <f>J397</f>
        <v>0</v>
      </c>
      <c r="K83" s="127"/>
      <c r="L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5"/>
      <c r="C84" s="127"/>
      <c r="D84" s="186" t="s">
        <v>663</v>
      </c>
      <c r="E84" s="187"/>
      <c r="F84" s="187"/>
      <c r="G84" s="187"/>
      <c r="H84" s="187"/>
      <c r="I84" s="187"/>
      <c r="J84" s="188">
        <f>J412</f>
        <v>0</v>
      </c>
      <c r="K84" s="127"/>
      <c r="L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90" s="2" customFormat="1" ht="6.96" customHeight="1">
      <c r="A90" s="41"/>
      <c r="B90" s="64"/>
      <c r="C90" s="65"/>
      <c r="D90" s="65"/>
      <c r="E90" s="65"/>
      <c r="F90" s="65"/>
      <c r="G90" s="65"/>
      <c r="H90" s="65"/>
      <c r="I90" s="65"/>
      <c r="J90" s="65"/>
      <c r="K90" s="65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4.96" customHeight="1">
      <c r="A91" s="41"/>
      <c r="B91" s="42"/>
      <c r="C91" s="26" t="s">
        <v>140</v>
      </c>
      <c r="D91" s="43"/>
      <c r="E91" s="43"/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16</v>
      </c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173" t="str">
        <f>E7</f>
        <v>Oprava fasády budovy CH, oprava sociálního zázemí ve 2.NP</v>
      </c>
      <c r="F94" s="35"/>
      <c r="G94" s="35"/>
      <c r="H94" s="35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" customFormat="1" ht="12" customHeight="1">
      <c r="B95" s="24"/>
      <c r="C95" s="35" t="s">
        <v>121</v>
      </c>
      <c r="D95" s="25"/>
      <c r="E95" s="25"/>
      <c r="F95" s="25"/>
      <c r="G95" s="25"/>
      <c r="H95" s="25"/>
      <c r="I95" s="25"/>
      <c r="J95" s="25"/>
      <c r="K95" s="25"/>
      <c r="L95" s="23"/>
    </row>
    <row r="96" s="1" customFormat="1" ht="16.5" customHeight="1">
      <c r="B96" s="24"/>
      <c r="C96" s="25"/>
      <c r="D96" s="25"/>
      <c r="E96" s="173" t="s">
        <v>122</v>
      </c>
      <c r="F96" s="25"/>
      <c r="G96" s="25"/>
      <c r="H96" s="25"/>
      <c r="I96" s="25"/>
      <c r="J96" s="25"/>
      <c r="K96" s="25"/>
      <c r="L96" s="23"/>
    </row>
    <row r="97" s="1" customFormat="1" ht="12" customHeight="1">
      <c r="B97" s="24"/>
      <c r="C97" s="35" t="s">
        <v>123</v>
      </c>
      <c r="D97" s="25"/>
      <c r="E97" s="25"/>
      <c r="F97" s="25"/>
      <c r="G97" s="25"/>
      <c r="H97" s="25"/>
      <c r="I97" s="25"/>
      <c r="J97" s="25"/>
      <c r="K97" s="25"/>
      <c r="L97" s="23"/>
    </row>
    <row r="98" s="2" customFormat="1" ht="16.5" customHeight="1">
      <c r="A98" s="41"/>
      <c r="B98" s="42"/>
      <c r="C98" s="43"/>
      <c r="D98" s="43"/>
      <c r="E98" s="174" t="s">
        <v>514</v>
      </c>
      <c r="F98" s="43"/>
      <c r="G98" s="43"/>
      <c r="H98" s="43"/>
      <c r="I98" s="43"/>
      <c r="J98" s="43"/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2" customHeight="1">
      <c r="A99" s="41"/>
      <c r="B99" s="42"/>
      <c r="C99" s="35" t="s">
        <v>125</v>
      </c>
      <c r="D99" s="43"/>
      <c r="E99" s="43"/>
      <c r="F99" s="43"/>
      <c r="G99" s="43"/>
      <c r="H99" s="43"/>
      <c r="I99" s="43"/>
      <c r="J99" s="43"/>
      <c r="K99" s="43"/>
      <c r="L99" s="149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6.5" customHeight="1">
      <c r="A100" s="41"/>
      <c r="B100" s="42"/>
      <c r="C100" s="43"/>
      <c r="D100" s="43"/>
      <c r="E100" s="72" t="str">
        <f>E13</f>
        <v>D.1.1b - Architektonicko stavební řešení - Stavební úpravy</v>
      </c>
      <c r="F100" s="43"/>
      <c r="G100" s="43"/>
      <c r="H100" s="43"/>
      <c r="I100" s="43"/>
      <c r="J100" s="43"/>
      <c r="K100" s="43"/>
      <c r="L100" s="149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9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2" customHeight="1">
      <c r="A102" s="41"/>
      <c r="B102" s="42"/>
      <c r="C102" s="35" t="s">
        <v>21</v>
      </c>
      <c r="D102" s="43"/>
      <c r="E102" s="43"/>
      <c r="F102" s="30" t="str">
        <f>F16</f>
        <v>Masarykova nemocnice v Ústí nad Labem</v>
      </c>
      <c r="G102" s="43"/>
      <c r="H102" s="43"/>
      <c r="I102" s="35" t="s">
        <v>23</v>
      </c>
      <c r="J102" s="75" t="str">
        <f>IF(J16="","",J16)</f>
        <v>12. 1. 2023</v>
      </c>
      <c r="K102" s="43"/>
      <c r="L102" s="149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6.96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149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5.15" customHeight="1">
      <c r="A104" s="41"/>
      <c r="B104" s="42"/>
      <c r="C104" s="35" t="s">
        <v>25</v>
      </c>
      <c r="D104" s="43"/>
      <c r="E104" s="43"/>
      <c r="F104" s="30" t="str">
        <f>E19</f>
        <v>Krajská zdravotní a.s.</v>
      </c>
      <c r="G104" s="43"/>
      <c r="H104" s="43"/>
      <c r="I104" s="35" t="s">
        <v>33</v>
      </c>
      <c r="J104" s="39" t="str">
        <f>E25</f>
        <v xml:space="preserve"> </v>
      </c>
      <c r="K104" s="43"/>
      <c r="L104" s="149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5.15" customHeight="1">
      <c r="A105" s="41"/>
      <c r="B105" s="42"/>
      <c r="C105" s="35" t="s">
        <v>31</v>
      </c>
      <c r="D105" s="43"/>
      <c r="E105" s="43"/>
      <c r="F105" s="30" t="str">
        <f>IF(E22="","",E22)</f>
        <v>Vyplň údaj</v>
      </c>
      <c r="G105" s="43"/>
      <c r="H105" s="43"/>
      <c r="I105" s="35" t="s">
        <v>36</v>
      </c>
      <c r="J105" s="39" t="str">
        <f>E28</f>
        <v>Milan Křehla</v>
      </c>
      <c r="K105" s="43"/>
      <c r="L105" s="149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0.32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49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11" customFormat="1" ht="29.28" customHeight="1">
      <c r="A107" s="190"/>
      <c r="B107" s="191"/>
      <c r="C107" s="192" t="s">
        <v>141</v>
      </c>
      <c r="D107" s="193" t="s">
        <v>59</v>
      </c>
      <c r="E107" s="193" t="s">
        <v>55</v>
      </c>
      <c r="F107" s="193" t="s">
        <v>56</v>
      </c>
      <c r="G107" s="193" t="s">
        <v>142</v>
      </c>
      <c r="H107" s="193" t="s">
        <v>143</v>
      </c>
      <c r="I107" s="193" t="s">
        <v>144</v>
      </c>
      <c r="J107" s="193" t="s">
        <v>130</v>
      </c>
      <c r="K107" s="194" t="s">
        <v>145</v>
      </c>
      <c r="L107" s="195"/>
      <c r="M107" s="95" t="s">
        <v>19</v>
      </c>
      <c r="N107" s="96" t="s">
        <v>44</v>
      </c>
      <c r="O107" s="96" t="s">
        <v>146</v>
      </c>
      <c r="P107" s="96" t="s">
        <v>147</v>
      </c>
      <c r="Q107" s="96" t="s">
        <v>148</v>
      </c>
      <c r="R107" s="96" t="s">
        <v>149</v>
      </c>
      <c r="S107" s="96" t="s">
        <v>150</v>
      </c>
      <c r="T107" s="97" t="s">
        <v>151</v>
      </c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</row>
    <row r="108" s="2" customFormat="1" ht="22.8" customHeight="1">
      <c r="A108" s="41"/>
      <c r="B108" s="42"/>
      <c r="C108" s="102" t="s">
        <v>152</v>
      </c>
      <c r="D108" s="43"/>
      <c r="E108" s="43"/>
      <c r="F108" s="43"/>
      <c r="G108" s="43"/>
      <c r="H108" s="43"/>
      <c r="I108" s="43"/>
      <c r="J108" s="196">
        <f>BK108</f>
        <v>0</v>
      </c>
      <c r="K108" s="43"/>
      <c r="L108" s="47"/>
      <c r="M108" s="98"/>
      <c r="N108" s="197"/>
      <c r="O108" s="99"/>
      <c r="P108" s="198">
        <f>P109+P177</f>
        <v>0</v>
      </c>
      <c r="Q108" s="99"/>
      <c r="R108" s="198">
        <f>R109+R177</f>
        <v>4.0202695801340003</v>
      </c>
      <c r="S108" s="99"/>
      <c r="T108" s="199">
        <f>T109+T177</f>
        <v>0.23947728000000002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73</v>
      </c>
      <c r="AU108" s="20" t="s">
        <v>131</v>
      </c>
      <c r="BK108" s="200">
        <f>BK109+BK177</f>
        <v>0</v>
      </c>
    </row>
    <row r="109" s="12" customFormat="1" ht="25.92" customHeight="1">
      <c r="A109" s="12"/>
      <c r="B109" s="201"/>
      <c r="C109" s="202"/>
      <c r="D109" s="203" t="s">
        <v>73</v>
      </c>
      <c r="E109" s="204" t="s">
        <v>153</v>
      </c>
      <c r="F109" s="204" t="s">
        <v>154</v>
      </c>
      <c r="G109" s="202"/>
      <c r="H109" s="202"/>
      <c r="I109" s="205"/>
      <c r="J109" s="206">
        <f>BK109</f>
        <v>0</v>
      </c>
      <c r="K109" s="202"/>
      <c r="L109" s="207"/>
      <c r="M109" s="208"/>
      <c r="N109" s="209"/>
      <c r="O109" s="209"/>
      <c r="P109" s="210">
        <f>P110+P124+P154+P166+P174</f>
        <v>0</v>
      </c>
      <c r="Q109" s="209"/>
      <c r="R109" s="210">
        <f>R110+R124+R154+R166+R174</f>
        <v>1.6409442560000001</v>
      </c>
      <c r="S109" s="209"/>
      <c r="T109" s="211">
        <f>T110+T124+T154+T166+T174</f>
        <v>0.20000000000000001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2" t="s">
        <v>80</v>
      </c>
      <c r="AT109" s="213" t="s">
        <v>73</v>
      </c>
      <c r="AU109" s="213" t="s">
        <v>74</v>
      </c>
      <c r="AY109" s="212" t="s">
        <v>155</v>
      </c>
      <c r="BK109" s="214">
        <f>BK110+BK124+BK154+BK166+BK174</f>
        <v>0</v>
      </c>
    </row>
    <row r="110" s="12" customFormat="1" ht="22.8" customHeight="1">
      <c r="A110" s="12"/>
      <c r="B110" s="201"/>
      <c r="C110" s="202"/>
      <c r="D110" s="203" t="s">
        <v>73</v>
      </c>
      <c r="E110" s="215" t="s">
        <v>89</v>
      </c>
      <c r="F110" s="215" t="s">
        <v>664</v>
      </c>
      <c r="G110" s="202"/>
      <c r="H110" s="202"/>
      <c r="I110" s="205"/>
      <c r="J110" s="216">
        <f>BK110</f>
        <v>0</v>
      </c>
      <c r="K110" s="202"/>
      <c r="L110" s="207"/>
      <c r="M110" s="208"/>
      <c r="N110" s="209"/>
      <c r="O110" s="209"/>
      <c r="P110" s="210">
        <f>SUM(P111:P123)</f>
        <v>0</v>
      </c>
      <c r="Q110" s="209"/>
      <c r="R110" s="210">
        <f>SUM(R111:R123)</f>
        <v>0.51521152000000003</v>
      </c>
      <c r="S110" s="209"/>
      <c r="T110" s="211">
        <f>SUM(T111:T123)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2" t="s">
        <v>80</v>
      </c>
      <c r="AT110" s="213" t="s">
        <v>73</v>
      </c>
      <c r="AU110" s="213" t="s">
        <v>80</v>
      </c>
      <c r="AY110" s="212" t="s">
        <v>155</v>
      </c>
      <c r="BK110" s="214">
        <f>SUM(BK111:BK123)</f>
        <v>0</v>
      </c>
    </row>
    <row r="111" s="2" customFormat="1" ht="37.8" customHeight="1">
      <c r="A111" s="41"/>
      <c r="B111" s="42"/>
      <c r="C111" s="217" t="s">
        <v>80</v>
      </c>
      <c r="D111" s="217" t="s">
        <v>158</v>
      </c>
      <c r="E111" s="218" t="s">
        <v>665</v>
      </c>
      <c r="F111" s="219" t="s">
        <v>666</v>
      </c>
      <c r="G111" s="220" t="s">
        <v>235</v>
      </c>
      <c r="H111" s="221">
        <v>0.029999999999999999</v>
      </c>
      <c r="I111" s="222"/>
      <c r="J111" s="223">
        <f>ROUND(I111*H111,2)</f>
        <v>0</v>
      </c>
      <c r="K111" s="219" t="s">
        <v>162</v>
      </c>
      <c r="L111" s="47"/>
      <c r="M111" s="224" t="s">
        <v>19</v>
      </c>
      <c r="N111" s="225" t="s">
        <v>45</v>
      </c>
      <c r="O111" s="87"/>
      <c r="P111" s="226">
        <f>O111*H111</f>
        <v>0</v>
      </c>
      <c r="Q111" s="226">
        <v>0.019536000000000001</v>
      </c>
      <c r="R111" s="226">
        <f>Q111*H111</f>
        <v>0.00058608</v>
      </c>
      <c r="S111" s="226">
        <v>0</v>
      </c>
      <c r="T111" s="22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8" t="s">
        <v>94</v>
      </c>
      <c r="AT111" s="228" t="s">
        <v>158</v>
      </c>
      <c r="AU111" s="228" t="s">
        <v>82</v>
      </c>
      <c r="AY111" s="20" t="s">
        <v>155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0" t="s">
        <v>80</v>
      </c>
      <c r="BK111" s="229">
        <f>ROUND(I111*H111,2)</f>
        <v>0</v>
      </c>
      <c r="BL111" s="20" t="s">
        <v>94</v>
      </c>
      <c r="BM111" s="228" t="s">
        <v>667</v>
      </c>
    </row>
    <row r="112" s="2" customFormat="1">
      <c r="A112" s="41"/>
      <c r="B112" s="42"/>
      <c r="C112" s="43"/>
      <c r="D112" s="230" t="s">
        <v>164</v>
      </c>
      <c r="E112" s="43"/>
      <c r="F112" s="231" t="s">
        <v>668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82</v>
      </c>
    </row>
    <row r="113" s="14" customFormat="1">
      <c r="A113" s="14"/>
      <c r="B113" s="247"/>
      <c r="C113" s="248"/>
      <c r="D113" s="237" t="s">
        <v>166</v>
      </c>
      <c r="E113" s="249" t="s">
        <v>19</v>
      </c>
      <c r="F113" s="250" t="s">
        <v>669</v>
      </c>
      <c r="G113" s="248"/>
      <c r="H113" s="249" t="s">
        <v>19</v>
      </c>
      <c r="I113" s="251"/>
      <c r="J113" s="248"/>
      <c r="K113" s="248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166</v>
      </c>
      <c r="AU113" s="256" t="s">
        <v>82</v>
      </c>
      <c r="AV113" s="14" t="s">
        <v>80</v>
      </c>
      <c r="AW113" s="14" t="s">
        <v>35</v>
      </c>
      <c r="AX113" s="14" t="s">
        <v>74</v>
      </c>
      <c r="AY113" s="256" t="s">
        <v>155</v>
      </c>
    </row>
    <row r="114" s="13" customFormat="1">
      <c r="A114" s="13"/>
      <c r="B114" s="235"/>
      <c r="C114" s="236"/>
      <c r="D114" s="237" t="s">
        <v>166</v>
      </c>
      <c r="E114" s="238" t="s">
        <v>19</v>
      </c>
      <c r="F114" s="239" t="s">
        <v>670</v>
      </c>
      <c r="G114" s="236"/>
      <c r="H114" s="240">
        <v>0.029999999999999999</v>
      </c>
      <c r="I114" s="241"/>
      <c r="J114" s="236"/>
      <c r="K114" s="236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166</v>
      </c>
      <c r="AU114" s="246" t="s">
        <v>82</v>
      </c>
      <c r="AV114" s="13" t="s">
        <v>82</v>
      </c>
      <c r="AW114" s="13" t="s">
        <v>35</v>
      </c>
      <c r="AX114" s="13" t="s">
        <v>80</v>
      </c>
      <c r="AY114" s="246" t="s">
        <v>155</v>
      </c>
    </row>
    <row r="115" s="2" customFormat="1" ht="24.15" customHeight="1">
      <c r="A115" s="41"/>
      <c r="B115" s="42"/>
      <c r="C115" s="272" t="s">
        <v>82</v>
      </c>
      <c r="D115" s="272" t="s">
        <v>353</v>
      </c>
      <c r="E115" s="273" t="s">
        <v>671</v>
      </c>
      <c r="F115" s="274" t="s">
        <v>672</v>
      </c>
      <c r="G115" s="275" t="s">
        <v>235</v>
      </c>
      <c r="H115" s="276">
        <v>0.029999999999999999</v>
      </c>
      <c r="I115" s="277"/>
      <c r="J115" s="278">
        <f>ROUND(I115*H115,2)</f>
        <v>0</v>
      </c>
      <c r="K115" s="274" t="s">
        <v>162</v>
      </c>
      <c r="L115" s="279"/>
      <c r="M115" s="280" t="s">
        <v>19</v>
      </c>
      <c r="N115" s="281" t="s">
        <v>45</v>
      </c>
      <c r="O115" s="87"/>
      <c r="P115" s="226">
        <f>O115*H115</f>
        <v>0</v>
      </c>
      <c r="Q115" s="226">
        <v>1</v>
      </c>
      <c r="R115" s="226">
        <f>Q115*H115</f>
        <v>0.029999999999999999</v>
      </c>
      <c r="S115" s="226">
        <v>0</v>
      </c>
      <c r="T115" s="22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8" t="s">
        <v>211</v>
      </c>
      <c r="AT115" s="228" t="s">
        <v>353</v>
      </c>
      <c r="AU115" s="228" t="s">
        <v>82</v>
      </c>
      <c r="AY115" s="20" t="s">
        <v>155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0" t="s">
        <v>80</v>
      </c>
      <c r="BK115" s="229">
        <f>ROUND(I115*H115,2)</f>
        <v>0</v>
      </c>
      <c r="BL115" s="20" t="s">
        <v>94</v>
      </c>
      <c r="BM115" s="228" t="s">
        <v>673</v>
      </c>
    </row>
    <row r="116" s="2" customFormat="1" ht="37.8" customHeight="1">
      <c r="A116" s="41"/>
      <c r="B116" s="42"/>
      <c r="C116" s="217" t="s">
        <v>89</v>
      </c>
      <c r="D116" s="217" t="s">
        <v>158</v>
      </c>
      <c r="E116" s="218" t="s">
        <v>674</v>
      </c>
      <c r="F116" s="219" t="s">
        <v>675</v>
      </c>
      <c r="G116" s="220" t="s">
        <v>161</v>
      </c>
      <c r="H116" s="221">
        <v>7.8520000000000003</v>
      </c>
      <c r="I116" s="222"/>
      <c r="J116" s="223">
        <f>ROUND(I116*H116,2)</f>
        <v>0</v>
      </c>
      <c r="K116" s="219" t="s">
        <v>162</v>
      </c>
      <c r="L116" s="47"/>
      <c r="M116" s="224" t="s">
        <v>19</v>
      </c>
      <c r="N116" s="225" t="s">
        <v>45</v>
      </c>
      <c r="O116" s="87"/>
      <c r="P116" s="226">
        <f>O116*H116</f>
        <v>0</v>
      </c>
      <c r="Q116" s="226">
        <v>0.061719999999999997</v>
      </c>
      <c r="R116" s="226">
        <f>Q116*H116</f>
        <v>0.48462544000000002</v>
      </c>
      <c r="S116" s="226">
        <v>0</v>
      </c>
      <c r="T116" s="22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8" t="s">
        <v>94</v>
      </c>
      <c r="AT116" s="228" t="s">
        <v>158</v>
      </c>
      <c r="AU116" s="228" t="s">
        <v>82</v>
      </c>
      <c r="AY116" s="20" t="s">
        <v>155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0" t="s">
        <v>80</v>
      </c>
      <c r="BK116" s="229">
        <f>ROUND(I116*H116,2)</f>
        <v>0</v>
      </c>
      <c r="BL116" s="20" t="s">
        <v>94</v>
      </c>
      <c r="BM116" s="228" t="s">
        <v>676</v>
      </c>
    </row>
    <row r="117" s="2" customFormat="1">
      <c r="A117" s="41"/>
      <c r="B117" s="42"/>
      <c r="C117" s="43"/>
      <c r="D117" s="230" t="s">
        <v>164</v>
      </c>
      <c r="E117" s="43"/>
      <c r="F117" s="231" t="s">
        <v>677</v>
      </c>
      <c r="G117" s="43"/>
      <c r="H117" s="43"/>
      <c r="I117" s="232"/>
      <c r="J117" s="43"/>
      <c r="K117" s="43"/>
      <c r="L117" s="47"/>
      <c r="M117" s="233"/>
      <c r="N117" s="23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164</v>
      </c>
      <c r="AU117" s="20" t="s">
        <v>82</v>
      </c>
    </row>
    <row r="118" s="14" customFormat="1">
      <c r="A118" s="14"/>
      <c r="B118" s="247"/>
      <c r="C118" s="248"/>
      <c r="D118" s="237" t="s">
        <v>166</v>
      </c>
      <c r="E118" s="249" t="s">
        <v>19</v>
      </c>
      <c r="F118" s="250" t="s">
        <v>678</v>
      </c>
      <c r="G118" s="248"/>
      <c r="H118" s="249" t="s">
        <v>19</v>
      </c>
      <c r="I118" s="251"/>
      <c r="J118" s="248"/>
      <c r="K118" s="248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166</v>
      </c>
      <c r="AU118" s="256" t="s">
        <v>82</v>
      </c>
      <c r="AV118" s="14" t="s">
        <v>80</v>
      </c>
      <c r="AW118" s="14" t="s">
        <v>35</v>
      </c>
      <c r="AX118" s="14" t="s">
        <v>74</v>
      </c>
      <c r="AY118" s="256" t="s">
        <v>155</v>
      </c>
    </row>
    <row r="119" s="13" customFormat="1">
      <c r="A119" s="13"/>
      <c r="B119" s="235"/>
      <c r="C119" s="236"/>
      <c r="D119" s="237" t="s">
        <v>166</v>
      </c>
      <c r="E119" s="238" t="s">
        <v>19</v>
      </c>
      <c r="F119" s="239" t="s">
        <v>679</v>
      </c>
      <c r="G119" s="236"/>
      <c r="H119" s="240">
        <v>3.028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166</v>
      </c>
      <c r="AU119" s="246" t="s">
        <v>82</v>
      </c>
      <c r="AV119" s="13" t="s">
        <v>82</v>
      </c>
      <c r="AW119" s="13" t="s">
        <v>35</v>
      </c>
      <c r="AX119" s="13" t="s">
        <v>74</v>
      </c>
      <c r="AY119" s="246" t="s">
        <v>155</v>
      </c>
    </row>
    <row r="120" s="13" customFormat="1">
      <c r="A120" s="13"/>
      <c r="B120" s="235"/>
      <c r="C120" s="236"/>
      <c r="D120" s="237" t="s">
        <v>166</v>
      </c>
      <c r="E120" s="238" t="s">
        <v>19</v>
      </c>
      <c r="F120" s="239" t="s">
        <v>680</v>
      </c>
      <c r="G120" s="236"/>
      <c r="H120" s="240">
        <v>2.3660000000000001</v>
      </c>
      <c r="I120" s="241"/>
      <c r="J120" s="236"/>
      <c r="K120" s="236"/>
      <c r="L120" s="242"/>
      <c r="M120" s="243"/>
      <c r="N120" s="244"/>
      <c r="O120" s="244"/>
      <c r="P120" s="244"/>
      <c r="Q120" s="244"/>
      <c r="R120" s="244"/>
      <c r="S120" s="244"/>
      <c r="T120" s="24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6" t="s">
        <v>166</v>
      </c>
      <c r="AU120" s="246" t="s">
        <v>82</v>
      </c>
      <c r="AV120" s="13" t="s">
        <v>82</v>
      </c>
      <c r="AW120" s="13" t="s">
        <v>35</v>
      </c>
      <c r="AX120" s="13" t="s">
        <v>74</v>
      </c>
      <c r="AY120" s="246" t="s">
        <v>155</v>
      </c>
    </row>
    <row r="121" s="14" customFormat="1">
      <c r="A121" s="14"/>
      <c r="B121" s="247"/>
      <c r="C121" s="248"/>
      <c r="D121" s="237" t="s">
        <v>166</v>
      </c>
      <c r="E121" s="249" t="s">
        <v>19</v>
      </c>
      <c r="F121" s="250" t="s">
        <v>681</v>
      </c>
      <c r="G121" s="248"/>
      <c r="H121" s="249" t="s">
        <v>19</v>
      </c>
      <c r="I121" s="251"/>
      <c r="J121" s="248"/>
      <c r="K121" s="248"/>
      <c r="L121" s="252"/>
      <c r="M121" s="253"/>
      <c r="N121" s="254"/>
      <c r="O121" s="254"/>
      <c r="P121" s="254"/>
      <c r="Q121" s="254"/>
      <c r="R121" s="254"/>
      <c r="S121" s="254"/>
      <c r="T121" s="25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6" t="s">
        <v>166</v>
      </c>
      <c r="AU121" s="256" t="s">
        <v>82</v>
      </c>
      <c r="AV121" s="14" t="s">
        <v>80</v>
      </c>
      <c r="AW121" s="14" t="s">
        <v>35</v>
      </c>
      <c r="AX121" s="14" t="s">
        <v>74</v>
      </c>
      <c r="AY121" s="256" t="s">
        <v>155</v>
      </c>
    </row>
    <row r="122" s="13" customFormat="1">
      <c r="A122" s="13"/>
      <c r="B122" s="235"/>
      <c r="C122" s="236"/>
      <c r="D122" s="237" t="s">
        <v>166</v>
      </c>
      <c r="E122" s="238" t="s">
        <v>19</v>
      </c>
      <c r="F122" s="239" t="s">
        <v>682</v>
      </c>
      <c r="G122" s="236"/>
      <c r="H122" s="240">
        <v>2.4580000000000002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166</v>
      </c>
      <c r="AU122" s="246" t="s">
        <v>82</v>
      </c>
      <c r="AV122" s="13" t="s">
        <v>82</v>
      </c>
      <c r="AW122" s="13" t="s">
        <v>35</v>
      </c>
      <c r="AX122" s="13" t="s">
        <v>74</v>
      </c>
      <c r="AY122" s="246" t="s">
        <v>155</v>
      </c>
    </row>
    <row r="123" s="15" customFormat="1">
      <c r="A123" s="15"/>
      <c r="B123" s="257"/>
      <c r="C123" s="258"/>
      <c r="D123" s="237" t="s">
        <v>166</v>
      </c>
      <c r="E123" s="259" t="s">
        <v>312</v>
      </c>
      <c r="F123" s="260" t="s">
        <v>186</v>
      </c>
      <c r="G123" s="258"/>
      <c r="H123" s="261">
        <v>7.8520000000000003</v>
      </c>
      <c r="I123" s="262"/>
      <c r="J123" s="258"/>
      <c r="K123" s="258"/>
      <c r="L123" s="263"/>
      <c r="M123" s="264"/>
      <c r="N123" s="265"/>
      <c r="O123" s="265"/>
      <c r="P123" s="265"/>
      <c r="Q123" s="265"/>
      <c r="R123" s="265"/>
      <c r="S123" s="265"/>
      <c r="T123" s="26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7" t="s">
        <v>166</v>
      </c>
      <c r="AU123" s="267" t="s">
        <v>82</v>
      </c>
      <c r="AV123" s="15" t="s">
        <v>94</v>
      </c>
      <c r="AW123" s="15" t="s">
        <v>35</v>
      </c>
      <c r="AX123" s="15" t="s">
        <v>80</v>
      </c>
      <c r="AY123" s="267" t="s">
        <v>155</v>
      </c>
    </row>
    <row r="124" s="12" customFormat="1" ht="22.8" customHeight="1">
      <c r="A124" s="12"/>
      <c r="B124" s="201"/>
      <c r="C124" s="202"/>
      <c r="D124" s="203" t="s">
        <v>73</v>
      </c>
      <c r="E124" s="215" t="s">
        <v>195</v>
      </c>
      <c r="F124" s="215" t="s">
        <v>328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SUM(P125:P153)</f>
        <v>0</v>
      </c>
      <c r="Q124" s="209"/>
      <c r="R124" s="210">
        <f>SUM(R125:R153)</f>
        <v>1.125732736</v>
      </c>
      <c r="S124" s="209"/>
      <c r="T124" s="211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80</v>
      </c>
      <c r="AT124" s="213" t="s">
        <v>73</v>
      </c>
      <c r="AU124" s="213" t="s">
        <v>80</v>
      </c>
      <c r="AY124" s="212" t="s">
        <v>155</v>
      </c>
      <c r="BK124" s="214">
        <f>SUM(BK125:BK153)</f>
        <v>0</v>
      </c>
    </row>
    <row r="125" s="2" customFormat="1" ht="21.75" customHeight="1">
      <c r="A125" s="41"/>
      <c r="B125" s="42"/>
      <c r="C125" s="217" t="s">
        <v>94</v>
      </c>
      <c r="D125" s="217" t="s">
        <v>158</v>
      </c>
      <c r="E125" s="218" t="s">
        <v>683</v>
      </c>
      <c r="F125" s="219" t="s">
        <v>684</v>
      </c>
      <c r="G125" s="220" t="s">
        <v>161</v>
      </c>
      <c r="H125" s="221">
        <v>1.8</v>
      </c>
      <c r="I125" s="222"/>
      <c r="J125" s="223">
        <f>ROUND(I125*H125,2)</f>
        <v>0</v>
      </c>
      <c r="K125" s="219" t="s">
        <v>162</v>
      </c>
      <c r="L125" s="47"/>
      <c r="M125" s="224" t="s">
        <v>19</v>
      </c>
      <c r="N125" s="225" t="s">
        <v>45</v>
      </c>
      <c r="O125" s="87"/>
      <c r="P125" s="226">
        <f>O125*H125</f>
        <v>0</v>
      </c>
      <c r="Q125" s="226">
        <v>0.056000000000000001</v>
      </c>
      <c r="R125" s="226">
        <f>Q125*H125</f>
        <v>0.1008</v>
      </c>
      <c r="S125" s="226">
        <v>0</v>
      </c>
      <c r="T125" s="22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8" t="s">
        <v>94</v>
      </c>
      <c r="AT125" s="228" t="s">
        <v>158</v>
      </c>
      <c r="AU125" s="228" t="s">
        <v>82</v>
      </c>
      <c r="AY125" s="20" t="s">
        <v>155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0" t="s">
        <v>80</v>
      </c>
      <c r="BK125" s="229">
        <f>ROUND(I125*H125,2)</f>
        <v>0</v>
      </c>
      <c r="BL125" s="20" t="s">
        <v>94</v>
      </c>
      <c r="BM125" s="228" t="s">
        <v>685</v>
      </c>
    </row>
    <row r="126" s="2" customFormat="1">
      <c r="A126" s="41"/>
      <c r="B126" s="42"/>
      <c r="C126" s="43"/>
      <c r="D126" s="230" t="s">
        <v>164</v>
      </c>
      <c r="E126" s="43"/>
      <c r="F126" s="231" t="s">
        <v>686</v>
      </c>
      <c r="G126" s="43"/>
      <c r="H126" s="43"/>
      <c r="I126" s="232"/>
      <c r="J126" s="43"/>
      <c r="K126" s="43"/>
      <c r="L126" s="47"/>
      <c r="M126" s="233"/>
      <c r="N126" s="23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82</v>
      </c>
    </row>
    <row r="127" s="13" customFormat="1">
      <c r="A127" s="13"/>
      <c r="B127" s="235"/>
      <c r="C127" s="236"/>
      <c r="D127" s="237" t="s">
        <v>166</v>
      </c>
      <c r="E127" s="238" t="s">
        <v>19</v>
      </c>
      <c r="F127" s="239" t="s">
        <v>687</v>
      </c>
      <c r="G127" s="236"/>
      <c r="H127" s="240">
        <v>0.69999999999999996</v>
      </c>
      <c r="I127" s="241"/>
      <c r="J127" s="236"/>
      <c r="K127" s="236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166</v>
      </c>
      <c r="AU127" s="246" t="s">
        <v>82</v>
      </c>
      <c r="AV127" s="13" t="s">
        <v>82</v>
      </c>
      <c r="AW127" s="13" t="s">
        <v>35</v>
      </c>
      <c r="AX127" s="13" t="s">
        <v>74</v>
      </c>
      <c r="AY127" s="246" t="s">
        <v>155</v>
      </c>
    </row>
    <row r="128" s="13" customFormat="1">
      <c r="A128" s="13"/>
      <c r="B128" s="235"/>
      <c r="C128" s="236"/>
      <c r="D128" s="237" t="s">
        <v>166</v>
      </c>
      <c r="E128" s="238" t="s">
        <v>19</v>
      </c>
      <c r="F128" s="239" t="s">
        <v>688</v>
      </c>
      <c r="G128" s="236"/>
      <c r="H128" s="240">
        <v>0.5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166</v>
      </c>
      <c r="AU128" s="246" t="s">
        <v>82</v>
      </c>
      <c r="AV128" s="13" t="s">
        <v>82</v>
      </c>
      <c r="AW128" s="13" t="s">
        <v>35</v>
      </c>
      <c r="AX128" s="13" t="s">
        <v>74</v>
      </c>
      <c r="AY128" s="246" t="s">
        <v>155</v>
      </c>
    </row>
    <row r="129" s="13" customFormat="1">
      <c r="A129" s="13"/>
      <c r="B129" s="235"/>
      <c r="C129" s="236"/>
      <c r="D129" s="237" t="s">
        <v>166</v>
      </c>
      <c r="E129" s="238" t="s">
        <v>19</v>
      </c>
      <c r="F129" s="239" t="s">
        <v>689</v>
      </c>
      <c r="G129" s="236"/>
      <c r="H129" s="240">
        <v>0.59999999999999998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166</v>
      </c>
      <c r="AU129" s="246" t="s">
        <v>82</v>
      </c>
      <c r="AV129" s="13" t="s">
        <v>82</v>
      </c>
      <c r="AW129" s="13" t="s">
        <v>35</v>
      </c>
      <c r="AX129" s="13" t="s">
        <v>74</v>
      </c>
      <c r="AY129" s="246" t="s">
        <v>155</v>
      </c>
    </row>
    <row r="130" s="15" customFormat="1">
      <c r="A130" s="15"/>
      <c r="B130" s="257"/>
      <c r="C130" s="258"/>
      <c r="D130" s="237" t="s">
        <v>166</v>
      </c>
      <c r="E130" s="259" t="s">
        <v>19</v>
      </c>
      <c r="F130" s="260" t="s">
        <v>186</v>
      </c>
      <c r="G130" s="258"/>
      <c r="H130" s="261">
        <v>1.8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166</v>
      </c>
      <c r="AU130" s="267" t="s">
        <v>82</v>
      </c>
      <c r="AV130" s="15" t="s">
        <v>94</v>
      </c>
      <c r="AW130" s="15" t="s">
        <v>35</v>
      </c>
      <c r="AX130" s="15" t="s">
        <v>80</v>
      </c>
      <c r="AY130" s="267" t="s">
        <v>155</v>
      </c>
    </row>
    <row r="131" s="2" customFormat="1" ht="37.8" customHeight="1">
      <c r="A131" s="41"/>
      <c r="B131" s="42"/>
      <c r="C131" s="217" t="s">
        <v>187</v>
      </c>
      <c r="D131" s="217" t="s">
        <v>158</v>
      </c>
      <c r="E131" s="218" t="s">
        <v>690</v>
      </c>
      <c r="F131" s="219" t="s">
        <v>691</v>
      </c>
      <c r="G131" s="220" t="s">
        <v>161</v>
      </c>
      <c r="H131" s="221">
        <v>15.704000000000001</v>
      </c>
      <c r="I131" s="222"/>
      <c r="J131" s="223">
        <f>ROUND(I131*H131,2)</f>
        <v>0</v>
      </c>
      <c r="K131" s="219" t="s">
        <v>162</v>
      </c>
      <c r="L131" s="47"/>
      <c r="M131" s="224" t="s">
        <v>19</v>
      </c>
      <c r="N131" s="225" t="s">
        <v>45</v>
      </c>
      <c r="O131" s="87"/>
      <c r="P131" s="226">
        <f>O131*H131</f>
        <v>0</v>
      </c>
      <c r="Q131" s="226">
        <v>0.0043839999999999999</v>
      </c>
      <c r="R131" s="226">
        <f>Q131*H131</f>
        <v>0.068846335999999994</v>
      </c>
      <c r="S131" s="226">
        <v>0</v>
      </c>
      <c r="T131" s="22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8" t="s">
        <v>94</v>
      </c>
      <c r="AT131" s="228" t="s">
        <v>158</v>
      </c>
      <c r="AU131" s="228" t="s">
        <v>82</v>
      </c>
      <c r="AY131" s="20" t="s">
        <v>155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0" t="s">
        <v>80</v>
      </c>
      <c r="BK131" s="229">
        <f>ROUND(I131*H131,2)</f>
        <v>0</v>
      </c>
      <c r="BL131" s="20" t="s">
        <v>94</v>
      </c>
      <c r="BM131" s="228" t="s">
        <v>692</v>
      </c>
    </row>
    <row r="132" s="2" customFormat="1">
      <c r="A132" s="41"/>
      <c r="B132" s="42"/>
      <c r="C132" s="43"/>
      <c r="D132" s="230" t="s">
        <v>164</v>
      </c>
      <c r="E132" s="43"/>
      <c r="F132" s="231" t="s">
        <v>693</v>
      </c>
      <c r="G132" s="43"/>
      <c r="H132" s="43"/>
      <c r="I132" s="232"/>
      <c r="J132" s="43"/>
      <c r="K132" s="43"/>
      <c r="L132" s="47"/>
      <c r="M132" s="233"/>
      <c r="N132" s="23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164</v>
      </c>
      <c r="AU132" s="20" t="s">
        <v>82</v>
      </c>
    </row>
    <row r="133" s="13" customFormat="1">
      <c r="A133" s="13"/>
      <c r="B133" s="235"/>
      <c r="C133" s="236"/>
      <c r="D133" s="237" t="s">
        <v>166</v>
      </c>
      <c r="E133" s="238" t="s">
        <v>19</v>
      </c>
      <c r="F133" s="239" t="s">
        <v>694</v>
      </c>
      <c r="G133" s="236"/>
      <c r="H133" s="240">
        <v>15.704000000000001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166</v>
      </c>
      <c r="AU133" s="246" t="s">
        <v>82</v>
      </c>
      <c r="AV133" s="13" t="s">
        <v>82</v>
      </c>
      <c r="AW133" s="13" t="s">
        <v>35</v>
      </c>
      <c r="AX133" s="13" t="s">
        <v>80</v>
      </c>
      <c r="AY133" s="246" t="s">
        <v>155</v>
      </c>
    </row>
    <row r="134" s="2" customFormat="1" ht="24.15" customHeight="1">
      <c r="A134" s="41"/>
      <c r="B134" s="42"/>
      <c r="C134" s="217" t="s">
        <v>195</v>
      </c>
      <c r="D134" s="217" t="s">
        <v>158</v>
      </c>
      <c r="E134" s="218" t="s">
        <v>695</v>
      </c>
      <c r="F134" s="219" t="s">
        <v>696</v>
      </c>
      <c r="G134" s="220" t="s">
        <v>161</v>
      </c>
      <c r="H134" s="221">
        <v>9.5519999999999996</v>
      </c>
      <c r="I134" s="222"/>
      <c r="J134" s="223">
        <f>ROUND(I134*H134,2)</f>
        <v>0</v>
      </c>
      <c r="K134" s="219" t="s">
        <v>162</v>
      </c>
      <c r="L134" s="47"/>
      <c r="M134" s="224" t="s">
        <v>19</v>
      </c>
      <c r="N134" s="225" t="s">
        <v>45</v>
      </c>
      <c r="O134" s="87"/>
      <c r="P134" s="226">
        <f>O134*H134</f>
        <v>0</v>
      </c>
      <c r="Q134" s="226">
        <v>0.0040000000000000001</v>
      </c>
      <c r="R134" s="226">
        <f>Q134*H134</f>
        <v>0.038207999999999999</v>
      </c>
      <c r="S134" s="226">
        <v>0</v>
      </c>
      <c r="T134" s="22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8" t="s">
        <v>94</v>
      </c>
      <c r="AT134" s="228" t="s">
        <v>158</v>
      </c>
      <c r="AU134" s="228" t="s">
        <v>82</v>
      </c>
      <c r="AY134" s="20" t="s">
        <v>155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0" t="s">
        <v>80</v>
      </c>
      <c r="BK134" s="229">
        <f>ROUND(I134*H134,2)</f>
        <v>0</v>
      </c>
      <c r="BL134" s="20" t="s">
        <v>94</v>
      </c>
      <c r="BM134" s="228" t="s">
        <v>697</v>
      </c>
    </row>
    <row r="135" s="2" customFormat="1">
      <c r="A135" s="41"/>
      <c r="B135" s="42"/>
      <c r="C135" s="43"/>
      <c r="D135" s="230" t="s">
        <v>164</v>
      </c>
      <c r="E135" s="43"/>
      <c r="F135" s="231" t="s">
        <v>698</v>
      </c>
      <c r="G135" s="43"/>
      <c r="H135" s="43"/>
      <c r="I135" s="232"/>
      <c r="J135" s="43"/>
      <c r="K135" s="43"/>
      <c r="L135" s="47"/>
      <c r="M135" s="233"/>
      <c r="N135" s="23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164</v>
      </c>
      <c r="AU135" s="20" t="s">
        <v>82</v>
      </c>
    </row>
    <row r="136" s="14" customFormat="1">
      <c r="A136" s="14"/>
      <c r="B136" s="247"/>
      <c r="C136" s="248"/>
      <c r="D136" s="237" t="s">
        <v>166</v>
      </c>
      <c r="E136" s="249" t="s">
        <v>19</v>
      </c>
      <c r="F136" s="250" t="s">
        <v>678</v>
      </c>
      <c r="G136" s="248"/>
      <c r="H136" s="249" t="s">
        <v>19</v>
      </c>
      <c r="I136" s="251"/>
      <c r="J136" s="248"/>
      <c r="K136" s="248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166</v>
      </c>
      <c r="AU136" s="256" t="s">
        <v>82</v>
      </c>
      <c r="AV136" s="14" t="s">
        <v>80</v>
      </c>
      <c r="AW136" s="14" t="s">
        <v>35</v>
      </c>
      <c r="AX136" s="14" t="s">
        <v>74</v>
      </c>
      <c r="AY136" s="256" t="s">
        <v>155</v>
      </c>
    </row>
    <row r="137" s="13" customFormat="1">
      <c r="A137" s="13"/>
      <c r="B137" s="235"/>
      <c r="C137" s="236"/>
      <c r="D137" s="237" t="s">
        <v>166</v>
      </c>
      <c r="E137" s="238" t="s">
        <v>19</v>
      </c>
      <c r="F137" s="239" t="s">
        <v>699</v>
      </c>
      <c r="G137" s="236"/>
      <c r="H137" s="240">
        <v>4.9409999999999998</v>
      </c>
      <c r="I137" s="241"/>
      <c r="J137" s="236"/>
      <c r="K137" s="236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166</v>
      </c>
      <c r="AU137" s="246" t="s">
        <v>82</v>
      </c>
      <c r="AV137" s="13" t="s">
        <v>82</v>
      </c>
      <c r="AW137" s="13" t="s">
        <v>35</v>
      </c>
      <c r="AX137" s="13" t="s">
        <v>74</v>
      </c>
      <c r="AY137" s="246" t="s">
        <v>155</v>
      </c>
    </row>
    <row r="138" s="13" customFormat="1">
      <c r="A138" s="13"/>
      <c r="B138" s="235"/>
      <c r="C138" s="236"/>
      <c r="D138" s="237" t="s">
        <v>166</v>
      </c>
      <c r="E138" s="238" t="s">
        <v>19</v>
      </c>
      <c r="F138" s="239" t="s">
        <v>700</v>
      </c>
      <c r="G138" s="236"/>
      <c r="H138" s="240">
        <v>1.3440000000000001</v>
      </c>
      <c r="I138" s="241"/>
      <c r="J138" s="236"/>
      <c r="K138" s="236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166</v>
      </c>
      <c r="AU138" s="246" t="s">
        <v>82</v>
      </c>
      <c r="AV138" s="13" t="s">
        <v>82</v>
      </c>
      <c r="AW138" s="13" t="s">
        <v>35</v>
      </c>
      <c r="AX138" s="13" t="s">
        <v>74</v>
      </c>
      <c r="AY138" s="246" t="s">
        <v>155</v>
      </c>
    </row>
    <row r="139" s="14" customFormat="1">
      <c r="A139" s="14"/>
      <c r="B139" s="247"/>
      <c r="C139" s="248"/>
      <c r="D139" s="237" t="s">
        <v>166</v>
      </c>
      <c r="E139" s="249" t="s">
        <v>19</v>
      </c>
      <c r="F139" s="250" t="s">
        <v>681</v>
      </c>
      <c r="G139" s="248"/>
      <c r="H139" s="249" t="s">
        <v>19</v>
      </c>
      <c r="I139" s="251"/>
      <c r="J139" s="248"/>
      <c r="K139" s="248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82</v>
      </c>
      <c r="AV139" s="14" t="s">
        <v>80</v>
      </c>
      <c r="AW139" s="14" t="s">
        <v>35</v>
      </c>
      <c r="AX139" s="14" t="s">
        <v>74</v>
      </c>
      <c r="AY139" s="256" t="s">
        <v>155</v>
      </c>
    </row>
    <row r="140" s="13" customFormat="1">
      <c r="A140" s="13"/>
      <c r="B140" s="235"/>
      <c r="C140" s="236"/>
      <c r="D140" s="237" t="s">
        <v>166</v>
      </c>
      <c r="E140" s="238" t="s">
        <v>19</v>
      </c>
      <c r="F140" s="239" t="s">
        <v>701</v>
      </c>
      <c r="G140" s="236"/>
      <c r="H140" s="240">
        <v>3.2669999999999999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166</v>
      </c>
      <c r="AU140" s="246" t="s">
        <v>82</v>
      </c>
      <c r="AV140" s="13" t="s">
        <v>82</v>
      </c>
      <c r="AW140" s="13" t="s">
        <v>35</v>
      </c>
      <c r="AX140" s="13" t="s">
        <v>74</v>
      </c>
      <c r="AY140" s="246" t="s">
        <v>155</v>
      </c>
    </row>
    <row r="141" s="15" customFormat="1">
      <c r="A141" s="15"/>
      <c r="B141" s="257"/>
      <c r="C141" s="258"/>
      <c r="D141" s="237" t="s">
        <v>166</v>
      </c>
      <c r="E141" s="259" t="s">
        <v>19</v>
      </c>
      <c r="F141" s="260" t="s">
        <v>186</v>
      </c>
      <c r="G141" s="258"/>
      <c r="H141" s="261">
        <v>9.5519999999999996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166</v>
      </c>
      <c r="AU141" s="267" t="s">
        <v>82</v>
      </c>
      <c r="AV141" s="15" t="s">
        <v>94</v>
      </c>
      <c r="AW141" s="15" t="s">
        <v>35</v>
      </c>
      <c r="AX141" s="15" t="s">
        <v>80</v>
      </c>
      <c r="AY141" s="267" t="s">
        <v>155</v>
      </c>
    </row>
    <row r="142" s="2" customFormat="1" ht="49.05" customHeight="1">
      <c r="A142" s="41"/>
      <c r="B142" s="42"/>
      <c r="C142" s="217" t="s">
        <v>204</v>
      </c>
      <c r="D142" s="217" t="s">
        <v>158</v>
      </c>
      <c r="E142" s="218" t="s">
        <v>702</v>
      </c>
      <c r="F142" s="219" t="s">
        <v>703</v>
      </c>
      <c r="G142" s="220" t="s">
        <v>161</v>
      </c>
      <c r="H142" s="221">
        <v>85.888000000000005</v>
      </c>
      <c r="I142" s="222"/>
      <c r="J142" s="223">
        <f>ROUND(I142*H142,2)</f>
        <v>0</v>
      </c>
      <c r="K142" s="219" t="s">
        <v>162</v>
      </c>
      <c r="L142" s="47"/>
      <c r="M142" s="224" t="s">
        <v>19</v>
      </c>
      <c r="N142" s="225" t="s">
        <v>45</v>
      </c>
      <c r="O142" s="87"/>
      <c r="P142" s="226">
        <f>O142*H142</f>
        <v>0</v>
      </c>
      <c r="Q142" s="226">
        <v>0.0092999999999999992</v>
      </c>
      <c r="R142" s="226">
        <f>Q142*H142</f>
        <v>0.79875839999999998</v>
      </c>
      <c r="S142" s="226">
        <v>0</v>
      </c>
      <c r="T142" s="22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8" t="s">
        <v>94</v>
      </c>
      <c r="AT142" s="228" t="s">
        <v>158</v>
      </c>
      <c r="AU142" s="228" t="s">
        <v>82</v>
      </c>
      <c r="AY142" s="20" t="s">
        <v>155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20" t="s">
        <v>80</v>
      </c>
      <c r="BK142" s="229">
        <f>ROUND(I142*H142,2)</f>
        <v>0</v>
      </c>
      <c r="BL142" s="20" t="s">
        <v>94</v>
      </c>
      <c r="BM142" s="228" t="s">
        <v>704</v>
      </c>
    </row>
    <row r="143" s="2" customFormat="1">
      <c r="A143" s="41"/>
      <c r="B143" s="42"/>
      <c r="C143" s="43"/>
      <c r="D143" s="230" t="s">
        <v>164</v>
      </c>
      <c r="E143" s="43"/>
      <c r="F143" s="231" t="s">
        <v>705</v>
      </c>
      <c r="G143" s="43"/>
      <c r="H143" s="43"/>
      <c r="I143" s="232"/>
      <c r="J143" s="43"/>
      <c r="K143" s="43"/>
      <c r="L143" s="47"/>
      <c r="M143" s="233"/>
      <c r="N143" s="23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164</v>
      </c>
      <c r="AU143" s="20" t="s">
        <v>82</v>
      </c>
    </row>
    <row r="144" s="13" customFormat="1">
      <c r="A144" s="13"/>
      <c r="B144" s="235"/>
      <c r="C144" s="236"/>
      <c r="D144" s="237" t="s">
        <v>166</v>
      </c>
      <c r="E144" s="238" t="s">
        <v>19</v>
      </c>
      <c r="F144" s="239" t="s">
        <v>653</v>
      </c>
      <c r="G144" s="236"/>
      <c r="H144" s="240">
        <v>85.888000000000005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166</v>
      </c>
      <c r="AU144" s="246" t="s">
        <v>82</v>
      </c>
      <c r="AV144" s="13" t="s">
        <v>82</v>
      </c>
      <c r="AW144" s="13" t="s">
        <v>35</v>
      </c>
      <c r="AX144" s="13" t="s">
        <v>80</v>
      </c>
      <c r="AY144" s="246" t="s">
        <v>155</v>
      </c>
    </row>
    <row r="145" s="2" customFormat="1" ht="37.8" customHeight="1">
      <c r="A145" s="41"/>
      <c r="B145" s="42"/>
      <c r="C145" s="217" t="s">
        <v>211</v>
      </c>
      <c r="D145" s="217" t="s">
        <v>158</v>
      </c>
      <c r="E145" s="218" t="s">
        <v>706</v>
      </c>
      <c r="F145" s="219" t="s">
        <v>707</v>
      </c>
      <c r="G145" s="220" t="s">
        <v>308</v>
      </c>
      <c r="H145" s="221">
        <v>4</v>
      </c>
      <c r="I145" s="222"/>
      <c r="J145" s="223">
        <f>ROUND(I145*H145,2)</f>
        <v>0</v>
      </c>
      <c r="K145" s="219" t="s">
        <v>162</v>
      </c>
      <c r="L145" s="47"/>
      <c r="M145" s="224" t="s">
        <v>19</v>
      </c>
      <c r="N145" s="225" t="s">
        <v>45</v>
      </c>
      <c r="O145" s="87"/>
      <c r="P145" s="226">
        <f>O145*H145</f>
        <v>0</v>
      </c>
      <c r="Q145" s="226">
        <v>0.017770000000000001</v>
      </c>
      <c r="R145" s="226">
        <f>Q145*H145</f>
        <v>0.071080000000000004</v>
      </c>
      <c r="S145" s="226">
        <v>0</v>
      </c>
      <c r="T145" s="22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8" t="s">
        <v>94</v>
      </c>
      <c r="AT145" s="228" t="s">
        <v>158</v>
      </c>
      <c r="AU145" s="228" t="s">
        <v>82</v>
      </c>
      <c r="AY145" s="20" t="s">
        <v>155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0" t="s">
        <v>80</v>
      </c>
      <c r="BK145" s="229">
        <f>ROUND(I145*H145,2)</f>
        <v>0</v>
      </c>
      <c r="BL145" s="20" t="s">
        <v>94</v>
      </c>
      <c r="BM145" s="228" t="s">
        <v>708</v>
      </c>
    </row>
    <row r="146" s="2" customFormat="1">
      <c r="A146" s="41"/>
      <c r="B146" s="42"/>
      <c r="C146" s="43"/>
      <c r="D146" s="230" t="s">
        <v>164</v>
      </c>
      <c r="E146" s="43"/>
      <c r="F146" s="231" t="s">
        <v>709</v>
      </c>
      <c r="G146" s="43"/>
      <c r="H146" s="43"/>
      <c r="I146" s="232"/>
      <c r="J146" s="43"/>
      <c r="K146" s="43"/>
      <c r="L146" s="47"/>
      <c r="M146" s="233"/>
      <c r="N146" s="23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82</v>
      </c>
    </row>
    <row r="147" s="13" customFormat="1">
      <c r="A147" s="13"/>
      <c r="B147" s="235"/>
      <c r="C147" s="236"/>
      <c r="D147" s="237" t="s">
        <v>166</v>
      </c>
      <c r="E147" s="238" t="s">
        <v>19</v>
      </c>
      <c r="F147" s="239" t="s">
        <v>544</v>
      </c>
      <c r="G147" s="236"/>
      <c r="H147" s="240">
        <v>3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166</v>
      </c>
      <c r="AU147" s="246" t="s">
        <v>82</v>
      </c>
      <c r="AV147" s="13" t="s">
        <v>82</v>
      </c>
      <c r="AW147" s="13" t="s">
        <v>35</v>
      </c>
      <c r="AX147" s="13" t="s">
        <v>74</v>
      </c>
      <c r="AY147" s="246" t="s">
        <v>155</v>
      </c>
    </row>
    <row r="148" s="13" customFormat="1">
      <c r="A148" s="13"/>
      <c r="B148" s="235"/>
      <c r="C148" s="236"/>
      <c r="D148" s="237" t="s">
        <v>166</v>
      </c>
      <c r="E148" s="238" t="s">
        <v>19</v>
      </c>
      <c r="F148" s="239" t="s">
        <v>581</v>
      </c>
      <c r="G148" s="236"/>
      <c r="H148" s="240">
        <v>1</v>
      </c>
      <c r="I148" s="241"/>
      <c r="J148" s="236"/>
      <c r="K148" s="236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166</v>
      </c>
      <c r="AU148" s="246" t="s">
        <v>82</v>
      </c>
      <c r="AV148" s="13" t="s">
        <v>82</v>
      </c>
      <c r="AW148" s="13" t="s">
        <v>35</v>
      </c>
      <c r="AX148" s="13" t="s">
        <v>74</v>
      </c>
      <c r="AY148" s="246" t="s">
        <v>155</v>
      </c>
    </row>
    <row r="149" s="15" customFormat="1">
      <c r="A149" s="15"/>
      <c r="B149" s="257"/>
      <c r="C149" s="258"/>
      <c r="D149" s="237" t="s">
        <v>166</v>
      </c>
      <c r="E149" s="259" t="s">
        <v>19</v>
      </c>
      <c r="F149" s="260" t="s">
        <v>186</v>
      </c>
      <c r="G149" s="258"/>
      <c r="H149" s="261">
        <v>4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7" t="s">
        <v>166</v>
      </c>
      <c r="AU149" s="267" t="s">
        <v>82</v>
      </c>
      <c r="AV149" s="15" t="s">
        <v>94</v>
      </c>
      <c r="AW149" s="15" t="s">
        <v>35</v>
      </c>
      <c r="AX149" s="15" t="s">
        <v>80</v>
      </c>
      <c r="AY149" s="267" t="s">
        <v>155</v>
      </c>
    </row>
    <row r="150" s="2" customFormat="1" ht="24.15" customHeight="1">
      <c r="A150" s="41"/>
      <c r="B150" s="42"/>
      <c r="C150" s="272" t="s">
        <v>156</v>
      </c>
      <c r="D150" s="272" t="s">
        <v>353</v>
      </c>
      <c r="E150" s="273" t="s">
        <v>710</v>
      </c>
      <c r="F150" s="274" t="s">
        <v>711</v>
      </c>
      <c r="G150" s="275" t="s">
        <v>308</v>
      </c>
      <c r="H150" s="276">
        <v>4</v>
      </c>
      <c r="I150" s="277"/>
      <c r="J150" s="278">
        <f>ROUND(I150*H150,2)</f>
        <v>0</v>
      </c>
      <c r="K150" s="274" t="s">
        <v>162</v>
      </c>
      <c r="L150" s="279"/>
      <c r="M150" s="280" t="s">
        <v>19</v>
      </c>
      <c r="N150" s="281" t="s">
        <v>45</v>
      </c>
      <c r="O150" s="87"/>
      <c r="P150" s="226">
        <f>O150*H150</f>
        <v>0</v>
      </c>
      <c r="Q150" s="226">
        <v>0.01201</v>
      </c>
      <c r="R150" s="226">
        <f>Q150*H150</f>
        <v>0.048039999999999999</v>
      </c>
      <c r="S150" s="226">
        <v>0</v>
      </c>
      <c r="T150" s="22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211</v>
      </c>
      <c r="AT150" s="228" t="s">
        <v>353</v>
      </c>
      <c r="AU150" s="228" t="s">
        <v>82</v>
      </c>
      <c r="AY150" s="20" t="s">
        <v>155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94</v>
      </c>
      <c r="BM150" s="228" t="s">
        <v>712</v>
      </c>
    </row>
    <row r="151" s="13" customFormat="1">
      <c r="A151" s="13"/>
      <c r="B151" s="235"/>
      <c r="C151" s="236"/>
      <c r="D151" s="237" t="s">
        <v>166</v>
      </c>
      <c r="E151" s="238" t="s">
        <v>19</v>
      </c>
      <c r="F151" s="239" t="s">
        <v>544</v>
      </c>
      <c r="G151" s="236"/>
      <c r="H151" s="240">
        <v>3</v>
      </c>
      <c r="I151" s="241"/>
      <c r="J151" s="236"/>
      <c r="K151" s="236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166</v>
      </c>
      <c r="AU151" s="246" t="s">
        <v>82</v>
      </c>
      <c r="AV151" s="13" t="s">
        <v>82</v>
      </c>
      <c r="AW151" s="13" t="s">
        <v>35</v>
      </c>
      <c r="AX151" s="13" t="s">
        <v>74</v>
      </c>
      <c r="AY151" s="246" t="s">
        <v>155</v>
      </c>
    </row>
    <row r="152" s="13" customFormat="1">
      <c r="A152" s="13"/>
      <c r="B152" s="235"/>
      <c r="C152" s="236"/>
      <c r="D152" s="237" t="s">
        <v>166</v>
      </c>
      <c r="E152" s="238" t="s">
        <v>19</v>
      </c>
      <c r="F152" s="239" t="s">
        <v>581</v>
      </c>
      <c r="G152" s="236"/>
      <c r="H152" s="240">
        <v>1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166</v>
      </c>
      <c r="AU152" s="246" t="s">
        <v>82</v>
      </c>
      <c r="AV152" s="13" t="s">
        <v>82</v>
      </c>
      <c r="AW152" s="13" t="s">
        <v>35</v>
      </c>
      <c r="AX152" s="13" t="s">
        <v>74</v>
      </c>
      <c r="AY152" s="246" t="s">
        <v>155</v>
      </c>
    </row>
    <row r="153" s="15" customFormat="1">
      <c r="A153" s="15"/>
      <c r="B153" s="257"/>
      <c r="C153" s="258"/>
      <c r="D153" s="237" t="s">
        <v>166</v>
      </c>
      <c r="E153" s="259" t="s">
        <v>19</v>
      </c>
      <c r="F153" s="260" t="s">
        <v>186</v>
      </c>
      <c r="G153" s="258"/>
      <c r="H153" s="261">
        <v>4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7" t="s">
        <v>166</v>
      </c>
      <c r="AU153" s="267" t="s">
        <v>82</v>
      </c>
      <c r="AV153" s="15" t="s">
        <v>94</v>
      </c>
      <c r="AW153" s="15" t="s">
        <v>35</v>
      </c>
      <c r="AX153" s="15" t="s">
        <v>80</v>
      </c>
      <c r="AY153" s="267" t="s">
        <v>155</v>
      </c>
    </row>
    <row r="154" s="12" customFormat="1" ht="22.8" customHeight="1">
      <c r="A154" s="12"/>
      <c r="B154" s="201"/>
      <c r="C154" s="202"/>
      <c r="D154" s="203" t="s">
        <v>73</v>
      </c>
      <c r="E154" s="215" t="s">
        <v>156</v>
      </c>
      <c r="F154" s="215" t="s">
        <v>157</v>
      </c>
      <c r="G154" s="202"/>
      <c r="H154" s="202"/>
      <c r="I154" s="205"/>
      <c r="J154" s="216">
        <f>BK154</f>
        <v>0</v>
      </c>
      <c r="K154" s="202"/>
      <c r="L154" s="207"/>
      <c r="M154" s="208"/>
      <c r="N154" s="209"/>
      <c r="O154" s="209"/>
      <c r="P154" s="210">
        <f>SUM(P155:P165)</f>
        <v>0</v>
      </c>
      <c r="Q154" s="209"/>
      <c r="R154" s="210">
        <f>SUM(R155:R165)</f>
        <v>0</v>
      </c>
      <c r="S154" s="209"/>
      <c r="T154" s="211">
        <f>SUM(T155:T165)</f>
        <v>0.20000000000000001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2" t="s">
        <v>80</v>
      </c>
      <c r="AT154" s="213" t="s">
        <v>73</v>
      </c>
      <c r="AU154" s="213" t="s">
        <v>80</v>
      </c>
      <c r="AY154" s="212" t="s">
        <v>155</v>
      </c>
      <c r="BK154" s="214">
        <f>SUM(BK155:BK165)</f>
        <v>0</v>
      </c>
    </row>
    <row r="155" s="2" customFormat="1" ht="37.8" customHeight="1">
      <c r="A155" s="41"/>
      <c r="B155" s="42"/>
      <c r="C155" s="217" t="s">
        <v>224</v>
      </c>
      <c r="D155" s="217" t="s">
        <v>158</v>
      </c>
      <c r="E155" s="218" t="s">
        <v>713</v>
      </c>
      <c r="F155" s="219" t="s">
        <v>714</v>
      </c>
      <c r="G155" s="220" t="s">
        <v>267</v>
      </c>
      <c r="H155" s="221">
        <v>30</v>
      </c>
      <c r="I155" s="222"/>
      <c r="J155" s="223">
        <f>ROUND(I155*H155,2)</f>
        <v>0</v>
      </c>
      <c r="K155" s="219" t="s">
        <v>162</v>
      </c>
      <c r="L155" s="47"/>
      <c r="M155" s="224" t="s">
        <v>19</v>
      </c>
      <c r="N155" s="225" t="s">
        <v>45</v>
      </c>
      <c r="O155" s="87"/>
      <c r="P155" s="226">
        <f>O155*H155</f>
        <v>0</v>
      </c>
      <c r="Q155" s="226">
        <v>0</v>
      </c>
      <c r="R155" s="226">
        <f>Q155*H155</f>
        <v>0</v>
      </c>
      <c r="S155" s="226">
        <v>0.0050000000000000001</v>
      </c>
      <c r="T155" s="227">
        <f>S155*H155</f>
        <v>0.14999999999999999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8" t="s">
        <v>94</v>
      </c>
      <c r="AT155" s="228" t="s">
        <v>158</v>
      </c>
      <c r="AU155" s="228" t="s">
        <v>82</v>
      </c>
      <c r="AY155" s="20" t="s">
        <v>155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20" t="s">
        <v>80</v>
      </c>
      <c r="BK155" s="229">
        <f>ROUND(I155*H155,2)</f>
        <v>0</v>
      </c>
      <c r="BL155" s="20" t="s">
        <v>94</v>
      </c>
      <c r="BM155" s="228" t="s">
        <v>715</v>
      </c>
    </row>
    <row r="156" s="2" customFormat="1">
      <c r="A156" s="41"/>
      <c r="B156" s="42"/>
      <c r="C156" s="43"/>
      <c r="D156" s="230" t="s">
        <v>164</v>
      </c>
      <c r="E156" s="43"/>
      <c r="F156" s="231" t="s">
        <v>716</v>
      </c>
      <c r="G156" s="43"/>
      <c r="H156" s="43"/>
      <c r="I156" s="232"/>
      <c r="J156" s="43"/>
      <c r="K156" s="43"/>
      <c r="L156" s="47"/>
      <c r="M156" s="233"/>
      <c r="N156" s="23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82</v>
      </c>
    </row>
    <row r="157" s="14" customFormat="1">
      <c r="A157" s="14"/>
      <c r="B157" s="247"/>
      <c r="C157" s="248"/>
      <c r="D157" s="237" t="s">
        <v>166</v>
      </c>
      <c r="E157" s="249" t="s">
        <v>19</v>
      </c>
      <c r="F157" s="250" t="s">
        <v>717</v>
      </c>
      <c r="G157" s="248"/>
      <c r="H157" s="249" t="s">
        <v>19</v>
      </c>
      <c r="I157" s="251"/>
      <c r="J157" s="248"/>
      <c r="K157" s="248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166</v>
      </c>
      <c r="AU157" s="256" t="s">
        <v>82</v>
      </c>
      <c r="AV157" s="14" t="s">
        <v>80</v>
      </c>
      <c r="AW157" s="14" t="s">
        <v>35</v>
      </c>
      <c r="AX157" s="14" t="s">
        <v>74</v>
      </c>
      <c r="AY157" s="256" t="s">
        <v>155</v>
      </c>
    </row>
    <row r="158" s="13" customFormat="1">
      <c r="A158" s="13"/>
      <c r="B158" s="235"/>
      <c r="C158" s="236"/>
      <c r="D158" s="237" t="s">
        <v>166</v>
      </c>
      <c r="E158" s="238" t="s">
        <v>19</v>
      </c>
      <c r="F158" s="239" t="s">
        <v>718</v>
      </c>
      <c r="G158" s="236"/>
      <c r="H158" s="240">
        <v>10</v>
      </c>
      <c r="I158" s="241"/>
      <c r="J158" s="236"/>
      <c r="K158" s="236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166</v>
      </c>
      <c r="AU158" s="246" t="s">
        <v>82</v>
      </c>
      <c r="AV158" s="13" t="s">
        <v>82</v>
      </c>
      <c r="AW158" s="13" t="s">
        <v>35</v>
      </c>
      <c r="AX158" s="13" t="s">
        <v>74</v>
      </c>
      <c r="AY158" s="246" t="s">
        <v>155</v>
      </c>
    </row>
    <row r="159" s="14" customFormat="1">
      <c r="A159" s="14"/>
      <c r="B159" s="247"/>
      <c r="C159" s="248"/>
      <c r="D159" s="237" t="s">
        <v>166</v>
      </c>
      <c r="E159" s="249" t="s">
        <v>19</v>
      </c>
      <c r="F159" s="250" t="s">
        <v>719</v>
      </c>
      <c r="G159" s="248"/>
      <c r="H159" s="249" t="s">
        <v>19</v>
      </c>
      <c r="I159" s="251"/>
      <c r="J159" s="248"/>
      <c r="K159" s="248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166</v>
      </c>
      <c r="AU159" s="256" t="s">
        <v>82</v>
      </c>
      <c r="AV159" s="14" t="s">
        <v>80</v>
      </c>
      <c r="AW159" s="14" t="s">
        <v>35</v>
      </c>
      <c r="AX159" s="14" t="s">
        <v>74</v>
      </c>
      <c r="AY159" s="256" t="s">
        <v>155</v>
      </c>
    </row>
    <row r="160" s="13" customFormat="1">
      <c r="A160" s="13"/>
      <c r="B160" s="235"/>
      <c r="C160" s="236"/>
      <c r="D160" s="237" t="s">
        <v>166</v>
      </c>
      <c r="E160" s="238" t="s">
        <v>19</v>
      </c>
      <c r="F160" s="239" t="s">
        <v>720</v>
      </c>
      <c r="G160" s="236"/>
      <c r="H160" s="240">
        <v>20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166</v>
      </c>
      <c r="AU160" s="246" t="s">
        <v>82</v>
      </c>
      <c r="AV160" s="13" t="s">
        <v>82</v>
      </c>
      <c r="AW160" s="13" t="s">
        <v>35</v>
      </c>
      <c r="AX160" s="13" t="s">
        <v>74</v>
      </c>
      <c r="AY160" s="246" t="s">
        <v>155</v>
      </c>
    </row>
    <row r="161" s="15" customFormat="1">
      <c r="A161" s="15"/>
      <c r="B161" s="257"/>
      <c r="C161" s="258"/>
      <c r="D161" s="237" t="s">
        <v>166</v>
      </c>
      <c r="E161" s="259" t="s">
        <v>19</v>
      </c>
      <c r="F161" s="260" t="s">
        <v>186</v>
      </c>
      <c r="G161" s="258"/>
      <c r="H161" s="261">
        <v>30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166</v>
      </c>
      <c r="AU161" s="267" t="s">
        <v>82</v>
      </c>
      <c r="AV161" s="15" t="s">
        <v>94</v>
      </c>
      <c r="AW161" s="15" t="s">
        <v>35</v>
      </c>
      <c r="AX161" s="15" t="s">
        <v>80</v>
      </c>
      <c r="AY161" s="267" t="s">
        <v>155</v>
      </c>
    </row>
    <row r="162" s="2" customFormat="1" ht="37.8" customHeight="1">
      <c r="A162" s="41"/>
      <c r="B162" s="42"/>
      <c r="C162" s="217" t="s">
        <v>232</v>
      </c>
      <c r="D162" s="217" t="s">
        <v>158</v>
      </c>
      <c r="E162" s="218" t="s">
        <v>721</v>
      </c>
      <c r="F162" s="219" t="s">
        <v>722</v>
      </c>
      <c r="G162" s="220" t="s">
        <v>267</v>
      </c>
      <c r="H162" s="221">
        <v>5</v>
      </c>
      <c r="I162" s="222"/>
      <c r="J162" s="223">
        <f>ROUND(I162*H162,2)</f>
        <v>0</v>
      </c>
      <c r="K162" s="219" t="s">
        <v>162</v>
      </c>
      <c r="L162" s="47"/>
      <c r="M162" s="224" t="s">
        <v>19</v>
      </c>
      <c r="N162" s="225" t="s">
        <v>45</v>
      </c>
      <c r="O162" s="87"/>
      <c r="P162" s="226">
        <f>O162*H162</f>
        <v>0</v>
      </c>
      <c r="Q162" s="226">
        <v>0</v>
      </c>
      <c r="R162" s="226">
        <f>Q162*H162</f>
        <v>0</v>
      </c>
      <c r="S162" s="226">
        <v>0.01</v>
      </c>
      <c r="T162" s="227">
        <f>S162*H162</f>
        <v>0.050000000000000003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8" t="s">
        <v>94</v>
      </c>
      <c r="AT162" s="228" t="s">
        <v>158</v>
      </c>
      <c r="AU162" s="228" t="s">
        <v>82</v>
      </c>
      <c r="AY162" s="20" t="s">
        <v>155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0" t="s">
        <v>80</v>
      </c>
      <c r="BK162" s="229">
        <f>ROUND(I162*H162,2)</f>
        <v>0</v>
      </c>
      <c r="BL162" s="20" t="s">
        <v>94</v>
      </c>
      <c r="BM162" s="228" t="s">
        <v>723</v>
      </c>
    </row>
    <row r="163" s="2" customFormat="1">
      <c r="A163" s="41"/>
      <c r="B163" s="42"/>
      <c r="C163" s="43"/>
      <c r="D163" s="230" t="s">
        <v>164</v>
      </c>
      <c r="E163" s="43"/>
      <c r="F163" s="231" t="s">
        <v>724</v>
      </c>
      <c r="G163" s="43"/>
      <c r="H163" s="43"/>
      <c r="I163" s="232"/>
      <c r="J163" s="43"/>
      <c r="K163" s="43"/>
      <c r="L163" s="47"/>
      <c r="M163" s="233"/>
      <c r="N163" s="23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164</v>
      </c>
      <c r="AU163" s="20" t="s">
        <v>82</v>
      </c>
    </row>
    <row r="164" s="14" customFormat="1">
      <c r="A164" s="14"/>
      <c r="B164" s="247"/>
      <c r="C164" s="248"/>
      <c r="D164" s="237" t="s">
        <v>166</v>
      </c>
      <c r="E164" s="249" t="s">
        <v>19</v>
      </c>
      <c r="F164" s="250" t="s">
        <v>725</v>
      </c>
      <c r="G164" s="248"/>
      <c r="H164" s="249" t="s">
        <v>19</v>
      </c>
      <c r="I164" s="251"/>
      <c r="J164" s="248"/>
      <c r="K164" s="248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166</v>
      </c>
      <c r="AU164" s="256" t="s">
        <v>82</v>
      </c>
      <c r="AV164" s="14" t="s">
        <v>80</v>
      </c>
      <c r="AW164" s="14" t="s">
        <v>35</v>
      </c>
      <c r="AX164" s="14" t="s">
        <v>74</v>
      </c>
      <c r="AY164" s="256" t="s">
        <v>155</v>
      </c>
    </row>
    <row r="165" s="13" customFormat="1">
      <c r="A165" s="13"/>
      <c r="B165" s="235"/>
      <c r="C165" s="236"/>
      <c r="D165" s="237" t="s">
        <v>166</v>
      </c>
      <c r="E165" s="238" t="s">
        <v>19</v>
      </c>
      <c r="F165" s="239" t="s">
        <v>726</v>
      </c>
      <c r="G165" s="236"/>
      <c r="H165" s="240">
        <v>5</v>
      </c>
      <c r="I165" s="241"/>
      <c r="J165" s="236"/>
      <c r="K165" s="236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166</v>
      </c>
      <c r="AU165" s="246" t="s">
        <v>82</v>
      </c>
      <c r="AV165" s="13" t="s">
        <v>82</v>
      </c>
      <c r="AW165" s="13" t="s">
        <v>35</v>
      </c>
      <c r="AX165" s="13" t="s">
        <v>80</v>
      </c>
      <c r="AY165" s="246" t="s">
        <v>155</v>
      </c>
    </row>
    <row r="166" s="12" customFormat="1" ht="22.8" customHeight="1">
      <c r="A166" s="12"/>
      <c r="B166" s="201"/>
      <c r="C166" s="202"/>
      <c r="D166" s="203" t="s">
        <v>73</v>
      </c>
      <c r="E166" s="215" t="s">
        <v>230</v>
      </c>
      <c r="F166" s="215" t="s">
        <v>231</v>
      </c>
      <c r="G166" s="202"/>
      <c r="H166" s="202"/>
      <c r="I166" s="205"/>
      <c r="J166" s="216">
        <f>BK166</f>
        <v>0</v>
      </c>
      <c r="K166" s="202"/>
      <c r="L166" s="207"/>
      <c r="M166" s="208"/>
      <c r="N166" s="209"/>
      <c r="O166" s="209"/>
      <c r="P166" s="210">
        <f>SUM(P167:P173)</f>
        <v>0</v>
      </c>
      <c r="Q166" s="209"/>
      <c r="R166" s="210">
        <f>SUM(R167:R173)</f>
        <v>0</v>
      </c>
      <c r="S166" s="209"/>
      <c r="T166" s="211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2" t="s">
        <v>80</v>
      </c>
      <c r="AT166" s="213" t="s">
        <v>73</v>
      </c>
      <c r="AU166" s="213" t="s">
        <v>80</v>
      </c>
      <c r="AY166" s="212" t="s">
        <v>155</v>
      </c>
      <c r="BK166" s="214">
        <f>SUM(BK167:BK173)</f>
        <v>0</v>
      </c>
    </row>
    <row r="167" s="2" customFormat="1" ht="33" customHeight="1">
      <c r="A167" s="41"/>
      <c r="B167" s="42"/>
      <c r="C167" s="217" t="s">
        <v>8</v>
      </c>
      <c r="D167" s="217" t="s">
        <v>158</v>
      </c>
      <c r="E167" s="218" t="s">
        <v>238</v>
      </c>
      <c r="F167" s="219" t="s">
        <v>239</v>
      </c>
      <c r="G167" s="220" t="s">
        <v>235</v>
      </c>
      <c r="H167" s="221">
        <v>0.23899999999999999</v>
      </c>
      <c r="I167" s="222"/>
      <c r="J167" s="223">
        <f>ROUND(I167*H167,2)</f>
        <v>0</v>
      </c>
      <c r="K167" s="219" t="s">
        <v>162</v>
      </c>
      <c r="L167" s="47"/>
      <c r="M167" s="224" t="s">
        <v>19</v>
      </c>
      <c r="N167" s="225" t="s">
        <v>45</v>
      </c>
      <c r="O167" s="87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8" t="s">
        <v>94</v>
      </c>
      <c r="AT167" s="228" t="s">
        <v>158</v>
      </c>
      <c r="AU167" s="228" t="s">
        <v>82</v>
      </c>
      <c r="AY167" s="20" t="s">
        <v>155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0" t="s">
        <v>80</v>
      </c>
      <c r="BK167" s="229">
        <f>ROUND(I167*H167,2)</f>
        <v>0</v>
      </c>
      <c r="BL167" s="20" t="s">
        <v>94</v>
      </c>
      <c r="BM167" s="228" t="s">
        <v>727</v>
      </c>
    </row>
    <row r="168" s="2" customFormat="1">
      <c r="A168" s="41"/>
      <c r="B168" s="42"/>
      <c r="C168" s="43"/>
      <c r="D168" s="230" t="s">
        <v>164</v>
      </c>
      <c r="E168" s="43"/>
      <c r="F168" s="231" t="s">
        <v>241</v>
      </c>
      <c r="G168" s="43"/>
      <c r="H168" s="43"/>
      <c r="I168" s="232"/>
      <c r="J168" s="43"/>
      <c r="K168" s="43"/>
      <c r="L168" s="47"/>
      <c r="M168" s="233"/>
      <c r="N168" s="23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164</v>
      </c>
      <c r="AU168" s="20" t="s">
        <v>82</v>
      </c>
    </row>
    <row r="169" s="2" customFormat="1" ht="44.25" customHeight="1">
      <c r="A169" s="41"/>
      <c r="B169" s="42"/>
      <c r="C169" s="217" t="s">
        <v>242</v>
      </c>
      <c r="D169" s="217" t="s">
        <v>158</v>
      </c>
      <c r="E169" s="218" t="s">
        <v>243</v>
      </c>
      <c r="F169" s="219" t="s">
        <v>244</v>
      </c>
      <c r="G169" s="220" t="s">
        <v>235</v>
      </c>
      <c r="H169" s="221">
        <v>0.95599999999999996</v>
      </c>
      <c r="I169" s="222"/>
      <c r="J169" s="223">
        <f>ROUND(I169*H169,2)</f>
        <v>0</v>
      </c>
      <c r="K169" s="219" t="s">
        <v>162</v>
      </c>
      <c r="L169" s="47"/>
      <c r="M169" s="224" t="s">
        <v>19</v>
      </c>
      <c r="N169" s="225" t="s">
        <v>45</v>
      </c>
      <c r="O169" s="87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8" t="s">
        <v>94</v>
      </c>
      <c r="AT169" s="228" t="s">
        <v>158</v>
      </c>
      <c r="AU169" s="228" t="s">
        <v>82</v>
      </c>
      <c r="AY169" s="20" t="s">
        <v>155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20" t="s">
        <v>80</v>
      </c>
      <c r="BK169" s="229">
        <f>ROUND(I169*H169,2)</f>
        <v>0</v>
      </c>
      <c r="BL169" s="20" t="s">
        <v>94</v>
      </c>
      <c r="BM169" s="228" t="s">
        <v>728</v>
      </c>
    </row>
    <row r="170" s="2" customFormat="1">
      <c r="A170" s="41"/>
      <c r="B170" s="42"/>
      <c r="C170" s="43"/>
      <c r="D170" s="230" t="s">
        <v>164</v>
      </c>
      <c r="E170" s="43"/>
      <c r="F170" s="231" t="s">
        <v>246</v>
      </c>
      <c r="G170" s="43"/>
      <c r="H170" s="43"/>
      <c r="I170" s="232"/>
      <c r="J170" s="43"/>
      <c r="K170" s="43"/>
      <c r="L170" s="47"/>
      <c r="M170" s="233"/>
      <c r="N170" s="23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164</v>
      </c>
      <c r="AU170" s="20" t="s">
        <v>82</v>
      </c>
    </row>
    <row r="171" s="13" customFormat="1">
      <c r="A171" s="13"/>
      <c r="B171" s="235"/>
      <c r="C171" s="236"/>
      <c r="D171" s="237" t="s">
        <v>166</v>
      </c>
      <c r="E171" s="236"/>
      <c r="F171" s="239" t="s">
        <v>729</v>
      </c>
      <c r="G171" s="236"/>
      <c r="H171" s="240">
        <v>0.95599999999999996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166</v>
      </c>
      <c r="AU171" s="246" t="s">
        <v>82</v>
      </c>
      <c r="AV171" s="13" t="s">
        <v>82</v>
      </c>
      <c r="AW171" s="13" t="s">
        <v>4</v>
      </c>
      <c r="AX171" s="13" t="s">
        <v>80</v>
      </c>
      <c r="AY171" s="246" t="s">
        <v>155</v>
      </c>
    </row>
    <row r="172" s="2" customFormat="1" ht="55.5" customHeight="1">
      <c r="A172" s="41"/>
      <c r="B172" s="42"/>
      <c r="C172" s="217" t="s">
        <v>248</v>
      </c>
      <c r="D172" s="217" t="s">
        <v>158</v>
      </c>
      <c r="E172" s="218" t="s">
        <v>553</v>
      </c>
      <c r="F172" s="219" t="s">
        <v>554</v>
      </c>
      <c r="G172" s="220" t="s">
        <v>235</v>
      </c>
      <c r="H172" s="221">
        <v>0.23899999999999999</v>
      </c>
      <c r="I172" s="222"/>
      <c r="J172" s="223">
        <f>ROUND(I172*H172,2)</f>
        <v>0</v>
      </c>
      <c r="K172" s="219" t="s">
        <v>162</v>
      </c>
      <c r="L172" s="47"/>
      <c r="M172" s="224" t="s">
        <v>19</v>
      </c>
      <c r="N172" s="225" t="s">
        <v>45</v>
      </c>
      <c r="O172" s="87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8" t="s">
        <v>94</v>
      </c>
      <c r="AT172" s="228" t="s">
        <v>158</v>
      </c>
      <c r="AU172" s="228" t="s">
        <v>82</v>
      </c>
      <c r="AY172" s="20" t="s">
        <v>155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0" t="s">
        <v>80</v>
      </c>
      <c r="BK172" s="229">
        <f>ROUND(I172*H172,2)</f>
        <v>0</v>
      </c>
      <c r="BL172" s="20" t="s">
        <v>94</v>
      </c>
      <c r="BM172" s="228" t="s">
        <v>730</v>
      </c>
    </row>
    <row r="173" s="2" customFormat="1">
      <c r="A173" s="41"/>
      <c r="B173" s="42"/>
      <c r="C173" s="43"/>
      <c r="D173" s="230" t="s">
        <v>164</v>
      </c>
      <c r="E173" s="43"/>
      <c r="F173" s="231" t="s">
        <v>556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164</v>
      </c>
      <c r="AU173" s="20" t="s">
        <v>82</v>
      </c>
    </row>
    <row r="174" s="12" customFormat="1" ht="22.8" customHeight="1">
      <c r="A174" s="12"/>
      <c r="B174" s="201"/>
      <c r="C174" s="202"/>
      <c r="D174" s="203" t="s">
        <v>73</v>
      </c>
      <c r="E174" s="215" t="s">
        <v>404</v>
      </c>
      <c r="F174" s="215" t="s">
        <v>405</v>
      </c>
      <c r="G174" s="202"/>
      <c r="H174" s="202"/>
      <c r="I174" s="205"/>
      <c r="J174" s="216">
        <f>BK174</f>
        <v>0</v>
      </c>
      <c r="K174" s="202"/>
      <c r="L174" s="207"/>
      <c r="M174" s="208"/>
      <c r="N174" s="209"/>
      <c r="O174" s="209"/>
      <c r="P174" s="210">
        <f>SUM(P175:P176)</f>
        <v>0</v>
      </c>
      <c r="Q174" s="209"/>
      <c r="R174" s="210">
        <f>SUM(R175:R176)</f>
        <v>0</v>
      </c>
      <c r="S174" s="209"/>
      <c r="T174" s="211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2" t="s">
        <v>80</v>
      </c>
      <c r="AT174" s="213" t="s">
        <v>73</v>
      </c>
      <c r="AU174" s="213" t="s">
        <v>80</v>
      </c>
      <c r="AY174" s="212" t="s">
        <v>155</v>
      </c>
      <c r="BK174" s="214">
        <f>SUM(BK175:BK176)</f>
        <v>0</v>
      </c>
    </row>
    <row r="175" s="2" customFormat="1" ht="62.7" customHeight="1">
      <c r="A175" s="41"/>
      <c r="B175" s="42"/>
      <c r="C175" s="217" t="s">
        <v>257</v>
      </c>
      <c r="D175" s="217" t="s">
        <v>158</v>
      </c>
      <c r="E175" s="218" t="s">
        <v>558</v>
      </c>
      <c r="F175" s="219" t="s">
        <v>559</v>
      </c>
      <c r="G175" s="220" t="s">
        <v>235</v>
      </c>
      <c r="H175" s="221">
        <v>1.641</v>
      </c>
      <c r="I175" s="222"/>
      <c r="J175" s="223">
        <f>ROUND(I175*H175,2)</f>
        <v>0</v>
      </c>
      <c r="K175" s="219" t="s">
        <v>162</v>
      </c>
      <c r="L175" s="47"/>
      <c r="M175" s="224" t="s">
        <v>19</v>
      </c>
      <c r="N175" s="225" t="s">
        <v>45</v>
      </c>
      <c r="O175" s="87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8" t="s">
        <v>94</v>
      </c>
      <c r="AT175" s="228" t="s">
        <v>158</v>
      </c>
      <c r="AU175" s="228" t="s">
        <v>82</v>
      </c>
      <c r="AY175" s="20" t="s">
        <v>155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0" t="s">
        <v>80</v>
      </c>
      <c r="BK175" s="229">
        <f>ROUND(I175*H175,2)</f>
        <v>0</v>
      </c>
      <c r="BL175" s="20" t="s">
        <v>94</v>
      </c>
      <c r="BM175" s="228" t="s">
        <v>731</v>
      </c>
    </row>
    <row r="176" s="2" customFormat="1">
      <c r="A176" s="41"/>
      <c r="B176" s="42"/>
      <c r="C176" s="43"/>
      <c r="D176" s="230" t="s">
        <v>164</v>
      </c>
      <c r="E176" s="43"/>
      <c r="F176" s="231" t="s">
        <v>561</v>
      </c>
      <c r="G176" s="43"/>
      <c r="H176" s="43"/>
      <c r="I176" s="232"/>
      <c r="J176" s="43"/>
      <c r="K176" s="43"/>
      <c r="L176" s="47"/>
      <c r="M176" s="233"/>
      <c r="N176" s="23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164</v>
      </c>
      <c r="AU176" s="20" t="s">
        <v>82</v>
      </c>
    </row>
    <row r="177" s="12" customFormat="1" ht="25.92" customHeight="1">
      <c r="A177" s="12"/>
      <c r="B177" s="201"/>
      <c r="C177" s="202"/>
      <c r="D177" s="203" t="s">
        <v>73</v>
      </c>
      <c r="E177" s="204" t="s">
        <v>253</v>
      </c>
      <c r="F177" s="204" t="s">
        <v>254</v>
      </c>
      <c r="G177" s="202"/>
      <c r="H177" s="202"/>
      <c r="I177" s="205"/>
      <c r="J177" s="206">
        <f>BK177</f>
        <v>0</v>
      </c>
      <c r="K177" s="202"/>
      <c r="L177" s="207"/>
      <c r="M177" s="208"/>
      <c r="N177" s="209"/>
      <c r="O177" s="209"/>
      <c r="P177" s="210">
        <f>P178+P191+P206+P222+P228+P265+P296+P374+P397+P412</f>
        <v>0</v>
      </c>
      <c r="Q177" s="209"/>
      <c r="R177" s="210">
        <f>R178+R191+R206+R222+R228+R265+R296+R374+R397+R412</f>
        <v>2.3793253241339998</v>
      </c>
      <c r="S177" s="209"/>
      <c r="T177" s="211">
        <f>T178+T191+T206+T222+T228+T265+T296+T374+T397+T412</f>
        <v>0.039477280000000003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2" t="s">
        <v>82</v>
      </c>
      <c r="AT177" s="213" t="s">
        <v>73</v>
      </c>
      <c r="AU177" s="213" t="s">
        <v>74</v>
      </c>
      <c r="AY177" s="212" t="s">
        <v>155</v>
      </c>
      <c r="BK177" s="214">
        <f>BK178+BK191+BK206+BK222+BK228+BK265+BK296+BK374+BK397+BK412</f>
        <v>0</v>
      </c>
    </row>
    <row r="178" s="12" customFormat="1" ht="22.8" customHeight="1">
      <c r="A178" s="12"/>
      <c r="B178" s="201"/>
      <c r="C178" s="202"/>
      <c r="D178" s="203" t="s">
        <v>73</v>
      </c>
      <c r="E178" s="215" t="s">
        <v>732</v>
      </c>
      <c r="F178" s="215" t="s">
        <v>733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SUM(P179:P190)</f>
        <v>0</v>
      </c>
      <c r="Q178" s="209"/>
      <c r="R178" s="210">
        <f>SUM(R179:R190)</f>
        <v>0.001112379534</v>
      </c>
      <c r="S178" s="209"/>
      <c r="T178" s="211">
        <f>SUM(T179:T190)</f>
        <v>0.012852000000000002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82</v>
      </c>
      <c r="AT178" s="213" t="s">
        <v>73</v>
      </c>
      <c r="AU178" s="213" t="s">
        <v>80</v>
      </c>
      <c r="AY178" s="212" t="s">
        <v>155</v>
      </c>
      <c r="BK178" s="214">
        <f>SUM(BK179:BK190)</f>
        <v>0</v>
      </c>
    </row>
    <row r="179" s="2" customFormat="1" ht="16.5" customHeight="1">
      <c r="A179" s="41"/>
      <c r="B179" s="42"/>
      <c r="C179" s="217" t="s">
        <v>260</v>
      </c>
      <c r="D179" s="217" t="s">
        <v>158</v>
      </c>
      <c r="E179" s="218" t="s">
        <v>734</v>
      </c>
      <c r="F179" s="219" t="s">
        <v>735</v>
      </c>
      <c r="G179" s="220" t="s">
        <v>161</v>
      </c>
      <c r="H179" s="221">
        <v>0.54000000000000004</v>
      </c>
      <c r="I179" s="222"/>
      <c r="J179" s="223">
        <f>ROUND(I179*H179,2)</f>
        <v>0</v>
      </c>
      <c r="K179" s="219" t="s">
        <v>162</v>
      </c>
      <c r="L179" s="47"/>
      <c r="M179" s="224" t="s">
        <v>19</v>
      </c>
      <c r="N179" s="225" t="s">
        <v>45</v>
      </c>
      <c r="O179" s="87"/>
      <c r="P179" s="226">
        <f>O179*H179</f>
        <v>0</v>
      </c>
      <c r="Q179" s="226">
        <v>0</v>
      </c>
      <c r="R179" s="226">
        <f>Q179*H179</f>
        <v>0</v>
      </c>
      <c r="S179" s="226">
        <v>0.023800000000000002</v>
      </c>
      <c r="T179" s="227">
        <f>S179*H179</f>
        <v>0.012852000000000002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8" t="s">
        <v>260</v>
      </c>
      <c r="AT179" s="228" t="s">
        <v>158</v>
      </c>
      <c r="AU179" s="228" t="s">
        <v>82</v>
      </c>
      <c r="AY179" s="20" t="s">
        <v>155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20" t="s">
        <v>80</v>
      </c>
      <c r="BK179" s="229">
        <f>ROUND(I179*H179,2)</f>
        <v>0</v>
      </c>
      <c r="BL179" s="20" t="s">
        <v>260</v>
      </c>
      <c r="BM179" s="228" t="s">
        <v>736</v>
      </c>
    </row>
    <row r="180" s="2" customFormat="1">
      <c r="A180" s="41"/>
      <c r="B180" s="42"/>
      <c r="C180" s="43"/>
      <c r="D180" s="230" t="s">
        <v>164</v>
      </c>
      <c r="E180" s="43"/>
      <c r="F180" s="231" t="s">
        <v>737</v>
      </c>
      <c r="G180" s="43"/>
      <c r="H180" s="43"/>
      <c r="I180" s="232"/>
      <c r="J180" s="43"/>
      <c r="K180" s="43"/>
      <c r="L180" s="47"/>
      <c r="M180" s="233"/>
      <c r="N180" s="23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164</v>
      </c>
      <c r="AU180" s="20" t="s">
        <v>82</v>
      </c>
    </row>
    <row r="181" s="13" customFormat="1">
      <c r="A181" s="13"/>
      <c r="B181" s="235"/>
      <c r="C181" s="236"/>
      <c r="D181" s="237" t="s">
        <v>166</v>
      </c>
      <c r="E181" s="238" t="s">
        <v>19</v>
      </c>
      <c r="F181" s="239" t="s">
        <v>738</v>
      </c>
      <c r="G181" s="236"/>
      <c r="H181" s="240">
        <v>0.27000000000000002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166</v>
      </c>
      <c r="AU181" s="246" t="s">
        <v>82</v>
      </c>
      <c r="AV181" s="13" t="s">
        <v>82</v>
      </c>
      <c r="AW181" s="13" t="s">
        <v>35</v>
      </c>
      <c r="AX181" s="13" t="s">
        <v>74</v>
      </c>
      <c r="AY181" s="246" t="s">
        <v>155</v>
      </c>
    </row>
    <row r="182" s="13" customFormat="1">
      <c r="A182" s="13"/>
      <c r="B182" s="235"/>
      <c r="C182" s="236"/>
      <c r="D182" s="237" t="s">
        <v>166</v>
      </c>
      <c r="E182" s="238" t="s">
        <v>19</v>
      </c>
      <c r="F182" s="239" t="s">
        <v>739</v>
      </c>
      <c r="G182" s="236"/>
      <c r="H182" s="240">
        <v>0.27000000000000002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166</v>
      </c>
      <c r="AU182" s="246" t="s">
        <v>82</v>
      </c>
      <c r="AV182" s="13" t="s">
        <v>82</v>
      </c>
      <c r="AW182" s="13" t="s">
        <v>35</v>
      </c>
      <c r="AX182" s="13" t="s">
        <v>74</v>
      </c>
      <c r="AY182" s="246" t="s">
        <v>155</v>
      </c>
    </row>
    <row r="183" s="15" customFormat="1">
      <c r="A183" s="15"/>
      <c r="B183" s="257"/>
      <c r="C183" s="258"/>
      <c r="D183" s="237" t="s">
        <v>166</v>
      </c>
      <c r="E183" s="259" t="s">
        <v>19</v>
      </c>
      <c r="F183" s="260" t="s">
        <v>186</v>
      </c>
      <c r="G183" s="258"/>
      <c r="H183" s="261">
        <v>0.54000000000000004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166</v>
      </c>
      <c r="AU183" s="267" t="s">
        <v>82</v>
      </c>
      <c r="AV183" s="15" t="s">
        <v>94</v>
      </c>
      <c r="AW183" s="15" t="s">
        <v>35</v>
      </c>
      <c r="AX183" s="15" t="s">
        <v>80</v>
      </c>
      <c r="AY183" s="267" t="s">
        <v>155</v>
      </c>
    </row>
    <row r="184" s="2" customFormat="1" ht="16.5" customHeight="1">
      <c r="A184" s="41"/>
      <c r="B184" s="42"/>
      <c r="C184" s="217" t="s">
        <v>273</v>
      </c>
      <c r="D184" s="217" t="s">
        <v>158</v>
      </c>
      <c r="E184" s="218" t="s">
        <v>740</v>
      </c>
      <c r="F184" s="219" t="s">
        <v>741</v>
      </c>
      <c r="G184" s="220" t="s">
        <v>161</v>
      </c>
      <c r="H184" s="221">
        <v>0.54000000000000004</v>
      </c>
      <c r="I184" s="222"/>
      <c r="J184" s="223">
        <f>ROUND(I184*H184,2)</f>
        <v>0</v>
      </c>
      <c r="K184" s="219" t="s">
        <v>162</v>
      </c>
      <c r="L184" s="47"/>
      <c r="M184" s="224" t="s">
        <v>19</v>
      </c>
      <c r="N184" s="225" t="s">
        <v>45</v>
      </c>
      <c r="O184" s="87"/>
      <c r="P184" s="226">
        <f>O184*H184</f>
        <v>0</v>
      </c>
      <c r="Q184" s="226">
        <v>0.0020599620999999999</v>
      </c>
      <c r="R184" s="226">
        <f>Q184*H184</f>
        <v>0.001112379534</v>
      </c>
      <c r="S184" s="226">
        <v>0</v>
      </c>
      <c r="T184" s="22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8" t="s">
        <v>260</v>
      </c>
      <c r="AT184" s="228" t="s">
        <v>158</v>
      </c>
      <c r="AU184" s="228" t="s">
        <v>82</v>
      </c>
      <c r="AY184" s="20" t="s">
        <v>155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0" t="s">
        <v>80</v>
      </c>
      <c r="BK184" s="229">
        <f>ROUND(I184*H184,2)</f>
        <v>0</v>
      </c>
      <c r="BL184" s="20" t="s">
        <v>260</v>
      </c>
      <c r="BM184" s="228" t="s">
        <v>742</v>
      </c>
    </row>
    <row r="185" s="2" customFormat="1">
      <c r="A185" s="41"/>
      <c r="B185" s="42"/>
      <c r="C185" s="43"/>
      <c r="D185" s="230" t="s">
        <v>164</v>
      </c>
      <c r="E185" s="43"/>
      <c r="F185" s="231" t="s">
        <v>743</v>
      </c>
      <c r="G185" s="43"/>
      <c r="H185" s="43"/>
      <c r="I185" s="232"/>
      <c r="J185" s="43"/>
      <c r="K185" s="43"/>
      <c r="L185" s="47"/>
      <c r="M185" s="233"/>
      <c r="N185" s="23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164</v>
      </c>
      <c r="AU185" s="20" t="s">
        <v>82</v>
      </c>
    </row>
    <row r="186" s="13" customFormat="1">
      <c r="A186" s="13"/>
      <c r="B186" s="235"/>
      <c r="C186" s="236"/>
      <c r="D186" s="237" t="s">
        <v>166</v>
      </c>
      <c r="E186" s="238" t="s">
        <v>19</v>
      </c>
      <c r="F186" s="239" t="s">
        <v>738</v>
      </c>
      <c r="G186" s="236"/>
      <c r="H186" s="240">
        <v>0.27000000000000002</v>
      </c>
      <c r="I186" s="241"/>
      <c r="J186" s="236"/>
      <c r="K186" s="236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166</v>
      </c>
      <c r="AU186" s="246" t="s">
        <v>82</v>
      </c>
      <c r="AV186" s="13" t="s">
        <v>82</v>
      </c>
      <c r="AW186" s="13" t="s">
        <v>35</v>
      </c>
      <c r="AX186" s="13" t="s">
        <v>74</v>
      </c>
      <c r="AY186" s="246" t="s">
        <v>155</v>
      </c>
    </row>
    <row r="187" s="13" customFormat="1">
      <c r="A187" s="13"/>
      <c r="B187" s="235"/>
      <c r="C187" s="236"/>
      <c r="D187" s="237" t="s">
        <v>166</v>
      </c>
      <c r="E187" s="238" t="s">
        <v>19</v>
      </c>
      <c r="F187" s="239" t="s">
        <v>739</v>
      </c>
      <c r="G187" s="236"/>
      <c r="H187" s="240">
        <v>0.27000000000000002</v>
      </c>
      <c r="I187" s="241"/>
      <c r="J187" s="236"/>
      <c r="K187" s="236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166</v>
      </c>
      <c r="AU187" s="246" t="s">
        <v>82</v>
      </c>
      <c r="AV187" s="13" t="s">
        <v>82</v>
      </c>
      <c r="AW187" s="13" t="s">
        <v>35</v>
      </c>
      <c r="AX187" s="13" t="s">
        <v>74</v>
      </c>
      <c r="AY187" s="246" t="s">
        <v>155</v>
      </c>
    </row>
    <row r="188" s="15" customFormat="1">
      <c r="A188" s="15"/>
      <c r="B188" s="257"/>
      <c r="C188" s="258"/>
      <c r="D188" s="237" t="s">
        <v>166</v>
      </c>
      <c r="E188" s="259" t="s">
        <v>19</v>
      </c>
      <c r="F188" s="260" t="s">
        <v>186</v>
      </c>
      <c r="G188" s="258"/>
      <c r="H188" s="261">
        <v>0.54000000000000004</v>
      </c>
      <c r="I188" s="262"/>
      <c r="J188" s="258"/>
      <c r="K188" s="258"/>
      <c r="L188" s="263"/>
      <c r="M188" s="264"/>
      <c r="N188" s="265"/>
      <c r="O188" s="265"/>
      <c r="P188" s="265"/>
      <c r="Q188" s="265"/>
      <c r="R188" s="265"/>
      <c r="S188" s="265"/>
      <c r="T188" s="26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7" t="s">
        <v>166</v>
      </c>
      <c r="AU188" s="267" t="s">
        <v>82</v>
      </c>
      <c r="AV188" s="15" t="s">
        <v>94</v>
      </c>
      <c r="AW188" s="15" t="s">
        <v>35</v>
      </c>
      <c r="AX188" s="15" t="s">
        <v>80</v>
      </c>
      <c r="AY188" s="267" t="s">
        <v>155</v>
      </c>
    </row>
    <row r="189" s="2" customFormat="1" ht="44.25" customHeight="1">
      <c r="A189" s="41"/>
      <c r="B189" s="42"/>
      <c r="C189" s="217" t="s">
        <v>279</v>
      </c>
      <c r="D189" s="217" t="s">
        <v>158</v>
      </c>
      <c r="E189" s="218" t="s">
        <v>744</v>
      </c>
      <c r="F189" s="219" t="s">
        <v>745</v>
      </c>
      <c r="G189" s="220" t="s">
        <v>235</v>
      </c>
      <c r="H189" s="221">
        <v>0.001</v>
      </c>
      <c r="I189" s="222"/>
      <c r="J189" s="223">
        <f>ROUND(I189*H189,2)</f>
        <v>0</v>
      </c>
      <c r="K189" s="219" t="s">
        <v>162</v>
      </c>
      <c r="L189" s="47"/>
      <c r="M189" s="224" t="s">
        <v>19</v>
      </c>
      <c r="N189" s="225" t="s">
        <v>45</v>
      </c>
      <c r="O189" s="87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8" t="s">
        <v>260</v>
      </c>
      <c r="AT189" s="228" t="s">
        <v>158</v>
      </c>
      <c r="AU189" s="228" t="s">
        <v>82</v>
      </c>
      <c r="AY189" s="20" t="s">
        <v>155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20" t="s">
        <v>80</v>
      </c>
      <c r="BK189" s="229">
        <f>ROUND(I189*H189,2)</f>
        <v>0</v>
      </c>
      <c r="BL189" s="20" t="s">
        <v>260</v>
      </c>
      <c r="BM189" s="228" t="s">
        <v>746</v>
      </c>
    </row>
    <row r="190" s="2" customFormat="1">
      <c r="A190" s="41"/>
      <c r="B190" s="42"/>
      <c r="C190" s="43"/>
      <c r="D190" s="230" t="s">
        <v>164</v>
      </c>
      <c r="E190" s="43"/>
      <c r="F190" s="231" t="s">
        <v>747</v>
      </c>
      <c r="G190" s="43"/>
      <c r="H190" s="43"/>
      <c r="I190" s="232"/>
      <c r="J190" s="43"/>
      <c r="K190" s="43"/>
      <c r="L190" s="47"/>
      <c r="M190" s="233"/>
      <c r="N190" s="23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164</v>
      </c>
      <c r="AU190" s="20" t="s">
        <v>82</v>
      </c>
    </row>
    <row r="191" s="12" customFormat="1" ht="22.8" customHeight="1">
      <c r="A191" s="12"/>
      <c r="B191" s="201"/>
      <c r="C191" s="202"/>
      <c r="D191" s="203" t="s">
        <v>73</v>
      </c>
      <c r="E191" s="215" t="s">
        <v>748</v>
      </c>
      <c r="F191" s="215" t="s">
        <v>749</v>
      </c>
      <c r="G191" s="202"/>
      <c r="H191" s="202"/>
      <c r="I191" s="205"/>
      <c r="J191" s="216">
        <f>BK191</f>
        <v>0</v>
      </c>
      <c r="K191" s="202"/>
      <c r="L191" s="207"/>
      <c r="M191" s="208"/>
      <c r="N191" s="209"/>
      <c r="O191" s="209"/>
      <c r="P191" s="210">
        <f>SUM(P192:P205)</f>
        <v>0</v>
      </c>
      <c r="Q191" s="209"/>
      <c r="R191" s="210">
        <f>SUM(R192:R205)</f>
        <v>0.020374699999999999</v>
      </c>
      <c r="S191" s="209"/>
      <c r="T191" s="211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2" t="s">
        <v>82</v>
      </c>
      <c r="AT191" s="213" t="s">
        <v>73</v>
      </c>
      <c r="AU191" s="213" t="s">
        <v>80</v>
      </c>
      <c r="AY191" s="212" t="s">
        <v>155</v>
      </c>
      <c r="BK191" s="214">
        <f>SUM(BK192:BK205)</f>
        <v>0</v>
      </c>
    </row>
    <row r="192" s="2" customFormat="1" ht="24.15" customHeight="1">
      <c r="A192" s="41"/>
      <c r="B192" s="42"/>
      <c r="C192" s="217" t="s">
        <v>285</v>
      </c>
      <c r="D192" s="217" t="s">
        <v>158</v>
      </c>
      <c r="E192" s="218" t="s">
        <v>750</v>
      </c>
      <c r="F192" s="219" t="s">
        <v>751</v>
      </c>
      <c r="G192" s="220" t="s">
        <v>308</v>
      </c>
      <c r="H192" s="221">
        <v>2</v>
      </c>
      <c r="I192" s="222"/>
      <c r="J192" s="223">
        <f>ROUND(I192*H192,2)</f>
        <v>0</v>
      </c>
      <c r="K192" s="219" t="s">
        <v>162</v>
      </c>
      <c r="L192" s="47"/>
      <c r="M192" s="224" t="s">
        <v>19</v>
      </c>
      <c r="N192" s="225" t="s">
        <v>45</v>
      </c>
      <c r="O192" s="87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8" t="s">
        <v>260</v>
      </c>
      <c r="AT192" s="228" t="s">
        <v>158</v>
      </c>
      <c r="AU192" s="228" t="s">
        <v>82</v>
      </c>
      <c r="AY192" s="20" t="s">
        <v>155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20" t="s">
        <v>80</v>
      </c>
      <c r="BK192" s="229">
        <f>ROUND(I192*H192,2)</f>
        <v>0</v>
      </c>
      <c r="BL192" s="20" t="s">
        <v>260</v>
      </c>
      <c r="BM192" s="228" t="s">
        <v>752</v>
      </c>
    </row>
    <row r="193" s="2" customFormat="1">
      <c r="A193" s="41"/>
      <c r="B193" s="42"/>
      <c r="C193" s="43"/>
      <c r="D193" s="230" t="s">
        <v>164</v>
      </c>
      <c r="E193" s="43"/>
      <c r="F193" s="231" t="s">
        <v>753</v>
      </c>
      <c r="G193" s="43"/>
      <c r="H193" s="43"/>
      <c r="I193" s="232"/>
      <c r="J193" s="43"/>
      <c r="K193" s="43"/>
      <c r="L193" s="47"/>
      <c r="M193" s="233"/>
      <c r="N193" s="23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164</v>
      </c>
      <c r="AU193" s="20" t="s">
        <v>82</v>
      </c>
    </row>
    <row r="194" s="2" customFormat="1" ht="24.15" customHeight="1">
      <c r="A194" s="41"/>
      <c r="B194" s="42"/>
      <c r="C194" s="272" t="s">
        <v>290</v>
      </c>
      <c r="D194" s="272" t="s">
        <v>353</v>
      </c>
      <c r="E194" s="273" t="s">
        <v>754</v>
      </c>
      <c r="F194" s="274" t="s">
        <v>755</v>
      </c>
      <c r="G194" s="275" t="s">
        <v>308</v>
      </c>
      <c r="H194" s="276">
        <v>2</v>
      </c>
      <c r="I194" s="277"/>
      <c r="J194" s="278">
        <f>ROUND(I194*H194,2)</f>
        <v>0</v>
      </c>
      <c r="K194" s="274" t="s">
        <v>162</v>
      </c>
      <c r="L194" s="279"/>
      <c r="M194" s="280" t="s">
        <v>19</v>
      </c>
      <c r="N194" s="281" t="s">
        <v>45</v>
      </c>
      <c r="O194" s="87"/>
      <c r="P194" s="226">
        <f>O194*H194</f>
        <v>0</v>
      </c>
      <c r="Q194" s="226">
        <v>0.002</v>
      </c>
      <c r="R194" s="226">
        <f>Q194*H194</f>
        <v>0.0040000000000000001</v>
      </c>
      <c r="S194" s="226">
        <v>0</v>
      </c>
      <c r="T194" s="22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8" t="s">
        <v>419</v>
      </c>
      <c r="AT194" s="228" t="s">
        <v>353</v>
      </c>
      <c r="AU194" s="228" t="s">
        <v>82</v>
      </c>
      <c r="AY194" s="20" t="s">
        <v>155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20" t="s">
        <v>80</v>
      </c>
      <c r="BK194" s="229">
        <f>ROUND(I194*H194,2)</f>
        <v>0</v>
      </c>
      <c r="BL194" s="20" t="s">
        <v>260</v>
      </c>
      <c r="BM194" s="228" t="s">
        <v>756</v>
      </c>
    </row>
    <row r="195" s="2" customFormat="1" ht="24.15" customHeight="1">
      <c r="A195" s="41"/>
      <c r="B195" s="42"/>
      <c r="C195" s="217" t="s">
        <v>7</v>
      </c>
      <c r="D195" s="217" t="s">
        <v>158</v>
      </c>
      <c r="E195" s="218" t="s">
        <v>757</v>
      </c>
      <c r="F195" s="219" t="s">
        <v>758</v>
      </c>
      <c r="G195" s="220" t="s">
        <v>308</v>
      </c>
      <c r="H195" s="221">
        <v>1</v>
      </c>
      <c r="I195" s="222"/>
      <c r="J195" s="223">
        <f>ROUND(I195*H195,2)</f>
        <v>0</v>
      </c>
      <c r="K195" s="219" t="s">
        <v>162</v>
      </c>
      <c r="L195" s="47"/>
      <c r="M195" s="224" t="s">
        <v>19</v>
      </c>
      <c r="N195" s="225" t="s">
        <v>45</v>
      </c>
      <c r="O195" s="87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8" t="s">
        <v>260</v>
      </c>
      <c r="AT195" s="228" t="s">
        <v>158</v>
      </c>
      <c r="AU195" s="228" t="s">
        <v>82</v>
      </c>
      <c r="AY195" s="20" t="s">
        <v>155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20" t="s">
        <v>80</v>
      </c>
      <c r="BK195" s="229">
        <f>ROUND(I195*H195,2)</f>
        <v>0</v>
      </c>
      <c r="BL195" s="20" t="s">
        <v>260</v>
      </c>
      <c r="BM195" s="228" t="s">
        <v>759</v>
      </c>
    </row>
    <row r="196" s="2" customFormat="1">
      <c r="A196" s="41"/>
      <c r="B196" s="42"/>
      <c r="C196" s="43"/>
      <c r="D196" s="230" t="s">
        <v>164</v>
      </c>
      <c r="E196" s="43"/>
      <c r="F196" s="231" t="s">
        <v>760</v>
      </c>
      <c r="G196" s="43"/>
      <c r="H196" s="43"/>
      <c r="I196" s="232"/>
      <c r="J196" s="43"/>
      <c r="K196" s="43"/>
      <c r="L196" s="47"/>
      <c r="M196" s="233"/>
      <c r="N196" s="23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164</v>
      </c>
      <c r="AU196" s="20" t="s">
        <v>82</v>
      </c>
    </row>
    <row r="197" s="2" customFormat="1" ht="24.15" customHeight="1">
      <c r="A197" s="41"/>
      <c r="B197" s="42"/>
      <c r="C197" s="272" t="s">
        <v>305</v>
      </c>
      <c r="D197" s="272" t="s">
        <v>353</v>
      </c>
      <c r="E197" s="273" t="s">
        <v>761</v>
      </c>
      <c r="F197" s="274" t="s">
        <v>762</v>
      </c>
      <c r="G197" s="275" t="s">
        <v>308</v>
      </c>
      <c r="H197" s="276">
        <v>1</v>
      </c>
      <c r="I197" s="277"/>
      <c r="J197" s="278">
        <f>ROUND(I197*H197,2)</f>
        <v>0</v>
      </c>
      <c r="K197" s="274" t="s">
        <v>162</v>
      </c>
      <c r="L197" s="279"/>
      <c r="M197" s="280" t="s">
        <v>19</v>
      </c>
      <c r="N197" s="281" t="s">
        <v>45</v>
      </c>
      <c r="O197" s="87"/>
      <c r="P197" s="226">
        <f>O197*H197</f>
        <v>0</v>
      </c>
      <c r="Q197" s="226">
        <v>0.00014999999999999999</v>
      </c>
      <c r="R197" s="226">
        <f>Q197*H197</f>
        <v>0.00014999999999999999</v>
      </c>
      <c r="S197" s="226">
        <v>0</v>
      </c>
      <c r="T197" s="22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8" t="s">
        <v>419</v>
      </c>
      <c r="AT197" s="228" t="s">
        <v>353</v>
      </c>
      <c r="AU197" s="228" t="s">
        <v>82</v>
      </c>
      <c r="AY197" s="20" t="s">
        <v>155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0" t="s">
        <v>80</v>
      </c>
      <c r="BK197" s="229">
        <f>ROUND(I197*H197,2)</f>
        <v>0</v>
      </c>
      <c r="BL197" s="20" t="s">
        <v>260</v>
      </c>
      <c r="BM197" s="228" t="s">
        <v>763</v>
      </c>
    </row>
    <row r="198" s="2" customFormat="1" ht="24.15" customHeight="1">
      <c r="A198" s="41"/>
      <c r="B198" s="42"/>
      <c r="C198" s="217" t="s">
        <v>450</v>
      </c>
      <c r="D198" s="217" t="s">
        <v>158</v>
      </c>
      <c r="E198" s="218" t="s">
        <v>764</v>
      </c>
      <c r="F198" s="219" t="s">
        <v>765</v>
      </c>
      <c r="G198" s="220" t="s">
        <v>308</v>
      </c>
      <c r="H198" s="221">
        <v>4</v>
      </c>
      <c r="I198" s="222"/>
      <c r="J198" s="223">
        <f>ROUND(I198*H198,2)</f>
        <v>0</v>
      </c>
      <c r="K198" s="219" t="s">
        <v>162</v>
      </c>
      <c r="L198" s="47"/>
      <c r="M198" s="224" t="s">
        <v>19</v>
      </c>
      <c r="N198" s="225" t="s">
        <v>45</v>
      </c>
      <c r="O198" s="87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8" t="s">
        <v>260</v>
      </c>
      <c r="AT198" s="228" t="s">
        <v>158</v>
      </c>
      <c r="AU198" s="228" t="s">
        <v>82</v>
      </c>
      <c r="AY198" s="20" t="s">
        <v>155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20" t="s">
        <v>80</v>
      </c>
      <c r="BK198" s="229">
        <f>ROUND(I198*H198,2)</f>
        <v>0</v>
      </c>
      <c r="BL198" s="20" t="s">
        <v>260</v>
      </c>
      <c r="BM198" s="228" t="s">
        <v>766</v>
      </c>
    </row>
    <row r="199" s="2" customFormat="1">
      <c r="A199" s="41"/>
      <c r="B199" s="42"/>
      <c r="C199" s="43"/>
      <c r="D199" s="230" t="s">
        <v>164</v>
      </c>
      <c r="E199" s="43"/>
      <c r="F199" s="231" t="s">
        <v>767</v>
      </c>
      <c r="G199" s="43"/>
      <c r="H199" s="43"/>
      <c r="I199" s="232"/>
      <c r="J199" s="43"/>
      <c r="K199" s="43"/>
      <c r="L199" s="47"/>
      <c r="M199" s="233"/>
      <c r="N199" s="23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164</v>
      </c>
      <c r="AU199" s="20" t="s">
        <v>82</v>
      </c>
    </row>
    <row r="200" s="2" customFormat="1" ht="21.75" customHeight="1">
      <c r="A200" s="41"/>
      <c r="B200" s="42"/>
      <c r="C200" s="272" t="s">
        <v>455</v>
      </c>
      <c r="D200" s="272" t="s">
        <v>353</v>
      </c>
      <c r="E200" s="273" t="s">
        <v>768</v>
      </c>
      <c r="F200" s="274" t="s">
        <v>769</v>
      </c>
      <c r="G200" s="275" t="s">
        <v>308</v>
      </c>
      <c r="H200" s="276">
        <v>4</v>
      </c>
      <c r="I200" s="277"/>
      <c r="J200" s="278">
        <f>ROUND(I200*H200,2)</f>
        <v>0</v>
      </c>
      <c r="K200" s="274" t="s">
        <v>162</v>
      </c>
      <c r="L200" s="279"/>
      <c r="M200" s="280" t="s">
        <v>19</v>
      </c>
      <c r="N200" s="281" t="s">
        <v>45</v>
      </c>
      <c r="O200" s="87"/>
      <c r="P200" s="226">
        <f>O200*H200</f>
        <v>0</v>
      </c>
      <c r="Q200" s="226">
        <v>0.00040000000000000002</v>
      </c>
      <c r="R200" s="226">
        <f>Q200*H200</f>
        <v>0.0016000000000000001</v>
      </c>
      <c r="S200" s="226">
        <v>0</v>
      </c>
      <c r="T200" s="22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8" t="s">
        <v>419</v>
      </c>
      <c r="AT200" s="228" t="s">
        <v>353</v>
      </c>
      <c r="AU200" s="228" t="s">
        <v>82</v>
      </c>
      <c r="AY200" s="20" t="s">
        <v>155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20" t="s">
        <v>80</v>
      </c>
      <c r="BK200" s="229">
        <f>ROUND(I200*H200,2)</f>
        <v>0</v>
      </c>
      <c r="BL200" s="20" t="s">
        <v>260</v>
      </c>
      <c r="BM200" s="228" t="s">
        <v>770</v>
      </c>
    </row>
    <row r="201" s="2" customFormat="1" ht="37.8" customHeight="1">
      <c r="A201" s="41"/>
      <c r="B201" s="42"/>
      <c r="C201" s="217" t="s">
        <v>462</v>
      </c>
      <c r="D201" s="217" t="s">
        <v>158</v>
      </c>
      <c r="E201" s="218" t="s">
        <v>771</v>
      </c>
      <c r="F201" s="219" t="s">
        <v>772</v>
      </c>
      <c r="G201" s="220" t="s">
        <v>267</v>
      </c>
      <c r="H201" s="221">
        <v>8.6999999999999993</v>
      </c>
      <c r="I201" s="222"/>
      <c r="J201" s="223">
        <f>ROUND(I201*H201,2)</f>
        <v>0</v>
      </c>
      <c r="K201" s="219" t="s">
        <v>162</v>
      </c>
      <c r="L201" s="47"/>
      <c r="M201" s="224" t="s">
        <v>19</v>
      </c>
      <c r="N201" s="225" t="s">
        <v>45</v>
      </c>
      <c r="O201" s="87"/>
      <c r="P201" s="226">
        <f>O201*H201</f>
        <v>0</v>
      </c>
      <c r="Q201" s="226">
        <v>0.001681</v>
      </c>
      <c r="R201" s="226">
        <f>Q201*H201</f>
        <v>0.014624699999999999</v>
      </c>
      <c r="S201" s="226">
        <v>0</v>
      </c>
      <c r="T201" s="22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8" t="s">
        <v>260</v>
      </c>
      <c r="AT201" s="228" t="s">
        <v>158</v>
      </c>
      <c r="AU201" s="228" t="s">
        <v>82</v>
      </c>
      <c r="AY201" s="20" t="s">
        <v>155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20" t="s">
        <v>80</v>
      </c>
      <c r="BK201" s="229">
        <f>ROUND(I201*H201,2)</f>
        <v>0</v>
      </c>
      <c r="BL201" s="20" t="s">
        <v>260</v>
      </c>
      <c r="BM201" s="228" t="s">
        <v>773</v>
      </c>
    </row>
    <row r="202" s="2" customFormat="1">
      <c r="A202" s="41"/>
      <c r="B202" s="42"/>
      <c r="C202" s="43"/>
      <c r="D202" s="230" t="s">
        <v>164</v>
      </c>
      <c r="E202" s="43"/>
      <c r="F202" s="231" t="s">
        <v>774</v>
      </c>
      <c r="G202" s="43"/>
      <c r="H202" s="43"/>
      <c r="I202" s="232"/>
      <c r="J202" s="43"/>
      <c r="K202" s="43"/>
      <c r="L202" s="47"/>
      <c r="M202" s="233"/>
      <c r="N202" s="23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164</v>
      </c>
      <c r="AU202" s="20" t="s">
        <v>82</v>
      </c>
    </row>
    <row r="203" s="13" customFormat="1">
      <c r="A203" s="13"/>
      <c r="B203" s="235"/>
      <c r="C203" s="236"/>
      <c r="D203" s="237" t="s">
        <v>166</v>
      </c>
      <c r="E203" s="238" t="s">
        <v>19</v>
      </c>
      <c r="F203" s="239" t="s">
        <v>775</v>
      </c>
      <c r="G203" s="236"/>
      <c r="H203" s="240">
        <v>8.6999999999999993</v>
      </c>
      <c r="I203" s="241"/>
      <c r="J203" s="236"/>
      <c r="K203" s="236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166</v>
      </c>
      <c r="AU203" s="246" t="s">
        <v>82</v>
      </c>
      <c r="AV203" s="13" t="s">
        <v>82</v>
      </c>
      <c r="AW203" s="13" t="s">
        <v>35</v>
      </c>
      <c r="AX203" s="13" t="s">
        <v>80</v>
      </c>
      <c r="AY203" s="246" t="s">
        <v>155</v>
      </c>
    </row>
    <row r="204" s="2" customFormat="1" ht="49.05" customHeight="1">
      <c r="A204" s="41"/>
      <c r="B204" s="42"/>
      <c r="C204" s="217" t="s">
        <v>467</v>
      </c>
      <c r="D204" s="217" t="s">
        <v>158</v>
      </c>
      <c r="E204" s="218" t="s">
        <v>776</v>
      </c>
      <c r="F204" s="219" t="s">
        <v>777</v>
      </c>
      <c r="G204" s="220" t="s">
        <v>235</v>
      </c>
      <c r="H204" s="221">
        <v>0.02</v>
      </c>
      <c r="I204" s="222"/>
      <c r="J204" s="223">
        <f>ROUND(I204*H204,2)</f>
        <v>0</v>
      </c>
      <c r="K204" s="219" t="s">
        <v>162</v>
      </c>
      <c r="L204" s="47"/>
      <c r="M204" s="224" t="s">
        <v>19</v>
      </c>
      <c r="N204" s="225" t="s">
        <v>45</v>
      </c>
      <c r="O204" s="87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8" t="s">
        <v>260</v>
      </c>
      <c r="AT204" s="228" t="s">
        <v>158</v>
      </c>
      <c r="AU204" s="228" t="s">
        <v>82</v>
      </c>
      <c r="AY204" s="20" t="s">
        <v>155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0" t="s">
        <v>80</v>
      </c>
      <c r="BK204" s="229">
        <f>ROUND(I204*H204,2)</f>
        <v>0</v>
      </c>
      <c r="BL204" s="20" t="s">
        <v>260</v>
      </c>
      <c r="BM204" s="228" t="s">
        <v>778</v>
      </c>
    </row>
    <row r="205" s="2" customFormat="1">
      <c r="A205" s="41"/>
      <c r="B205" s="42"/>
      <c r="C205" s="43"/>
      <c r="D205" s="230" t="s">
        <v>164</v>
      </c>
      <c r="E205" s="43"/>
      <c r="F205" s="231" t="s">
        <v>779</v>
      </c>
      <c r="G205" s="43"/>
      <c r="H205" s="43"/>
      <c r="I205" s="232"/>
      <c r="J205" s="43"/>
      <c r="K205" s="43"/>
      <c r="L205" s="47"/>
      <c r="M205" s="233"/>
      <c r="N205" s="23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164</v>
      </c>
      <c r="AU205" s="20" t="s">
        <v>82</v>
      </c>
    </row>
    <row r="206" s="12" customFormat="1" ht="22.8" customHeight="1">
      <c r="A206" s="12"/>
      <c r="B206" s="201"/>
      <c r="C206" s="202"/>
      <c r="D206" s="203" t="s">
        <v>73</v>
      </c>
      <c r="E206" s="215" t="s">
        <v>780</v>
      </c>
      <c r="F206" s="215" t="s">
        <v>781</v>
      </c>
      <c r="G206" s="202"/>
      <c r="H206" s="202"/>
      <c r="I206" s="205"/>
      <c r="J206" s="216">
        <f>BK206</f>
        <v>0</v>
      </c>
      <c r="K206" s="202"/>
      <c r="L206" s="207"/>
      <c r="M206" s="208"/>
      <c r="N206" s="209"/>
      <c r="O206" s="209"/>
      <c r="P206" s="210">
        <f>SUM(P207:P221)</f>
        <v>0</v>
      </c>
      <c r="Q206" s="209"/>
      <c r="R206" s="210">
        <f>SUM(R207:R221)</f>
        <v>0.15690534999999997</v>
      </c>
      <c r="S206" s="209"/>
      <c r="T206" s="211">
        <f>SUM(T207:T221)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2" t="s">
        <v>82</v>
      </c>
      <c r="AT206" s="213" t="s">
        <v>73</v>
      </c>
      <c r="AU206" s="213" t="s">
        <v>80</v>
      </c>
      <c r="AY206" s="212" t="s">
        <v>155</v>
      </c>
      <c r="BK206" s="214">
        <f>SUM(BK207:BK221)</f>
        <v>0</v>
      </c>
    </row>
    <row r="207" s="2" customFormat="1" ht="37.8" customHeight="1">
      <c r="A207" s="41"/>
      <c r="B207" s="42"/>
      <c r="C207" s="217" t="s">
        <v>471</v>
      </c>
      <c r="D207" s="217" t="s">
        <v>158</v>
      </c>
      <c r="E207" s="218" t="s">
        <v>782</v>
      </c>
      <c r="F207" s="219" t="s">
        <v>783</v>
      </c>
      <c r="G207" s="220" t="s">
        <v>161</v>
      </c>
      <c r="H207" s="221">
        <v>17.149999999999999</v>
      </c>
      <c r="I207" s="222"/>
      <c r="J207" s="223">
        <f>ROUND(I207*H207,2)</f>
        <v>0</v>
      </c>
      <c r="K207" s="219" t="s">
        <v>162</v>
      </c>
      <c r="L207" s="47"/>
      <c r="M207" s="224" t="s">
        <v>19</v>
      </c>
      <c r="N207" s="225" t="s">
        <v>45</v>
      </c>
      <c r="O207" s="87"/>
      <c r="P207" s="226">
        <f>O207*H207</f>
        <v>0</v>
      </c>
      <c r="Q207" s="226">
        <v>0.0070489999999999997</v>
      </c>
      <c r="R207" s="226">
        <f>Q207*H207</f>
        <v>0.12089034999999998</v>
      </c>
      <c r="S207" s="226">
        <v>0</v>
      </c>
      <c r="T207" s="22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8" t="s">
        <v>260</v>
      </c>
      <c r="AT207" s="228" t="s">
        <v>158</v>
      </c>
      <c r="AU207" s="228" t="s">
        <v>82</v>
      </c>
      <c r="AY207" s="20" t="s">
        <v>155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20" t="s">
        <v>80</v>
      </c>
      <c r="BK207" s="229">
        <f>ROUND(I207*H207,2)</f>
        <v>0</v>
      </c>
      <c r="BL207" s="20" t="s">
        <v>260</v>
      </c>
      <c r="BM207" s="228" t="s">
        <v>784</v>
      </c>
    </row>
    <row r="208" s="2" customFormat="1">
      <c r="A208" s="41"/>
      <c r="B208" s="42"/>
      <c r="C208" s="43"/>
      <c r="D208" s="230" t="s">
        <v>164</v>
      </c>
      <c r="E208" s="43"/>
      <c r="F208" s="231" t="s">
        <v>785</v>
      </c>
      <c r="G208" s="43"/>
      <c r="H208" s="43"/>
      <c r="I208" s="232"/>
      <c r="J208" s="43"/>
      <c r="K208" s="43"/>
      <c r="L208" s="47"/>
      <c r="M208" s="233"/>
      <c r="N208" s="23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164</v>
      </c>
      <c r="AU208" s="20" t="s">
        <v>82</v>
      </c>
    </row>
    <row r="209" s="13" customFormat="1">
      <c r="A209" s="13"/>
      <c r="B209" s="235"/>
      <c r="C209" s="236"/>
      <c r="D209" s="237" t="s">
        <v>166</v>
      </c>
      <c r="E209" s="238" t="s">
        <v>19</v>
      </c>
      <c r="F209" s="239" t="s">
        <v>786</v>
      </c>
      <c r="G209" s="236"/>
      <c r="H209" s="240">
        <v>2.0299999999999998</v>
      </c>
      <c r="I209" s="241"/>
      <c r="J209" s="236"/>
      <c r="K209" s="236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166</v>
      </c>
      <c r="AU209" s="246" t="s">
        <v>82</v>
      </c>
      <c r="AV209" s="13" t="s">
        <v>82</v>
      </c>
      <c r="AW209" s="13" t="s">
        <v>35</v>
      </c>
      <c r="AX209" s="13" t="s">
        <v>74</v>
      </c>
      <c r="AY209" s="246" t="s">
        <v>155</v>
      </c>
    </row>
    <row r="210" s="13" customFormat="1">
      <c r="A210" s="13"/>
      <c r="B210" s="235"/>
      <c r="C210" s="236"/>
      <c r="D210" s="237" t="s">
        <v>166</v>
      </c>
      <c r="E210" s="238" t="s">
        <v>19</v>
      </c>
      <c r="F210" s="239" t="s">
        <v>787</v>
      </c>
      <c r="G210" s="236"/>
      <c r="H210" s="240">
        <v>7.5</v>
      </c>
      <c r="I210" s="241"/>
      <c r="J210" s="236"/>
      <c r="K210" s="236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166</v>
      </c>
      <c r="AU210" s="246" t="s">
        <v>82</v>
      </c>
      <c r="AV210" s="13" t="s">
        <v>82</v>
      </c>
      <c r="AW210" s="13" t="s">
        <v>35</v>
      </c>
      <c r="AX210" s="13" t="s">
        <v>74</v>
      </c>
      <c r="AY210" s="246" t="s">
        <v>155</v>
      </c>
    </row>
    <row r="211" s="13" customFormat="1">
      <c r="A211" s="13"/>
      <c r="B211" s="235"/>
      <c r="C211" s="236"/>
      <c r="D211" s="237" t="s">
        <v>166</v>
      </c>
      <c r="E211" s="238" t="s">
        <v>19</v>
      </c>
      <c r="F211" s="239" t="s">
        <v>788</v>
      </c>
      <c r="G211" s="236"/>
      <c r="H211" s="240">
        <v>5.9299999999999997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166</v>
      </c>
      <c r="AU211" s="246" t="s">
        <v>82</v>
      </c>
      <c r="AV211" s="13" t="s">
        <v>82</v>
      </c>
      <c r="AW211" s="13" t="s">
        <v>35</v>
      </c>
      <c r="AX211" s="13" t="s">
        <v>74</v>
      </c>
      <c r="AY211" s="246" t="s">
        <v>155</v>
      </c>
    </row>
    <row r="212" s="13" customFormat="1">
      <c r="A212" s="13"/>
      <c r="B212" s="235"/>
      <c r="C212" s="236"/>
      <c r="D212" s="237" t="s">
        <v>166</v>
      </c>
      <c r="E212" s="238" t="s">
        <v>19</v>
      </c>
      <c r="F212" s="239" t="s">
        <v>789</v>
      </c>
      <c r="G212" s="236"/>
      <c r="H212" s="240">
        <v>1.69</v>
      </c>
      <c r="I212" s="241"/>
      <c r="J212" s="236"/>
      <c r="K212" s="236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166</v>
      </c>
      <c r="AU212" s="246" t="s">
        <v>82</v>
      </c>
      <c r="AV212" s="13" t="s">
        <v>82</v>
      </c>
      <c r="AW212" s="13" t="s">
        <v>35</v>
      </c>
      <c r="AX212" s="13" t="s">
        <v>74</v>
      </c>
      <c r="AY212" s="246" t="s">
        <v>155</v>
      </c>
    </row>
    <row r="213" s="15" customFormat="1">
      <c r="A213" s="15"/>
      <c r="B213" s="257"/>
      <c r="C213" s="258"/>
      <c r="D213" s="237" t="s">
        <v>166</v>
      </c>
      <c r="E213" s="259" t="s">
        <v>19</v>
      </c>
      <c r="F213" s="260" t="s">
        <v>186</v>
      </c>
      <c r="G213" s="258"/>
      <c r="H213" s="261">
        <v>17.149999999999999</v>
      </c>
      <c r="I213" s="262"/>
      <c r="J213" s="258"/>
      <c r="K213" s="258"/>
      <c r="L213" s="263"/>
      <c r="M213" s="264"/>
      <c r="N213" s="265"/>
      <c r="O213" s="265"/>
      <c r="P213" s="265"/>
      <c r="Q213" s="265"/>
      <c r="R213" s="265"/>
      <c r="S213" s="265"/>
      <c r="T213" s="26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7" t="s">
        <v>166</v>
      </c>
      <c r="AU213" s="267" t="s">
        <v>82</v>
      </c>
      <c r="AV213" s="15" t="s">
        <v>94</v>
      </c>
      <c r="AW213" s="15" t="s">
        <v>35</v>
      </c>
      <c r="AX213" s="15" t="s">
        <v>80</v>
      </c>
      <c r="AY213" s="267" t="s">
        <v>155</v>
      </c>
    </row>
    <row r="214" s="2" customFormat="1" ht="37.8" customHeight="1">
      <c r="A214" s="41"/>
      <c r="B214" s="42"/>
      <c r="C214" s="272" t="s">
        <v>478</v>
      </c>
      <c r="D214" s="272" t="s">
        <v>353</v>
      </c>
      <c r="E214" s="273" t="s">
        <v>790</v>
      </c>
      <c r="F214" s="274" t="s">
        <v>791</v>
      </c>
      <c r="G214" s="275" t="s">
        <v>161</v>
      </c>
      <c r="H214" s="276">
        <v>17.149999999999999</v>
      </c>
      <c r="I214" s="277"/>
      <c r="J214" s="278">
        <f>ROUND(I214*H214,2)</f>
        <v>0</v>
      </c>
      <c r="K214" s="274" t="s">
        <v>162</v>
      </c>
      <c r="L214" s="279"/>
      <c r="M214" s="280" t="s">
        <v>19</v>
      </c>
      <c r="N214" s="281" t="s">
        <v>45</v>
      </c>
      <c r="O214" s="87"/>
      <c r="P214" s="226">
        <f>O214*H214</f>
        <v>0</v>
      </c>
      <c r="Q214" s="226">
        <v>0.0020999999999999999</v>
      </c>
      <c r="R214" s="226">
        <f>Q214*H214</f>
        <v>0.036014999999999991</v>
      </c>
      <c r="S214" s="226">
        <v>0</v>
      </c>
      <c r="T214" s="22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8" t="s">
        <v>419</v>
      </c>
      <c r="AT214" s="228" t="s">
        <v>353</v>
      </c>
      <c r="AU214" s="228" t="s">
        <v>82</v>
      </c>
      <c r="AY214" s="20" t="s">
        <v>155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20" t="s">
        <v>80</v>
      </c>
      <c r="BK214" s="229">
        <f>ROUND(I214*H214,2)</f>
        <v>0</v>
      </c>
      <c r="BL214" s="20" t="s">
        <v>260</v>
      </c>
      <c r="BM214" s="228" t="s">
        <v>792</v>
      </c>
    </row>
    <row r="215" s="13" customFormat="1">
      <c r="A215" s="13"/>
      <c r="B215" s="235"/>
      <c r="C215" s="236"/>
      <c r="D215" s="237" t="s">
        <v>166</v>
      </c>
      <c r="E215" s="238" t="s">
        <v>19</v>
      </c>
      <c r="F215" s="239" t="s">
        <v>786</v>
      </c>
      <c r="G215" s="236"/>
      <c r="H215" s="240">
        <v>2.0299999999999998</v>
      </c>
      <c r="I215" s="241"/>
      <c r="J215" s="236"/>
      <c r="K215" s="236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166</v>
      </c>
      <c r="AU215" s="246" t="s">
        <v>82</v>
      </c>
      <c r="AV215" s="13" t="s">
        <v>82</v>
      </c>
      <c r="AW215" s="13" t="s">
        <v>35</v>
      </c>
      <c r="AX215" s="13" t="s">
        <v>74</v>
      </c>
      <c r="AY215" s="246" t="s">
        <v>155</v>
      </c>
    </row>
    <row r="216" s="13" customFormat="1">
      <c r="A216" s="13"/>
      <c r="B216" s="235"/>
      <c r="C216" s="236"/>
      <c r="D216" s="237" t="s">
        <v>166</v>
      </c>
      <c r="E216" s="238" t="s">
        <v>19</v>
      </c>
      <c r="F216" s="239" t="s">
        <v>787</v>
      </c>
      <c r="G216" s="236"/>
      <c r="H216" s="240">
        <v>7.5</v>
      </c>
      <c r="I216" s="241"/>
      <c r="J216" s="236"/>
      <c r="K216" s="236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166</v>
      </c>
      <c r="AU216" s="246" t="s">
        <v>82</v>
      </c>
      <c r="AV216" s="13" t="s">
        <v>82</v>
      </c>
      <c r="AW216" s="13" t="s">
        <v>35</v>
      </c>
      <c r="AX216" s="13" t="s">
        <v>74</v>
      </c>
      <c r="AY216" s="246" t="s">
        <v>155</v>
      </c>
    </row>
    <row r="217" s="13" customFormat="1">
      <c r="A217" s="13"/>
      <c r="B217" s="235"/>
      <c r="C217" s="236"/>
      <c r="D217" s="237" t="s">
        <v>166</v>
      </c>
      <c r="E217" s="238" t="s">
        <v>19</v>
      </c>
      <c r="F217" s="239" t="s">
        <v>788</v>
      </c>
      <c r="G217" s="236"/>
      <c r="H217" s="240">
        <v>5.9299999999999997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166</v>
      </c>
      <c r="AU217" s="246" t="s">
        <v>82</v>
      </c>
      <c r="AV217" s="13" t="s">
        <v>82</v>
      </c>
      <c r="AW217" s="13" t="s">
        <v>35</v>
      </c>
      <c r="AX217" s="13" t="s">
        <v>74</v>
      </c>
      <c r="AY217" s="246" t="s">
        <v>155</v>
      </c>
    </row>
    <row r="218" s="13" customFormat="1">
      <c r="A218" s="13"/>
      <c r="B218" s="235"/>
      <c r="C218" s="236"/>
      <c r="D218" s="237" t="s">
        <v>166</v>
      </c>
      <c r="E218" s="238" t="s">
        <v>19</v>
      </c>
      <c r="F218" s="239" t="s">
        <v>789</v>
      </c>
      <c r="G218" s="236"/>
      <c r="H218" s="240">
        <v>1.69</v>
      </c>
      <c r="I218" s="241"/>
      <c r="J218" s="236"/>
      <c r="K218" s="236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166</v>
      </c>
      <c r="AU218" s="246" t="s">
        <v>82</v>
      </c>
      <c r="AV218" s="13" t="s">
        <v>82</v>
      </c>
      <c r="AW218" s="13" t="s">
        <v>35</v>
      </c>
      <c r="AX218" s="13" t="s">
        <v>74</v>
      </c>
      <c r="AY218" s="246" t="s">
        <v>155</v>
      </c>
    </row>
    <row r="219" s="15" customFormat="1">
      <c r="A219" s="15"/>
      <c r="B219" s="257"/>
      <c r="C219" s="258"/>
      <c r="D219" s="237" t="s">
        <v>166</v>
      </c>
      <c r="E219" s="259" t="s">
        <v>19</v>
      </c>
      <c r="F219" s="260" t="s">
        <v>186</v>
      </c>
      <c r="G219" s="258"/>
      <c r="H219" s="261">
        <v>17.149999999999999</v>
      </c>
      <c r="I219" s="262"/>
      <c r="J219" s="258"/>
      <c r="K219" s="258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166</v>
      </c>
      <c r="AU219" s="267" t="s">
        <v>82</v>
      </c>
      <c r="AV219" s="15" t="s">
        <v>94</v>
      </c>
      <c r="AW219" s="15" t="s">
        <v>35</v>
      </c>
      <c r="AX219" s="15" t="s">
        <v>80</v>
      </c>
      <c r="AY219" s="267" t="s">
        <v>155</v>
      </c>
    </row>
    <row r="220" s="2" customFormat="1" ht="66.75" customHeight="1">
      <c r="A220" s="41"/>
      <c r="B220" s="42"/>
      <c r="C220" s="217" t="s">
        <v>482</v>
      </c>
      <c r="D220" s="217" t="s">
        <v>158</v>
      </c>
      <c r="E220" s="218" t="s">
        <v>793</v>
      </c>
      <c r="F220" s="219" t="s">
        <v>794</v>
      </c>
      <c r="G220" s="220" t="s">
        <v>235</v>
      </c>
      <c r="H220" s="221">
        <v>0.157</v>
      </c>
      <c r="I220" s="222"/>
      <c r="J220" s="223">
        <f>ROUND(I220*H220,2)</f>
        <v>0</v>
      </c>
      <c r="K220" s="219" t="s">
        <v>162</v>
      </c>
      <c r="L220" s="47"/>
      <c r="M220" s="224" t="s">
        <v>19</v>
      </c>
      <c r="N220" s="225" t="s">
        <v>45</v>
      </c>
      <c r="O220" s="87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8" t="s">
        <v>260</v>
      </c>
      <c r="AT220" s="228" t="s">
        <v>158</v>
      </c>
      <c r="AU220" s="228" t="s">
        <v>82</v>
      </c>
      <c r="AY220" s="20" t="s">
        <v>155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20" t="s">
        <v>80</v>
      </c>
      <c r="BK220" s="229">
        <f>ROUND(I220*H220,2)</f>
        <v>0</v>
      </c>
      <c r="BL220" s="20" t="s">
        <v>260</v>
      </c>
      <c r="BM220" s="228" t="s">
        <v>795</v>
      </c>
    </row>
    <row r="221" s="2" customFormat="1">
      <c r="A221" s="41"/>
      <c r="B221" s="42"/>
      <c r="C221" s="43"/>
      <c r="D221" s="230" t="s">
        <v>164</v>
      </c>
      <c r="E221" s="43"/>
      <c r="F221" s="231" t="s">
        <v>796</v>
      </c>
      <c r="G221" s="43"/>
      <c r="H221" s="43"/>
      <c r="I221" s="232"/>
      <c r="J221" s="43"/>
      <c r="K221" s="43"/>
      <c r="L221" s="47"/>
      <c r="M221" s="233"/>
      <c r="N221" s="23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164</v>
      </c>
      <c r="AU221" s="20" t="s">
        <v>82</v>
      </c>
    </row>
    <row r="222" s="12" customFormat="1" ht="22.8" customHeight="1">
      <c r="A222" s="12"/>
      <c r="B222" s="201"/>
      <c r="C222" s="202"/>
      <c r="D222" s="203" t="s">
        <v>73</v>
      </c>
      <c r="E222" s="215" t="s">
        <v>271</v>
      </c>
      <c r="F222" s="215" t="s">
        <v>272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SUM(P223:P227)</f>
        <v>0</v>
      </c>
      <c r="Q222" s="209"/>
      <c r="R222" s="210">
        <f>SUM(R223:R227)</f>
        <v>0.0038358450000000001</v>
      </c>
      <c r="S222" s="209"/>
      <c r="T222" s="211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82</v>
      </c>
      <c r="AT222" s="213" t="s">
        <v>73</v>
      </c>
      <c r="AU222" s="213" t="s">
        <v>80</v>
      </c>
      <c r="AY222" s="212" t="s">
        <v>155</v>
      </c>
      <c r="BK222" s="214">
        <f>SUM(BK223:BK227)</f>
        <v>0</v>
      </c>
    </row>
    <row r="223" s="2" customFormat="1" ht="37.8" customHeight="1">
      <c r="A223" s="41"/>
      <c r="B223" s="42"/>
      <c r="C223" s="217" t="s">
        <v>487</v>
      </c>
      <c r="D223" s="217" t="s">
        <v>158</v>
      </c>
      <c r="E223" s="218" t="s">
        <v>797</v>
      </c>
      <c r="F223" s="219" t="s">
        <v>798</v>
      </c>
      <c r="G223" s="220" t="s">
        <v>267</v>
      </c>
      <c r="H223" s="221">
        <v>1.3</v>
      </c>
      <c r="I223" s="222"/>
      <c r="J223" s="223">
        <f>ROUND(I223*H223,2)</f>
        <v>0</v>
      </c>
      <c r="K223" s="219" t="s">
        <v>162</v>
      </c>
      <c r="L223" s="47"/>
      <c r="M223" s="224" t="s">
        <v>19</v>
      </c>
      <c r="N223" s="225" t="s">
        <v>45</v>
      </c>
      <c r="O223" s="87"/>
      <c r="P223" s="226">
        <f>O223*H223</f>
        <v>0</v>
      </c>
      <c r="Q223" s="226">
        <v>0.00295065</v>
      </c>
      <c r="R223" s="226">
        <f>Q223*H223</f>
        <v>0.0038358450000000001</v>
      </c>
      <c r="S223" s="226">
        <v>0</v>
      </c>
      <c r="T223" s="22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8" t="s">
        <v>260</v>
      </c>
      <c r="AT223" s="228" t="s">
        <v>158</v>
      </c>
      <c r="AU223" s="228" t="s">
        <v>82</v>
      </c>
      <c r="AY223" s="20" t="s">
        <v>155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20" t="s">
        <v>80</v>
      </c>
      <c r="BK223" s="229">
        <f>ROUND(I223*H223,2)</f>
        <v>0</v>
      </c>
      <c r="BL223" s="20" t="s">
        <v>260</v>
      </c>
      <c r="BM223" s="228" t="s">
        <v>799</v>
      </c>
    </row>
    <row r="224" s="2" customFormat="1">
      <c r="A224" s="41"/>
      <c r="B224" s="42"/>
      <c r="C224" s="43"/>
      <c r="D224" s="230" t="s">
        <v>164</v>
      </c>
      <c r="E224" s="43"/>
      <c r="F224" s="231" t="s">
        <v>800</v>
      </c>
      <c r="G224" s="43"/>
      <c r="H224" s="43"/>
      <c r="I224" s="232"/>
      <c r="J224" s="43"/>
      <c r="K224" s="43"/>
      <c r="L224" s="47"/>
      <c r="M224" s="233"/>
      <c r="N224" s="23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164</v>
      </c>
      <c r="AU224" s="20" t="s">
        <v>82</v>
      </c>
    </row>
    <row r="225" s="13" customFormat="1">
      <c r="A225" s="13"/>
      <c r="B225" s="235"/>
      <c r="C225" s="236"/>
      <c r="D225" s="237" t="s">
        <v>166</v>
      </c>
      <c r="E225" s="238" t="s">
        <v>19</v>
      </c>
      <c r="F225" s="239" t="s">
        <v>801</v>
      </c>
      <c r="G225" s="236"/>
      <c r="H225" s="240">
        <v>1.3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166</v>
      </c>
      <c r="AU225" s="246" t="s">
        <v>82</v>
      </c>
      <c r="AV225" s="13" t="s">
        <v>82</v>
      </c>
      <c r="AW225" s="13" t="s">
        <v>35</v>
      </c>
      <c r="AX225" s="13" t="s">
        <v>80</v>
      </c>
      <c r="AY225" s="246" t="s">
        <v>155</v>
      </c>
    </row>
    <row r="226" s="2" customFormat="1" ht="49.05" customHeight="1">
      <c r="A226" s="41"/>
      <c r="B226" s="42"/>
      <c r="C226" s="217" t="s">
        <v>491</v>
      </c>
      <c r="D226" s="217" t="s">
        <v>158</v>
      </c>
      <c r="E226" s="218" t="s">
        <v>802</v>
      </c>
      <c r="F226" s="219" t="s">
        <v>803</v>
      </c>
      <c r="G226" s="220" t="s">
        <v>235</v>
      </c>
      <c r="H226" s="221">
        <v>0.0040000000000000001</v>
      </c>
      <c r="I226" s="222"/>
      <c r="J226" s="223">
        <f>ROUND(I226*H226,2)</f>
        <v>0</v>
      </c>
      <c r="K226" s="219" t="s">
        <v>162</v>
      </c>
      <c r="L226" s="47"/>
      <c r="M226" s="224" t="s">
        <v>19</v>
      </c>
      <c r="N226" s="225" t="s">
        <v>45</v>
      </c>
      <c r="O226" s="87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8" t="s">
        <v>260</v>
      </c>
      <c r="AT226" s="228" t="s">
        <v>158</v>
      </c>
      <c r="AU226" s="228" t="s">
        <v>82</v>
      </c>
      <c r="AY226" s="20" t="s">
        <v>155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20" t="s">
        <v>80</v>
      </c>
      <c r="BK226" s="229">
        <f>ROUND(I226*H226,2)</f>
        <v>0</v>
      </c>
      <c r="BL226" s="20" t="s">
        <v>260</v>
      </c>
      <c r="BM226" s="228" t="s">
        <v>804</v>
      </c>
    </row>
    <row r="227" s="2" customFormat="1">
      <c r="A227" s="41"/>
      <c r="B227" s="42"/>
      <c r="C227" s="43"/>
      <c r="D227" s="230" t="s">
        <v>164</v>
      </c>
      <c r="E227" s="43"/>
      <c r="F227" s="231" t="s">
        <v>805</v>
      </c>
      <c r="G227" s="43"/>
      <c r="H227" s="43"/>
      <c r="I227" s="232"/>
      <c r="J227" s="43"/>
      <c r="K227" s="43"/>
      <c r="L227" s="47"/>
      <c r="M227" s="233"/>
      <c r="N227" s="23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164</v>
      </c>
      <c r="AU227" s="20" t="s">
        <v>82</v>
      </c>
    </row>
    <row r="228" s="12" customFormat="1" ht="22.8" customHeight="1">
      <c r="A228" s="12"/>
      <c r="B228" s="201"/>
      <c r="C228" s="202"/>
      <c r="D228" s="203" t="s">
        <v>73</v>
      </c>
      <c r="E228" s="215" t="s">
        <v>460</v>
      </c>
      <c r="F228" s="215" t="s">
        <v>461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SUM(P229:P264)</f>
        <v>0</v>
      </c>
      <c r="Q228" s="209"/>
      <c r="R228" s="210">
        <f>SUM(R229:R264)</f>
        <v>0.14260000000000001</v>
      </c>
      <c r="S228" s="209"/>
      <c r="T228" s="211">
        <f>SUM(T229:T264)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82</v>
      </c>
      <c r="AT228" s="213" t="s">
        <v>73</v>
      </c>
      <c r="AU228" s="213" t="s">
        <v>80</v>
      </c>
      <c r="AY228" s="212" t="s">
        <v>155</v>
      </c>
      <c r="BK228" s="214">
        <f>SUM(BK229:BK264)</f>
        <v>0</v>
      </c>
    </row>
    <row r="229" s="2" customFormat="1" ht="37.8" customHeight="1">
      <c r="A229" s="41"/>
      <c r="B229" s="42"/>
      <c r="C229" s="217" t="s">
        <v>419</v>
      </c>
      <c r="D229" s="217" t="s">
        <v>158</v>
      </c>
      <c r="E229" s="218" t="s">
        <v>806</v>
      </c>
      <c r="F229" s="219" t="s">
        <v>807</v>
      </c>
      <c r="G229" s="220" t="s">
        <v>308</v>
      </c>
      <c r="H229" s="221">
        <v>7</v>
      </c>
      <c r="I229" s="222"/>
      <c r="J229" s="223">
        <f>ROUND(I229*H229,2)</f>
        <v>0</v>
      </c>
      <c r="K229" s="219" t="s">
        <v>162</v>
      </c>
      <c r="L229" s="47"/>
      <c r="M229" s="224" t="s">
        <v>19</v>
      </c>
      <c r="N229" s="225" t="s">
        <v>45</v>
      </c>
      <c r="O229" s="87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8" t="s">
        <v>260</v>
      </c>
      <c r="AT229" s="228" t="s">
        <v>158</v>
      </c>
      <c r="AU229" s="228" t="s">
        <v>82</v>
      </c>
      <c r="AY229" s="20" t="s">
        <v>155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20" t="s">
        <v>80</v>
      </c>
      <c r="BK229" s="229">
        <f>ROUND(I229*H229,2)</f>
        <v>0</v>
      </c>
      <c r="BL229" s="20" t="s">
        <v>260</v>
      </c>
      <c r="BM229" s="228" t="s">
        <v>808</v>
      </c>
    </row>
    <row r="230" s="2" customFormat="1">
      <c r="A230" s="41"/>
      <c r="B230" s="42"/>
      <c r="C230" s="43"/>
      <c r="D230" s="230" t="s">
        <v>164</v>
      </c>
      <c r="E230" s="43"/>
      <c r="F230" s="231" t="s">
        <v>809</v>
      </c>
      <c r="G230" s="43"/>
      <c r="H230" s="43"/>
      <c r="I230" s="232"/>
      <c r="J230" s="43"/>
      <c r="K230" s="43"/>
      <c r="L230" s="47"/>
      <c r="M230" s="233"/>
      <c r="N230" s="23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164</v>
      </c>
      <c r="AU230" s="20" t="s">
        <v>82</v>
      </c>
    </row>
    <row r="231" s="13" customFormat="1">
      <c r="A231" s="13"/>
      <c r="B231" s="235"/>
      <c r="C231" s="236"/>
      <c r="D231" s="237" t="s">
        <v>166</v>
      </c>
      <c r="E231" s="238" t="s">
        <v>19</v>
      </c>
      <c r="F231" s="239" t="s">
        <v>810</v>
      </c>
      <c r="G231" s="236"/>
      <c r="H231" s="240">
        <v>1</v>
      </c>
      <c r="I231" s="241"/>
      <c r="J231" s="236"/>
      <c r="K231" s="236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166</v>
      </c>
      <c r="AU231" s="246" t="s">
        <v>82</v>
      </c>
      <c r="AV231" s="13" t="s">
        <v>82</v>
      </c>
      <c r="AW231" s="13" t="s">
        <v>35</v>
      </c>
      <c r="AX231" s="13" t="s">
        <v>74</v>
      </c>
      <c r="AY231" s="246" t="s">
        <v>155</v>
      </c>
    </row>
    <row r="232" s="13" customFormat="1">
      <c r="A232" s="13"/>
      <c r="B232" s="235"/>
      <c r="C232" s="236"/>
      <c r="D232" s="237" t="s">
        <v>166</v>
      </c>
      <c r="E232" s="238" t="s">
        <v>19</v>
      </c>
      <c r="F232" s="239" t="s">
        <v>544</v>
      </c>
      <c r="G232" s="236"/>
      <c r="H232" s="240">
        <v>3</v>
      </c>
      <c r="I232" s="241"/>
      <c r="J232" s="236"/>
      <c r="K232" s="236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166</v>
      </c>
      <c r="AU232" s="246" t="s">
        <v>82</v>
      </c>
      <c r="AV232" s="13" t="s">
        <v>82</v>
      </c>
      <c r="AW232" s="13" t="s">
        <v>35</v>
      </c>
      <c r="AX232" s="13" t="s">
        <v>74</v>
      </c>
      <c r="AY232" s="246" t="s">
        <v>155</v>
      </c>
    </row>
    <row r="233" s="13" customFormat="1">
      <c r="A233" s="13"/>
      <c r="B233" s="235"/>
      <c r="C233" s="236"/>
      <c r="D233" s="237" t="s">
        <v>166</v>
      </c>
      <c r="E233" s="238" t="s">
        <v>19</v>
      </c>
      <c r="F233" s="239" t="s">
        <v>615</v>
      </c>
      <c r="G233" s="236"/>
      <c r="H233" s="240">
        <v>2</v>
      </c>
      <c r="I233" s="241"/>
      <c r="J233" s="236"/>
      <c r="K233" s="236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166</v>
      </c>
      <c r="AU233" s="246" t="s">
        <v>82</v>
      </c>
      <c r="AV233" s="13" t="s">
        <v>82</v>
      </c>
      <c r="AW233" s="13" t="s">
        <v>35</v>
      </c>
      <c r="AX233" s="13" t="s">
        <v>74</v>
      </c>
      <c r="AY233" s="246" t="s">
        <v>155</v>
      </c>
    </row>
    <row r="234" s="13" customFormat="1">
      <c r="A234" s="13"/>
      <c r="B234" s="235"/>
      <c r="C234" s="236"/>
      <c r="D234" s="237" t="s">
        <v>166</v>
      </c>
      <c r="E234" s="238" t="s">
        <v>19</v>
      </c>
      <c r="F234" s="239" t="s">
        <v>811</v>
      </c>
      <c r="G234" s="236"/>
      <c r="H234" s="240">
        <v>1</v>
      </c>
      <c r="I234" s="241"/>
      <c r="J234" s="236"/>
      <c r="K234" s="236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166</v>
      </c>
      <c r="AU234" s="246" t="s">
        <v>82</v>
      </c>
      <c r="AV234" s="13" t="s">
        <v>82</v>
      </c>
      <c r="AW234" s="13" t="s">
        <v>35</v>
      </c>
      <c r="AX234" s="13" t="s">
        <v>74</v>
      </c>
      <c r="AY234" s="246" t="s">
        <v>155</v>
      </c>
    </row>
    <row r="235" s="15" customFormat="1">
      <c r="A235" s="15"/>
      <c r="B235" s="257"/>
      <c r="C235" s="258"/>
      <c r="D235" s="237" t="s">
        <v>166</v>
      </c>
      <c r="E235" s="259" t="s">
        <v>19</v>
      </c>
      <c r="F235" s="260" t="s">
        <v>186</v>
      </c>
      <c r="G235" s="258"/>
      <c r="H235" s="261">
        <v>7</v>
      </c>
      <c r="I235" s="262"/>
      <c r="J235" s="258"/>
      <c r="K235" s="258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166</v>
      </c>
      <c r="AU235" s="267" t="s">
        <v>82</v>
      </c>
      <c r="AV235" s="15" t="s">
        <v>94</v>
      </c>
      <c r="AW235" s="15" t="s">
        <v>35</v>
      </c>
      <c r="AX235" s="15" t="s">
        <v>80</v>
      </c>
      <c r="AY235" s="267" t="s">
        <v>155</v>
      </c>
    </row>
    <row r="236" s="2" customFormat="1" ht="37.8" customHeight="1">
      <c r="A236" s="41"/>
      <c r="B236" s="42"/>
      <c r="C236" s="217" t="s">
        <v>500</v>
      </c>
      <c r="D236" s="217" t="s">
        <v>158</v>
      </c>
      <c r="E236" s="218" t="s">
        <v>812</v>
      </c>
      <c r="F236" s="219" t="s">
        <v>813</v>
      </c>
      <c r="G236" s="220" t="s">
        <v>308</v>
      </c>
      <c r="H236" s="221">
        <v>1</v>
      </c>
      <c r="I236" s="222"/>
      <c r="J236" s="223">
        <f>ROUND(I236*H236,2)</f>
        <v>0</v>
      </c>
      <c r="K236" s="219" t="s">
        <v>162</v>
      </c>
      <c r="L236" s="47"/>
      <c r="M236" s="224" t="s">
        <v>19</v>
      </c>
      <c r="N236" s="225" t="s">
        <v>45</v>
      </c>
      <c r="O236" s="87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8" t="s">
        <v>260</v>
      </c>
      <c r="AT236" s="228" t="s">
        <v>158</v>
      </c>
      <c r="AU236" s="228" t="s">
        <v>82</v>
      </c>
      <c r="AY236" s="20" t="s">
        <v>155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20" t="s">
        <v>80</v>
      </c>
      <c r="BK236" s="229">
        <f>ROUND(I236*H236,2)</f>
        <v>0</v>
      </c>
      <c r="BL236" s="20" t="s">
        <v>260</v>
      </c>
      <c r="BM236" s="228" t="s">
        <v>814</v>
      </c>
    </row>
    <row r="237" s="2" customFormat="1">
      <c r="A237" s="41"/>
      <c r="B237" s="42"/>
      <c r="C237" s="43"/>
      <c r="D237" s="230" t="s">
        <v>164</v>
      </c>
      <c r="E237" s="43"/>
      <c r="F237" s="231" t="s">
        <v>815</v>
      </c>
      <c r="G237" s="43"/>
      <c r="H237" s="43"/>
      <c r="I237" s="232"/>
      <c r="J237" s="43"/>
      <c r="K237" s="43"/>
      <c r="L237" s="47"/>
      <c r="M237" s="233"/>
      <c r="N237" s="23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164</v>
      </c>
      <c r="AU237" s="20" t="s">
        <v>82</v>
      </c>
    </row>
    <row r="238" s="13" customFormat="1">
      <c r="A238" s="13"/>
      <c r="B238" s="235"/>
      <c r="C238" s="236"/>
      <c r="D238" s="237" t="s">
        <v>166</v>
      </c>
      <c r="E238" s="238" t="s">
        <v>19</v>
      </c>
      <c r="F238" s="239" t="s">
        <v>816</v>
      </c>
      <c r="G238" s="236"/>
      <c r="H238" s="240">
        <v>1</v>
      </c>
      <c r="I238" s="241"/>
      <c r="J238" s="236"/>
      <c r="K238" s="236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166</v>
      </c>
      <c r="AU238" s="246" t="s">
        <v>82</v>
      </c>
      <c r="AV238" s="13" t="s">
        <v>82</v>
      </c>
      <c r="AW238" s="13" t="s">
        <v>35</v>
      </c>
      <c r="AX238" s="13" t="s">
        <v>80</v>
      </c>
      <c r="AY238" s="246" t="s">
        <v>155</v>
      </c>
    </row>
    <row r="239" s="2" customFormat="1" ht="24.15" customHeight="1">
      <c r="A239" s="41"/>
      <c r="B239" s="42"/>
      <c r="C239" s="217" t="s">
        <v>505</v>
      </c>
      <c r="D239" s="217" t="s">
        <v>158</v>
      </c>
      <c r="E239" s="218" t="s">
        <v>817</v>
      </c>
      <c r="F239" s="219" t="s">
        <v>818</v>
      </c>
      <c r="G239" s="220" t="s">
        <v>308</v>
      </c>
      <c r="H239" s="221">
        <v>8</v>
      </c>
      <c r="I239" s="222"/>
      <c r="J239" s="223">
        <f>ROUND(I239*H239,2)</f>
        <v>0</v>
      </c>
      <c r="K239" s="219" t="s">
        <v>162</v>
      </c>
      <c r="L239" s="47"/>
      <c r="M239" s="224" t="s">
        <v>19</v>
      </c>
      <c r="N239" s="225" t="s">
        <v>45</v>
      </c>
      <c r="O239" s="87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8" t="s">
        <v>260</v>
      </c>
      <c r="AT239" s="228" t="s">
        <v>158</v>
      </c>
      <c r="AU239" s="228" t="s">
        <v>82</v>
      </c>
      <c r="AY239" s="20" t="s">
        <v>155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20" t="s">
        <v>80</v>
      </c>
      <c r="BK239" s="229">
        <f>ROUND(I239*H239,2)</f>
        <v>0</v>
      </c>
      <c r="BL239" s="20" t="s">
        <v>260</v>
      </c>
      <c r="BM239" s="228" t="s">
        <v>819</v>
      </c>
    </row>
    <row r="240" s="2" customFormat="1">
      <c r="A240" s="41"/>
      <c r="B240" s="42"/>
      <c r="C240" s="43"/>
      <c r="D240" s="230" t="s">
        <v>164</v>
      </c>
      <c r="E240" s="43"/>
      <c r="F240" s="231" t="s">
        <v>820</v>
      </c>
      <c r="G240" s="43"/>
      <c r="H240" s="43"/>
      <c r="I240" s="232"/>
      <c r="J240" s="43"/>
      <c r="K240" s="43"/>
      <c r="L240" s="47"/>
      <c r="M240" s="233"/>
      <c r="N240" s="23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164</v>
      </c>
      <c r="AU240" s="20" t="s">
        <v>82</v>
      </c>
    </row>
    <row r="241" s="2" customFormat="1" ht="24.15" customHeight="1">
      <c r="A241" s="41"/>
      <c r="B241" s="42"/>
      <c r="C241" s="272" t="s">
        <v>509</v>
      </c>
      <c r="D241" s="272" t="s">
        <v>353</v>
      </c>
      <c r="E241" s="273" t="s">
        <v>821</v>
      </c>
      <c r="F241" s="274" t="s">
        <v>822</v>
      </c>
      <c r="G241" s="275" t="s">
        <v>308</v>
      </c>
      <c r="H241" s="276">
        <v>2</v>
      </c>
      <c r="I241" s="277"/>
      <c r="J241" s="278">
        <f>ROUND(I241*H241,2)</f>
        <v>0</v>
      </c>
      <c r="K241" s="274" t="s">
        <v>162</v>
      </c>
      <c r="L241" s="279"/>
      <c r="M241" s="280" t="s">
        <v>19</v>
      </c>
      <c r="N241" s="281" t="s">
        <v>45</v>
      </c>
      <c r="O241" s="87"/>
      <c r="P241" s="226">
        <f>O241*H241</f>
        <v>0</v>
      </c>
      <c r="Q241" s="226">
        <v>0.00014999999999999999</v>
      </c>
      <c r="R241" s="226">
        <f>Q241*H241</f>
        <v>0.00029999999999999997</v>
      </c>
      <c r="S241" s="226">
        <v>0</v>
      </c>
      <c r="T241" s="22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8" t="s">
        <v>419</v>
      </c>
      <c r="AT241" s="228" t="s">
        <v>353</v>
      </c>
      <c r="AU241" s="228" t="s">
        <v>82</v>
      </c>
      <c r="AY241" s="20" t="s">
        <v>155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20" t="s">
        <v>80</v>
      </c>
      <c r="BK241" s="229">
        <f>ROUND(I241*H241,2)</f>
        <v>0</v>
      </c>
      <c r="BL241" s="20" t="s">
        <v>260</v>
      </c>
      <c r="BM241" s="228" t="s">
        <v>823</v>
      </c>
    </row>
    <row r="242" s="2" customFormat="1" ht="24.15" customHeight="1">
      <c r="A242" s="41"/>
      <c r="B242" s="42"/>
      <c r="C242" s="272" t="s">
        <v>824</v>
      </c>
      <c r="D242" s="272" t="s">
        <v>353</v>
      </c>
      <c r="E242" s="273" t="s">
        <v>825</v>
      </c>
      <c r="F242" s="274" t="s">
        <v>826</v>
      </c>
      <c r="G242" s="275" t="s">
        <v>308</v>
      </c>
      <c r="H242" s="276">
        <v>2</v>
      </c>
      <c r="I242" s="277"/>
      <c r="J242" s="278">
        <f>ROUND(I242*H242,2)</f>
        <v>0</v>
      </c>
      <c r="K242" s="274" t="s">
        <v>162</v>
      </c>
      <c r="L242" s="279"/>
      <c r="M242" s="280" t="s">
        <v>19</v>
      </c>
      <c r="N242" s="281" t="s">
        <v>45</v>
      </c>
      <c r="O242" s="87"/>
      <c r="P242" s="226">
        <f>O242*H242</f>
        <v>0</v>
      </c>
      <c r="Q242" s="226">
        <v>0.00014999999999999999</v>
      </c>
      <c r="R242" s="226">
        <f>Q242*H242</f>
        <v>0.00029999999999999997</v>
      </c>
      <c r="S242" s="226">
        <v>0</v>
      </c>
      <c r="T242" s="22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8" t="s">
        <v>419</v>
      </c>
      <c r="AT242" s="228" t="s">
        <v>353</v>
      </c>
      <c r="AU242" s="228" t="s">
        <v>82</v>
      </c>
      <c r="AY242" s="20" t="s">
        <v>155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20" t="s">
        <v>80</v>
      </c>
      <c r="BK242" s="229">
        <f>ROUND(I242*H242,2)</f>
        <v>0</v>
      </c>
      <c r="BL242" s="20" t="s">
        <v>260</v>
      </c>
      <c r="BM242" s="228" t="s">
        <v>827</v>
      </c>
    </row>
    <row r="243" s="2" customFormat="1" ht="24.15" customHeight="1">
      <c r="A243" s="41"/>
      <c r="B243" s="42"/>
      <c r="C243" s="272" t="s">
        <v>828</v>
      </c>
      <c r="D243" s="272" t="s">
        <v>353</v>
      </c>
      <c r="E243" s="273" t="s">
        <v>829</v>
      </c>
      <c r="F243" s="274" t="s">
        <v>830</v>
      </c>
      <c r="G243" s="275" t="s">
        <v>308</v>
      </c>
      <c r="H243" s="276">
        <v>3</v>
      </c>
      <c r="I243" s="277"/>
      <c r="J243" s="278">
        <f>ROUND(I243*H243,2)</f>
        <v>0</v>
      </c>
      <c r="K243" s="274" t="s">
        <v>162</v>
      </c>
      <c r="L243" s="279"/>
      <c r="M243" s="280" t="s">
        <v>19</v>
      </c>
      <c r="N243" s="281" t="s">
        <v>45</v>
      </c>
      <c r="O243" s="87"/>
      <c r="P243" s="226">
        <f>O243*H243</f>
        <v>0</v>
      </c>
      <c r="Q243" s="226">
        <v>0.00014999999999999999</v>
      </c>
      <c r="R243" s="226">
        <f>Q243*H243</f>
        <v>0.00044999999999999999</v>
      </c>
      <c r="S243" s="226">
        <v>0</v>
      </c>
      <c r="T243" s="22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8" t="s">
        <v>419</v>
      </c>
      <c r="AT243" s="228" t="s">
        <v>353</v>
      </c>
      <c r="AU243" s="228" t="s">
        <v>82</v>
      </c>
      <c r="AY243" s="20" t="s">
        <v>155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20" t="s">
        <v>80</v>
      </c>
      <c r="BK243" s="229">
        <f>ROUND(I243*H243,2)</f>
        <v>0</v>
      </c>
      <c r="BL243" s="20" t="s">
        <v>260</v>
      </c>
      <c r="BM243" s="228" t="s">
        <v>831</v>
      </c>
    </row>
    <row r="244" s="2" customFormat="1" ht="24.15" customHeight="1">
      <c r="A244" s="41"/>
      <c r="B244" s="42"/>
      <c r="C244" s="272" t="s">
        <v>832</v>
      </c>
      <c r="D244" s="272" t="s">
        <v>353</v>
      </c>
      <c r="E244" s="273" t="s">
        <v>833</v>
      </c>
      <c r="F244" s="274" t="s">
        <v>834</v>
      </c>
      <c r="G244" s="275" t="s">
        <v>308</v>
      </c>
      <c r="H244" s="276">
        <v>1</v>
      </c>
      <c r="I244" s="277"/>
      <c r="J244" s="278">
        <f>ROUND(I244*H244,2)</f>
        <v>0</v>
      </c>
      <c r="K244" s="274" t="s">
        <v>162</v>
      </c>
      <c r="L244" s="279"/>
      <c r="M244" s="280" t="s">
        <v>19</v>
      </c>
      <c r="N244" s="281" t="s">
        <v>45</v>
      </c>
      <c r="O244" s="87"/>
      <c r="P244" s="226">
        <f>O244*H244</f>
        <v>0</v>
      </c>
      <c r="Q244" s="226">
        <v>0.00014999999999999999</v>
      </c>
      <c r="R244" s="226">
        <f>Q244*H244</f>
        <v>0.00014999999999999999</v>
      </c>
      <c r="S244" s="226">
        <v>0</v>
      </c>
      <c r="T244" s="22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8" t="s">
        <v>419</v>
      </c>
      <c r="AT244" s="228" t="s">
        <v>353</v>
      </c>
      <c r="AU244" s="228" t="s">
        <v>82</v>
      </c>
      <c r="AY244" s="20" t="s">
        <v>155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20" t="s">
        <v>80</v>
      </c>
      <c r="BK244" s="229">
        <f>ROUND(I244*H244,2)</f>
        <v>0</v>
      </c>
      <c r="BL244" s="20" t="s">
        <v>260</v>
      </c>
      <c r="BM244" s="228" t="s">
        <v>835</v>
      </c>
    </row>
    <row r="245" s="2" customFormat="1" ht="24.15" customHeight="1">
      <c r="A245" s="41"/>
      <c r="B245" s="42"/>
      <c r="C245" s="217" t="s">
        <v>836</v>
      </c>
      <c r="D245" s="217" t="s">
        <v>158</v>
      </c>
      <c r="E245" s="218" t="s">
        <v>837</v>
      </c>
      <c r="F245" s="219" t="s">
        <v>838</v>
      </c>
      <c r="G245" s="220" t="s">
        <v>308</v>
      </c>
      <c r="H245" s="221">
        <v>35</v>
      </c>
      <c r="I245" s="222"/>
      <c r="J245" s="223">
        <f>ROUND(I245*H245,2)</f>
        <v>0</v>
      </c>
      <c r="K245" s="219" t="s">
        <v>162</v>
      </c>
      <c r="L245" s="47"/>
      <c r="M245" s="224" t="s">
        <v>19</v>
      </c>
      <c r="N245" s="225" t="s">
        <v>45</v>
      </c>
      <c r="O245" s="87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8" t="s">
        <v>260</v>
      </c>
      <c r="AT245" s="228" t="s">
        <v>158</v>
      </c>
      <c r="AU245" s="228" t="s">
        <v>82</v>
      </c>
      <c r="AY245" s="20" t="s">
        <v>155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20" t="s">
        <v>80</v>
      </c>
      <c r="BK245" s="229">
        <f>ROUND(I245*H245,2)</f>
        <v>0</v>
      </c>
      <c r="BL245" s="20" t="s">
        <v>260</v>
      </c>
      <c r="BM245" s="228" t="s">
        <v>839</v>
      </c>
    </row>
    <row r="246" s="2" customFormat="1">
      <c r="A246" s="41"/>
      <c r="B246" s="42"/>
      <c r="C246" s="43"/>
      <c r="D246" s="230" t="s">
        <v>164</v>
      </c>
      <c r="E246" s="43"/>
      <c r="F246" s="231" t="s">
        <v>840</v>
      </c>
      <c r="G246" s="43"/>
      <c r="H246" s="43"/>
      <c r="I246" s="232"/>
      <c r="J246" s="43"/>
      <c r="K246" s="43"/>
      <c r="L246" s="47"/>
      <c r="M246" s="233"/>
      <c r="N246" s="23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164</v>
      </c>
      <c r="AU246" s="20" t="s">
        <v>82</v>
      </c>
    </row>
    <row r="247" s="2" customFormat="1" ht="16.5" customHeight="1">
      <c r="A247" s="41"/>
      <c r="B247" s="42"/>
      <c r="C247" s="272" t="s">
        <v>841</v>
      </c>
      <c r="D247" s="272" t="s">
        <v>353</v>
      </c>
      <c r="E247" s="273" t="s">
        <v>842</v>
      </c>
      <c r="F247" s="274" t="s">
        <v>843</v>
      </c>
      <c r="G247" s="275" t="s">
        <v>308</v>
      </c>
      <c r="H247" s="276">
        <v>8</v>
      </c>
      <c r="I247" s="277"/>
      <c r="J247" s="278">
        <f>ROUND(I247*H247,2)</f>
        <v>0</v>
      </c>
      <c r="K247" s="274" t="s">
        <v>162</v>
      </c>
      <c r="L247" s="279"/>
      <c r="M247" s="280" t="s">
        <v>19</v>
      </c>
      <c r="N247" s="281" t="s">
        <v>45</v>
      </c>
      <c r="O247" s="87"/>
      <c r="P247" s="226">
        <f>O247*H247</f>
        <v>0</v>
      </c>
      <c r="Q247" s="226">
        <v>0.0022000000000000001</v>
      </c>
      <c r="R247" s="226">
        <f>Q247*H247</f>
        <v>0.017600000000000001</v>
      </c>
      <c r="S247" s="226">
        <v>0</v>
      </c>
      <c r="T247" s="22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8" t="s">
        <v>419</v>
      </c>
      <c r="AT247" s="228" t="s">
        <v>353</v>
      </c>
      <c r="AU247" s="228" t="s">
        <v>82</v>
      </c>
      <c r="AY247" s="20" t="s">
        <v>155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20" t="s">
        <v>80</v>
      </c>
      <c r="BK247" s="229">
        <f>ROUND(I247*H247,2)</f>
        <v>0</v>
      </c>
      <c r="BL247" s="20" t="s">
        <v>260</v>
      </c>
      <c r="BM247" s="228" t="s">
        <v>844</v>
      </c>
    </row>
    <row r="248" s="2" customFormat="1" ht="24.15" customHeight="1">
      <c r="A248" s="41"/>
      <c r="B248" s="42"/>
      <c r="C248" s="217" t="s">
        <v>845</v>
      </c>
      <c r="D248" s="217" t="s">
        <v>158</v>
      </c>
      <c r="E248" s="218" t="s">
        <v>846</v>
      </c>
      <c r="F248" s="219" t="s">
        <v>847</v>
      </c>
      <c r="G248" s="220" t="s">
        <v>308</v>
      </c>
      <c r="H248" s="221">
        <v>4</v>
      </c>
      <c r="I248" s="222"/>
      <c r="J248" s="223">
        <f>ROUND(I248*H248,2)</f>
        <v>0</v>
      </c>
      <c r="K248" s="219" t="s">
        <v>162</v>
      </c>
      <c r="L248" s="47"/>
      <c r="M248" s="224" t="s">
        <v>19</v>
      </c>
      <c r="N248" s="225" t="s">
        <v>45</v>
      </c>
      <c r="O248" s="87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8" t="s">
        <v>260</v>
      </c>
      <c r="AT248" s="228" t="s">
        <v>158</v>
      </c>
      <c r="AU248" s="228" t="s">
        <v>82</v>
      </c>
      <c r="AY248" s="20" t="s">
        <v>155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20" t="s">
        <v>80</v>
      </c>
      <c r="BK248" s="229">
        <f>ROUND(I248*H248,2)</f>
        <v>0</v>
      </c>
      <c r="BL248" s="20" t="s">
        <v>260</v>
      </c>
      <c r="BM248" s="228" t="s">
        <v>848</v>
      </c>
    </row>
    <row r="249" s="2" customFormat="1">
      <c r="A249" s="41"/>
      <c r="B249" s="42"/>
      <c r="C249" s="43"/>
      <c r="D249" s="230" t="s">
        <v>164</v>
      </c>
      <c r="E249" s="43"/>
      <c r="F249" s="231" t="s">
        <v>849</v>
      </c>
      <c r="G249" s="43"/>
      <c r="H249" s="43"/>
      <c r="I249" s="232"/>
      <c r="J249" s="43"/>
      <c r="K249" s="43"/>
      <c r="L249" s="47"/>
      <c r="M249" s="233"/>
      <c r="N249" s="23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164</v>
      </c>
      <c r="AU249" s="20" t="s">
        <v>82</v>
      </c>
    </row>
    <row r="250" s="2" customFormat="1" ht="16.5" customHeight="1">
      <c r="A250" s="41"/>
      <c r="B250" s="42"/>
      <c r="C250" s="272" t="s">
        <v>850</v>
      </c>
      <c r="D250" s="272" t="s">
        <v>353</v>
      </c>
      <c r="E250" s="273" t="s">
        <v>851</v>
      </c>
      <c r="F250" s="274" t="s">
        <v>852</v>
      </c>
      <c r="G250" s="275" t="s">
        <v>308</v>
      </c>
      <c r="H250" s="276">
        <v>4</v>
      </c>
      <c r="I250" s="277"/>
      <c r="J250" s="278">
        <f>ROUND(I250*H250,2)</f>
        <v>0</v>
      </c>
      <c r="K250" s="274" t="s">
        <v>162</v>
      </c>
      <c r="L250" s="279"/>
      <c r="M250" s="280" t="s">
        <v>19</v>
      </c>
      <c r="N250" s="281" t="s">
        <v>45</v>
      </c>
      <c r="O250" s="87"/>
      <c r="P250" s="226">
        <f>O250*H250</f>
        <v>0</v>
      </c>
      <c r="Q250" s="226">
        <v>0.0022000000000000001</v>
      </c>
      <c r="R250" s="226">
        <f>Q250*H250</f>
        <v>0.0088000000000000005</v>
      </c>
      <c r="S250" s="226">
        <v>0</v>
      </c>
      <c r="T250" s="22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8" t="s">
        <v>419</v>
      </c>
      <c r="AT250" s="228" t="s">
        <v>353</v>
      </c>
      <c r="AU250" s="228" t="s">
        <v>82</v>
      </c>
      <c r="AY250" s="20" t="s">
        <v>155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20" t="s">
        <v>80</v>
      </c>
      <c r="BK250" s="229">
        <f>ROUND(I250*H250,2)</f>
        <v>0</v>
      </c>
      <c r="BL250" s="20" t="s">
        <v>260</v>
      </c>
      <c r="BM250" s="228" t="s">
        <v>853</v>
      </c>
    </row>
    <row r="251" s="2" customFormat="1" ht="37.8" customHeight="1">
      <c r="A251" s="41"/>
      <c r="B251" s="42"/>
      <c r="C251" s="272" t="s">
        <v>854</v>
      </c>
      <c r="D251" s="272" t="s">
        <v>353</v>
      </c>
      <c r="E251" s="273" t="s">
        <v>855</v>
      </c>
      <c r="F251" s="274" t="s">
        <v>856</v>
      </c>
      <c r="G251" s="275" t="s">
        <v>308</v>
      </c>
      <c r="H251" s="276">
        <v>1</v>
      </c>
      <c r="I251" s="277"/>
      <c r="J251" s="278">
        <f>ROUND(I251*H251,2)</f>
        <v>0</v>
      </c>
      <c r="K251" s="274" t="s">
        <v>19</v>
      </c>
      <c r="L251" s="279"/>
      <c r="M251" s="280" t="s">
        <v>19</v>
      </c>
      <c r="N251" s="281" t="s">
        <v>45</v>
      </c>
      <c r="O251" s="87"/>
      <c r="P251" s="226">
        <f>O251*H251</f>
        <v>0</v>
      </c>
      <c r="Q251" s="226">
        <v>0.014</v>
      </c>
      <c r="R251" s="226">
        <f>Q251*H251</f>
        <v>0.014</v>
      </c>
      <c r="S251" s="226">
        <v>0</v>
      </c>
      <c r="T251" s="22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8" t="s">
        <v>419</v>
      </c>
      <c r="AT251" s="228" t="s">
        <v>353</v>
      </c>
      <c r="AU251" s="228" t="s">
        <v>82</v>
      </c>
      <c r="AY251" s="20" t="s">
        <v>155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20" t="s">
        <v>80</v>
      </c>
      <c r="BK251" s="229">
        <f>ROUND(I251*H251,2)</f>
        <v>0</v>
      </c>
      <c r="BL251" s="20" t="s">
        <v>260</v>
      </c>
      <c r="BM251" s="228" t="s">
        <v>857</v>
      </c>
    </row>
    <row r="252" s="13" customFormat="1">
      <c r="A252" s="13"/>
      <c r="B252" s="235"/>
      <c r="C252" s="236"/>
      <c r="D252" s="237" t="s">
        <v>166</v>
      </c>
      <c r="E252" s="238" t="s">
        <v>19</v>
      </c>
      <c r="F252" s="239" t="s">
        <v>858</v>
      </c>
      <c r="G252" s="236"/>
      <c r="H252" s="240">
        <v>1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166</v>
      </c>
      <c r="AU252" s="246" t="s">
        <v>82</v>
      </c>
      <c r="AV252" s="13" t="s">
        <v>82</v>
      </c>
      <c r="AW252" s="13" t="s">
        <v>35</v>
      </c>
      <c r="AX252" s="13" t="s">
        <v>80</v>
      </c>
      <c r="AY252" s="246" t="s">
        <v>155</v>
      </c>
    </row>
    <row r="253" s="2" customFormat="1" ht="49.05" customHeight="1">
      <c r="A253" s="41"/>
      <c r="B253" s="42"/>
      <c r="C253" s="272" t="s">
        <v>859</v>
      </c>
      <c r="D253" s="272" t="s">
        <v>353</v>
      </c>
      <c r="E253" s="273" t="s">
        <v>860</v>
      </c>
      <c r="F253" s="274" t="s">
        <v>861</v>
      </c>
      <c r="G253" s="275" t="s">
        <v>308</v>
      </c>
      <c r="H253" s="276">
        <v>2</v>
      </c>
      <c r="I253" s="277"/>
      <c r="J253" s="278">
        <f>ROUND(I253*H253,2)</f>
        <v>0</v>
      </c>
      <c r="K253" s="274" t="s">
        <v>19</v>
      </c>
      <c r="L253" s="279"/>
      <c r="M253" s="280" t="s">
        <v>19</v>
      </c>
      <c r="N253" s="281" t="s">
        <v>45</v>
      </c>
      <c r="O253" s="87"/>
      <c r="P253" s="226">
        <f>O253*H253</f>
        <v>0</v>
      </c>
      <c r="Q253" s="226">
        <v>0.014</v>
      </c>
      <c r="R253" s="226">
        <f>Q253*H253</f>
        <v>0.028000000000000001</v>
      </c>
      <c r="S253" s="226">
        <v>0</v>
      </c>
      <c r="T253" s="22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8" t="s">
        <v>419</v>
      </c>
      <c r="AT253" s="228" t="s">
        <v>353</v>
      </c>
      <c r="AU253" s="228" t="s">
        <v>82</v>
      </c>
      <c r="AY253" s="20" t="s">
        <v>155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20" t="s">
        <v>80</v>
      </c>
      <c r="BK253" s="229">
        <f>ROUND(I253*H253,2)</f>
        <v>0</v>
      </c>
      <c r="BL253" s="20" t="s">
        <v>260</v>
      </c>
      <c r="BM253" s="228" t="s">
        <v>862</v>
      </c>
    </row>
    <row r="254" s="13" customFormat="1">
      <c r="A254" s="13"/>
      <c r="B254" s="235"/>
      <c r="C254" s="236"/>
      <c r="D254" s="237" t="s">
        <v>166</v>
      </c>
      <c r="E254" s="238" t="s">
        <v>19</v>
      </c>
      <c r="F254" s="239" t="s">
        <v>863</v>
      </c>
      <c r="G254" s="236"/>
      <c r="H254" s="240">
        <v>1</v>
      </c>
      <c r="I254" s="241"/>
      <c r="J254" s="236"/>
      <c r="K254" s="236"/>
      <c r="L254" s="242"/>
      <c r="M254" s="243"/>
      <c r="N254" s="244"/>
      <c r="O254" s="244"/>
      <c r="P254" s="244"/>
      <c r="Q254" s="244"/>
      <c r="R254" s="244"/>
      <c r="S254" s="244"/>
      <c r="T254" s="24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6" t="s">
        <v>166</v>
      </c>
      <c r="AU254" s="246" t="s">
        <v>82</v>
      </c>
      <c r="AV254" s="13" t="s">
        <v>82</v>
      </c>
      <c r="AW254" s="13" t="s">
        <v>35</v>
      </c>
      <c r="AX254" s="13" t="s">
        <v>74</v>
      </c>
      <c r="AY254" s="246" t="s">
        <v>155</v>
      </c>
    </row>
    <row r="255" s="13" customFormat="1">
      <c r="A255" s="13"/>
      <c r="B255" s="235"/>
      <c r="C255" s="236"/>
      <c r="D255" s="237" t="s">
        <v>166</v>
      </c>
      <c r="E255" s="238" t="s">
        <v>19</v>
      </c>
      <c r="F255" s="239" t="s">
        <v>864</v>
      </c>
      <c r="G255" s="236"/>
      <c r="H255" s="240">
        <v>1</v>
      </c>
      <c r="I255" s="241"/>
      <c r="J255" s="236"/>
      <c r="K255" s="236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166</v>
      </c>
      <c r="AU255" s="246" t="s">
        <v>82</v>
      </c>
      <c r="AV255" s="13" t="s">
        <v>82</v>
      </c>
      <c r="AW255" s="13" t="s">
        <v>35</v>
      </c>
      <c r="AX255" s="13" t="s">
        <v>74</v>
      </c>
      <c r="AY255" s="246" t="s">
        <v>155</v>
      </c>
    </row>
    <row r="256" s="15" customFormat="1">
      <c r="A256" s="15"/>
      <c r="B256" s="257"/>
      <c r="C256" s="258"/>
      <c r="D256" s="237" t="s">
        <v>166</v>
      </c>
      <c r="E256" s="259" t="s">
        <v>19</v>
      </c>
      <c r="F256" s="260" t="s">
        <v>186</v>
      </c>
      <c r="G256" s="258"/>
      <c r="H256" s="261">
        <v>2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7" t="s">
        <v>166</v>
      </c>
      <c r="AU256" s="267" t="s">
        <v>82</v>
      </c>
      <c r="AV256" s="15" t="s">
        <v>94</v>
      </c>
      <c r="AW256" s="15" t="s">
        <v>35</v>
      </c>
      <c r="AX256" s="15" t="s">
        <v>80</v>
      </c>
      <c r="AY256" s="267" t="s">
        <v>155</v>
      </c>
    </row>
    <row r="257" s="2" customFormat="1" ht="33" customHeight="1">
      <c r="A257" s="41"/>
      <c r="B257" s="42"/>
      <c r="C257" s="272" t="s">
        <v>865</v>
      </c>
      <c r="D257" s="272" t="s">
        <v>353</v>
      </c>
      <c r="E257" s="273" t="s">
        <v>866</v>
      </c>
      <c r="F257" s="274" t="s">
        <v>867</v>
      </c>
      <c r="G257" s="275" t="s">
        <v>308</v>
      </c>
      <c r="H257" s="276">
        <v>4</v>
      </c>
      <c r="I257" s="277"/>
      <c r="J257" s="278">
        <f>ROUND(I257*H257,2)</f>
        <v>0</v>
      </c>
      <c r="K257" s="274" t="s">
        <v>19</v>
      </c>
      <c r="L257" s="279"/>
      <c r="M257" s="280" t="s">
        <v>19</v>
      </c>
      <c r="N257" s="281" t="s">
        <v>45</v>
      </c>
      <c r="O257" s="87"/>
      <c r="P257" s="226">
        <f>O257*H257</f>
        <v>0</v>
      </c>
      <c r="Q257" s="226">
        <v>0.014</v>
      </c>
      <c r="R257" s="226">
        <f>Q257*H257</f>
        <v>0.056000000000000001</v>
      </c>
      <c r="S257" s="226">
        <v>0</v>
      </c>
      <c r="T257" s="22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8" t="s">
        <v>419</v>
      </c>
      <c r="AT257" s="228" t="s">
        <v>353</v>
      </c>
      <c r="AU257" s="228" t="s">
        <v>82</v>
      </c>
      <c r="AY257" s="20" t="s">
        <v>155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20" t="s">
        <v>80</v>
      </c>
      <c r="BK257" s="229">
        <f>ROUND(I257*H257,2)</f>
        <v>0</v>
      </c>
      <c r="BL257" s="20" t="s">
        <v>260</v>
      </c>
      <c r="BM257" s="228" t="s">
        <v>868</v>
      </c>
    </row>
    <row r="258" s="13" customFormat="1">
      <c r="A258" s="13"/>
      <c r="B258" s="235"/>
      <c r="C258" s="236"/>
      <c r="D258" s="237" t="s">
        <v>166</v>
      </c>
      <c r="E258" s="238" t="s">
        <v>19</v>
      </c>
      <c r="F258" s="239" t="s">
        <v>869</v>
      </c>
      <c r="G258" s="236"/>
      <c r="H258" s="240">
        <v>3</v>
      </c>
      <c r="I258" s="241"/>
      <c r="J258" s="236"/>
      <c r="K258" s="236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166</v>
      </c>
      <c r="AU258" s="246" t="s">
        <v>82</v>
      </c>
      <c r="AV258" s="13" t="s">
        <v>82</v>
      </c>
      <c r="AW258" s="13" t="s">
        <v>35</v>
      </c>
      <c r="AX258" s="13" t="s">
        <v>74</v>
      </c>
      <c r="AY258" s="246" t="s">
        <v>155</v>
      </c>
    </row>
    <row r="259" s="13" customFormat="1">
      <c r="A259" s="13"/>
      <c r="B259" s="235"/>
      <c r="C259" s="236"/>
      <c r="D259" s="237" t="s">
        <v>166</v>
      </c>
      <c r="E259" s="238" t="s">
        <v>19</v>
      </c>
      <c r="F259" s="239" t="s">
        <v>870</v>
      </c>
      <c r="G259" s="236"/>
      <c r="H259" s="240">
        <v>1</v>
      </c>
      <c r="I259" s="241"/>
      <c r="J259" s="236"/>
      <c r="K259" s="236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166</v>
      </c>
      <c r="AU259" s="246" t="s">
        <v>82</v>
      </c>
      <c r="AV259" s="13" t="s">
        <v>82</v>
      </c>
      <c r="AW259" s="13" t="s">
        <v>35</v>
      </c>
      <c r="AX259" s="13" t="s">
        <v>74</v>
      </c>
      <c r="AY259" s="246" t="s">
        <v>155</v>
      </c>
    </row>
    <row r="260" s="15" customFormat="1">
      <c r="A260" s="15"/>
      <c r="B260" s="257"/>
      <c r="C260" s="258"/>
      <c r="D260" s="237" t="s">
        <v>166</v>
      </c>
      <c r="E260" s="259" t="s">
        <v>19</v>
      </c>
      <c r="F260" s="260" t="s">
        <v>186</v>
      </c>
      <c r="G260" s="258"/>
      <c r="H260" s="261">
        <v>4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7" t="s">
        <v>166</v>
      </c>
      <c r="AU260" s="267" t="s">
        <v>82</v>
      </c>
      <c r="AV260" s="15" t="s">
        <v>94</v>
      </c>
      <c r="AW260" s="15" t="s">
        <v>35</v>
      </c>
      <c r="AX260" s="15" t="s">
        <v>80</v>
      </c>
      <c r="AY260" s="267" t="s">
        <v>155</v>
      </c>
    </row>
    <row r="261" s="2" customFormat="1" ht="37.8" customHeight="1">
      <c r="A261" s="41"/>
      <c r="B261" s="42"/>
      <c r="C261" s="272" t="s">
        <v>871</v>
      </c>
      <c r="D261" s="272" t="s">
        <v>353</v>
      </c>
      <c r="E261" s="273" t="s">
        <v>872</v>
      </c>
      <c r="F261" s="274" t="s">
        <v>873</v>
      </c>
      <c r="G261" s="275" t="s">
        <v>308</v>
      </c>
      <c r="H261" s="276">
        <v>1</v>
      </c>
      <c r="I261" s="277"/>
      <c r="J261" s="278">
        <f>ROUND(I261*H261,2)</f>
        <v>0</v>
      </c>
      <c r="K261" s="274" t="s">
        <v>19</v>
      </c>
      <c r="L261" s="279"/>
      <c r="M261" s="280" t="s">
        <v>19</v>
      </c>
      <c r="N261" s="281" t="s">
        <v>45</v>
      </c>
      <c r="O261" s="87"/>
      <c r="P261" s="226">
        <f>O261*H261</f>
        <v>0</v>
      </c>
      <c r="Q261" s="226">
        <v>0.017000000000000001</v>
      </c>
      <c r="R261" s="226">
        <f>Q261*H261</f>
        <v>0.017000000000000001</v>
      </c>
      <c r="S261" s="226">
        <v>0</v>
      </c>
      <c r="T261" s="22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8" t="s">
        <v>419</v>
      </c>
      <c r="AT261" s="228" t="s">
        <v>353</v>
      </c>
      <c r="AU261" s="228" t="s">
        <v>82</v>
      </c>
      <c r="AY261" s="20" t="s">
        <v>155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0" t="s">
        <v>80</v>
      </c>
      <c r="BK261" s="229">
        <f>ROUND(I261*H261,2)</f>
        <v>0</v>
      </c>
      <c r="BL261" s="20" t="s">
        <v>260</v>
      </c>
      <c r="BM261" s="228" t="s">
        <v>874</v>
      </c>
    </row>
    <row r="262" s="13" customFormat="1">
      <c r="A262" s="13"/>
      <c r="B262" s="235"/>
      <c r="C262" s="236"/>
      <c r="D262" s="237" t="s">
        <v>166</v>
      </c>
      <c r="E262" s="238" t="s">
        <v>19</v>
      </c>
      <c r="F262" s="239" t="s">
        <v>875</v>
      </c>
      <c r="G262" s="236"/>
      <c r="H262" s="240">
        <v>1</v>
      </c>
      <c r="I262" s="241"/>
      <c r="J262" s="236"/>
      <c r="K262" s="236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166</v>
      </c>
      <c r="AU262" s="246" t="s">
        <v>82</v>
      </c>
      <c r="AV262" s="13" t="s">
        <v>82</v>
      </c>
      <c r="AW262" s="13" t="s">
        <v>35</v>
      </c>
      <c r="AX262" s="13" t="s">
        <v>80</v>
      </c>
      <c r="AY262" s="246" t="s">
        <v>155</v>
      </c>
    </row>
    <row r="263" s="2" customFormat="1" ht="49.05" customHeight="1">
      <c r="A263" s="41"/>
      <c r="B263" s="42"/>
      <c r="C263" s="217" t="s">
        <v>876</v>
      </c>
      <c r="D263" s="217" t="s">
        <v>158</v>
      </c>
      <c r="E263" s="218" t="s">
        <v>877</v>
      </c>
      <c r="F263" s="219" t="s">
        <v>878</v>
      </c>
      <c r="G263" s="220" t="s">
        <v>235</v>
      </c>
      <c r="H263" s="221">
        <v>0.14299999999999999</v>
      </c>
      <c r="I263" s="222"/>
      <c r="J263" s="223">
        <f>ROUND(I263*H263,2)</f>
        <v>0</v>
      </c>
      <c r="K263" s="219" t="s">
        <v>162</v>
      </c>
      <c r="L263" s="47"/>
      <c r="M263" s="224" t="s">
        <v>19</v>
      </c>
      <c r="N263" s="225" t="s">
        <v>45</v>
      </c>
      <c r="O263" s="87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8" t="s">
        <v>260</v>
      </c>
      <c r="AT263" s="228" t="s">
        <v>158</v>
      </c>
      <c r="AU263" s="228" t="s">
        <v>82</v>
      </c>
      <c r="AY263" s="20" t="s">
        <v>155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20" t="s">
        <v>80</v>
      </c>
      <c r="BK263" s="229">
        <f>ROUND(I263*H263,2)</f>
        <v>0</v>
      </c>
      <c r="BL263" s="20" t="s">
        <v>260</v>
      </c>
      <c r="BM263" s="228" t="s">
        <v>879</v>
      </c>
    </row>
    <row r="264" s="2" customFormat="1">
      <c r="A264" s="41"/>
      <c r="B264" s="42"/>
      <c r="C264" s="43"/>
      <c r="D264" s="230" t="s">
        <v>164</v>
      </c>
      <c r="E264" s="43"/>
      <c r="F264" s="231" t="s">
        <v>880</v>
      </c>
      <c r="G264" s="43"/>
      <c r="H264" s="43"/>
      <c r="I264" s="232"/>
      <c r="J264" s="43"/>
      <c r="K264" s="43"/>
      <c r="L264" s="47"/>
      <c r="M264" s="233"/>
      <c r="N264" s="23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164</v>
      </c>
      <c r="AU264" s="20" t="s">
        <v>82</v>
      </c>
    </row>
    <row r="265" s="12" customFormat="1" ht="22.8" customHeight="1">
      <c r="A265" s="12"/>
      <c r="B265" s="201"/>
      <c r="C265" s="202"/>
      <c r="D265" s="203" t="s">
        <v>73</v>
      </c>
      <c r="E265" s="215" t="s">
        <v>618</v>
      </c>
      <c r="F265" s="215" t="s">
        <v>619</v>
      </c>
      <c r="G265" s="202"/>
      <c r="H265" s="202"/>
      <c r="I265" s="205"/>
      <c r="J265" s="216">
        <f>BK265</f>
        <v>0</v>
      </c>
      <c r="K265" s="202"/>
      <c r="L265" s="207"/>
      <c r="M265" s="208"/>
      <c r="N265" s="209"/>
      <c r="O265" s="209"/>
      <c r="P265" s="210">
        <f>SUM(P266:P295)</f>
        <v>0</v>
      </c>
      <c r="Q265" s="209"/>
      <c r="R265" s="210">
        <f>SUM(R266:R295)</f>
        <v>0.60484609999999983</v>
      </c>
      <c r="S265" s="209"/>
      <c r="T265" s="211">
        <f>SUM(T266:T295)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2" t="s">
        <v>82</v>
      </c>
      <c r="AT265" s="213" t="s">
        <v>73</v>
      </c>
      <c r="AU265" s="213" t="s">
        <v>80</v>
      </c>
      <c r="AY265" s="212" t="s">
        <v>155</v>
      </c>
      <c r="BK265" s="214">
        <f>SUM(BK266:BK295)</f>
        <v>0</v>
      </c>
    </row>
    <row r="266" s="2" customFormat="1" ht="24.15" customHeight="1">
      <c r="A266" s="41"/>
      <c r="B266" s="42"/>
      <c r="C266" s="217" t="s">
        <v>881</v>
      </c>
      <c r="D266" s="217" t="s">
        <v>158</v>
      </c>
      <c r="E266" s="218" t="s">
        <v>882</v>
      </c>
      <c r="F266" s="219" t="s">
        <v>883</v>
      </c>
      <c r="G266" s="220" t="s">
        <v>161</v>
      </c>
      <c r="H266" s="221">
        <v>17.149999999999999</v>
      </c>
      <c r="I266" s="222"/>
      <c r="J266" s="223">
        <f>ROUND(I266*H266,2)</f>
        <v>0</v>
      </c>
      <c r="K266" s="219" t="s">
        <v>162</v>
      </c>
      <c r="L266" s="47"/>
      <c r="M266" s="224" t="s">
        <v>19</v>
      </c>
      <c r="N266" s="225" t="s">
        <v>45</v>
      </c>
      <c r="O266" s="87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8" t="s">
        <v>260</v>
      </c>
      <c r="AT266" s="228" t="s">
        <v>158</v>
      </c>
      <c r="AU266" s="228" t="s">
        <v>82</v>
      </c>
      <c r="AY266" s="20" t="s">
        <v>155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20" t="s">
        <v>80</v>
      </c>
      <c r="BK266" s="229">
        <f>ROUND(I266*H266,2)</f>
        <v>0</v>
      </c>
      <c r="BL266" s="20" t="s">
        <v>260</v>
      </c>
      <c r="BM266" s="228" t="s">
        <v>884</v>
      </c>
    </row>
    <row r="267" s="2" customFormat="1">
      <c r="A267" s="41"/>
      <c r="B267" s="42"/>
      <c r="C267" s="43"/>
      <c r="D267" s="230" t="s">
        <v>164</v>
      </c>
      <c r="E267" s="43"/>
      <c r="F267" s="231" t="s">
        <v>885</v>
      </c>
      <c r="G267" s="43"/>
      <c r="H267" s="43"/>
      <c r="I267" s="232"/>
      <c r="J267" s="43"/>
      <c r="K267" s="43"/>
      <c r="L267" s="47"/>
      <c r="M267" s="233"/>
      <c r="N267" s="23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164</v>
      </c>
      <c r="AU267" s="20" t="s">
        <v>82</v>
      </c>
    </row>
    <row r="268" s="13" customFormat="1">
      <c r="A268" s="13"/>
      <c r="B268" s="235"/>
      <c r="C268" s="236"/>
      <c r="D268" s="237" t="s">
        <v>166</v>
      </c>
      <c r="E268" s="238" t="s">
        <v>19</v>
      </c>
      <c r="F268" s="239" t="s">
        <v>786</v>
      </c>
      <c r="G268" s="236"/>
      <c r="H268" s="240">
        <v>2.0299999999999998</v>
      </c>
      <c r="I268" s="241"/>
      <c r="J268" s="236"/>
      <c r="K268" s="236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166</v>
      </c>
      <c r="AU268" s="246" t="s">
        <v>82</v>
      </c>
      <c r="AV268" s="13" t="s">
        <v>82</v>
      </c>
      <c r="AW268" s="13" t="s">
        <v>35</v>
      </c>
      <c r="AX268" s="13" t="s">
        <v>74</v>
      </c>
      <c r="AY268" s="246" t="s">
        <v>155</v>
      </c>
    </row>
    <row r="269" s="13" customFormat="1">
      <c r="A269" s="13"/>
      <c r="B269" s="235"/>
      <c r="C269" s="236"/>
      <c r="D269" s="237" t="s">
        <v>166</v>
      </c>
      <c r="E269" s="238" t="s">
        <v>19</v>
      </c>
      <c r="F269" s="239" t="s">
        <v>886</v>
      </c>
      <c r="G269" s="236"/>
      <c r="H269" s="240">
        <v>7.5</v>
      </c>
      <c r="I269" s="241"/>
      <c r="J269" s="236"/>
      <c r="K269" s="236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166</v>
      </c>
      <c r="AU269" s="246" t="s">
        <v>82</v>
      </c>
      <c r="AV269" s="13" t="s">
        <v>82</v>
      </c>
      <c r="AW269" s="13" t="s">
        <v>35</v>
      </c>
      <c r="AX269" s="13" t="s">
        <v>74</v>
      </c>
      <c r="AY269" s="246" t="s">
        <v>155</v>
      </c>
    </row>
    <row r="270" s="13" customFormat="1">
      <c r="A270" s="13"/>
      <c r="B270" s="235"/>
      <c r="C270" s="236"/>
      <c r="D270" s="237" t="s">
        <v>166</v>
      </c>
      <c r="E270" s="238" t="s">
        <v>19</v>
      </c>
      <c r="F270" s="239" t="s">
        <v>788</v>
      </c>
      <c r="G270" s="236"/>
      <c r="H270" s="240">
        <v>5.9299999999999997</v>
      </c>
      <c r="I270" s="241"/>
      <c r="J270" s="236"/>
      <c r="K270" s="236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166</v>
      </c>
      <c r="AU270" s="246" t="s">
        <v>82</v>
      </c>
      <c r="AV270" s="13" t="s">
        <v>82</v>
      </c>
      <c r="AW270" s="13" t="s">
        <v>35</v>
      </c>
      <c r="AX270" s="13" t="s">
        <v>74</v>
      </c>
      <c r="AY270" s="246" t="s">
        <v>155</v>
      </c>
    </row>
    <row r="271" s="13" customFormat="1">
      <c r="A271" s="13"/>
      <c r="B271" s="235"/>
      <c r="C271" s="236"/>
      <c r="D271" s="237" t="s">
        <v>166</v>
      </c>
      <c r="E271" s="238" t="s">
        <v>19</v>
      </c>
      <c r="F271" s="239" t="s">
        <v>789</v>
      </c>
      <c r="G271" s="236"/>
      <c r="H271" s="240">
        <v>1.69</v>
      </c>
      <c r="I271" s="241"/>
      <c r="J271" s="236"/>
      <c r="K271" s="236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166</v>
      </c>
      <c r="AU271" s="246" t="s">
        <v>82</v>
      </c>
      <c r="AV271" s="13" t="s">
        <v>82</v>
      </c>
      <c r="AW271" s="13" t="s">
        <v>35</v>
      </c>
      <c r="AX271" s="13" t="s">
        <v>74</v>
      </c>
      <c r="AY271" s="246" t="s">
        <v>155</v>
      </c>
    </row>
    <row r="272" s="15" customFormat="1">
      <c r="A272" s="15"/>
      <c r="B272" s="257"/>
      <c r="C272" s="258"/>
      <c r="D272" s="237" t="s">
        <v>166</v>
      </c>
      <c r="E272" s="259" t="s">
        <v>315</v>
      </c>
      <c r="F272" s="260" t="s">
        <v>186</v>
      </c>
      <c r="G272" s="258"/>
      <c r="H272" s="261">
        <v>17.149999999999999</v>
      </c>
      <c r="I272" s="262"/>
      <c r="J272" s="258"/>
      <c r="K272" s="258"/>
      <c r="L272" s="263"/>
      <c r="M272" s="264"/>
      <c r="N272" s="265"/>
      <c r="O272" s="265"/>
      <c r="P272" s="265"/>
      <c r="Q272" s="265"/>
      <c r="R272" s="265"/>
      <c r="S272" s="265"/>
      <c r="T272" s="26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7" t="s">
        <v>166</v>
      </c>
      <c r="AU272" s="267" t="s">
        <v>82</v>
      </c>
      <c r="AV272" s="15" t="s">
        <v>94</v>
      </c>
      <c r="AW272" s="15" t="s">
        <v>35</v>
      </c>
      <c r="AX272" s="15" t="s">
        <v>80</v>
      </c>
      <c r="AY272" s="267" t="s">
        <v>155</v>
      </c>
    </row>
    <row r="273" s="2" customFormat="1" ht="24.15" customHeight="1">
      <c r="A273" s="41"/>
      <c r="B273" s="42"/>
      <c r="C273" s="217" t="s">
        <v>887</v>
      </c>
      <c r="D273" s="217" t="s">
        <v>158</v>
      </c>
      <c r="E273" s="218" t="s">
        <v>888</v>
      </c>
      <c r="F273" s="219" t="s">
        <v>889</v>
      </c>
      <c r="G273" s="220" t="s">
        <v>161</v>
      </c>
      <c r="H273" s="221">
        <v>17.149999999999999</v>
      </c>
      <c r="I273" s="222"/>
      <c r="J273" s="223">
        <f>ROUND(I273*H273,2)</f>
        <v>0</v>
      </c>
      <c r="K273" s="219" t="s">
        <v>162</v>
      </c>
      <c r="L273" s="47"/>
      <c r="M273" s="224" t="s">
        <v>19</v>
      </c>
      <c r="N273" s="225" t="s">
        <v>45</v>
      </c>
      <c r="O273" s="87"/>
      <c r="P273" s="226">
        <f>O273*H273</f>
        <v>0</v>
      </c>
      <c r="Q273" s="226">
        <v>0.00029999999999999997</v>
      </c>
      <c r="R273" s="226">
        <f>Q273*H273</f>
        <v>0.0051449999999999994</v>
      </c>
      <c r="S273" s="226">
        <v>0</v>
      </c>
      <c r="T273" s="22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8" t="s">
        <v>260</v>
      </c>
      <c r="AT273" s="228" t="s">
        <v>158</v>
      </c>
      <c r="AU273" s="228" t="s">
        <v>82</v>
      </c>
      <c r="AY273" s="20" t="s">
        <v>155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20" t="s">
        <v>80</v>
      </c>
      <c r="BK273" s="229">
        <f>ROUND(I273*H273,2)</f>
        <v>0</v>
      </c>
      <c r="BL273" s="20" t="s">
        <v>260</v>
      </c>
      <c r="BM273" s="228" t="s">
        <v>890</v>
      </c>
    </row>
    <row r="274" s="2" customFormat="1">
      <c r="A274" s="41"/>
      <c r="B274" s="42"/>
      <c r="C274" s="43"/>
      <c r="D274" s="230" t="s">
        <v>164</v>
      </c>
      <c r="E274" s="43"/>
      <c r="F274" s="231" t="s">
        <v>891</v>
      </c>
      <c r="G274" s="43"/>
      <c r="H274" s="43"/>
      <c r="I274" s="232"/>
      <c r="J274" s="43"/>
      <c r="K274" s="43"/>
      <c r="L274" s="47"/>
      <c r="M274" s="233"/>
      <c r="N274" s="23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164</v>
      </c>
      <c r="AU274" s="20" t="s">
        <v>82</v>
      </c>
    </row>
    <row r="275" s="13" customFormat="1">
      <c r="A275" s="13"/>
      <c r="B275" s="235"/>
      <c r="C275" s="236"/>
      <c r="D275" s="237" t="s">
        <v>166</v>
      </c>
      <c r="E275" s="238" t="s">
        <v>19</v>
      </c>
      <c r="F275" s="239" t="s">
        <v>315</v>
      </c>
      <c r="G275" s="236"/>
      <c r="H275" s="240">
        <v>17.149999999999999</v>
      </c>
      <c r="I275" s="241"/>
      <c r="J275" s="236"/>
      <c r="K275" s="236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166</v>
      </c>
      <c r="AU275" s="246" t="s">
        <v>82</v>
      </c>
      <c r="AV275" s="13" t="s">
        <v>82</v>
      </c>
      <c r="AW275" s="13" t="s">
        <v>35</v>
      </c>
      <c r="AX275" s="13" t="s">
        <v>80</v>
      </c>
      <c r="AY275" s="246" t="s">
        <v>155</v>
      </c>
    </row>
    <row r="276" s="2" customFormat="1" ht="37.8" customHeight="1">
      <c r="A276" s="41"/>
      <c r="B276" s="42"/>
      <c r="C276" s="217" t="s">
        <v>892</v>
      </c>
      <c r="D276" s="217" t="s">
        <v>158</v>
      </c>
      <c r="E276" s="218" t="s">
        <v>893</v>
      </c>
      <c r="F276" s="219" t="s">
        <v>894</v>
      </c>
      <c r="G276" s="220" t="s">
        <v>161</v>
      </c>
      <c r="H276" s="221">
        <v>17.149999999999999</v>
      </c>
      <c r="I276" s="222"/>
      <c r="J276" s="223">
        <f>ROUND(I276*H276,2)</f>
        <v>0</v>
      </c>
      <c r="K276" s="219" t="s">
        <v>162</v>
      </c>
      <c r="L276" s="47"/>
      <c r="M276" s="224" t="s">
        <v>19</v>
      </c>
      <c r="N276" s="225" t="s">
        <v>45</v>
      </c>
      <c r="O276" s="87"/>
      <c r="P276" s="226">
        <f>O276*H276</f>
        <v>0</v>
      </c>
      <c r="Q276" s="226">
        <v>0.0045450000000000004</v>
      </c>
      <c r="R276" s="226">
        <f>Q276*H276</f>
        <v>0.077946749999999995</v>
      </c>
      <c r="S276" s="226">
        <v>0</v>
      </c>
      <c r="T276" s="22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8" t="s">
        <v>260</v>
      </c>
      <c r="AT276" s="228" t="s">
        <v>158</v>
      </c>
      <c r="AU276" s="228" t="s">
        <v>82</v>
      </c>
      <c r="AY276" s="20" t="s">
        <v>155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20" t="s">
        <v>80</v>
      </c>
      <c r="BK276" s="229">
        <f>ROUND(I276*H276,2)</f>
        <v>0</v>
      </c>
      <c r="BL276" s="20" t="s">
        <v>260</v>
      </c>
      <c r="BM276" s="228" t="s">
        <v>895</v>
      </c>
    </row>
    <row r="277" s="2" customFormat="1">
      <c r="A277" s="41"/>
      <c r="B277" s="42"/>
      <c r="C277" s="43"/>
      <c r="D277" s="230" t="s">
        <v>164</v>
      </c>
      <c r="E277" s="43"/>
      <c r="F277" s="231" t="s">
        <v>896</v>
      </c>
      <c r="G277" s="43"/>
      <c r="H277" s="43"/>
      <c r="I277" s="232"/>
      <c r="J277" s="43"/>
      <c r="K277" s="43"/>
      <c r="L277" s="47"/>
      <c r="M277" s="233"/>
      <c r="N277" s="23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164</v>
      </c>
      <c r="AU277" s="20" t="s">
        <v>82</v>
      </c>
    </row>
    <row r="278" s="13" customFormat="1">
      <c r="A278" s="13"/>
      <c r="B278" s="235"/>
      <c r="C278" s="236"/>
      <c r="D278" s="237" t="s">
        <v>166</v>
      </c>
      <c r="E278" s="238" t="s">
        <v>19</v>
      </c>
      <c r="F278" s="239" t="s">
        <v>315</v>
      </c>
      <c r="G278" s="236"/>
      <c r="H278" s="240">
        <v>17.149999999999999</v>
      </c>
      <c r="I278" s="241"/>
      <c r="J278" s="236"/>
      <c r="K278" s="236"/>
      <c r="L278" s="242"/>
      <c r="M278" s="243"/>
      <c r="N278" s="244"/>
      <c r="O278" s="244"/>
      <c r="P278" s="244"/>
      <c r="Q278" s="244"/>
      <c r="R278" s="244"/>
      <c r="S278" s="244"/>
      <c r="T278" s="24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6" t="s">
        <v>166</v>
      </c>
      <c r="AU278" s="246" t="s">
        <v>82</v>
      </c>
      <c r="AV278" s="13" t="s">
        <v>82</v>
      </c>
      <c r="AW278" s="13" t="s">
        <v>35</v>
      </c>
      <c r="AX278" s="13" t="s">
        <v>80</v>
      </c>
      <c r="AY278" s="246" t="s">
        <v>155</v>
      </c>
    </row>
    <row r="279" s="2" customFormat="1" ht="37.8" customHeight="1">
      <c r="A279" s="41"/>
      <c r="B279" s="42"/>
      <c r="C279" s="217" t="s">
        <v>897</v>
      </c>
      <c r="D279" s="217" t="s">
        <v>158</v>
      </c>
      <c r="E279" s="218" t="s">
        <v>898</v>
      </c>
      <c r="F279" s="219" t="s">
        <v>899</v>
      </c>
      <c r="G279" s="220" t="s">
        <v>161</v>
      </c>
      <c r="H279" s="221">
        <v>17.149999999999999</v>
      </c>
      <c r="I279" s="222"/>
      <c r="J279" s="223">
        <f>ROUND(I279*H279,2)</f>
        <v>0</v>
      </c>
      <c r="K279" s="219" t="s">
        <v>162</v>
      </c>
      <c r="L279" s="47"/>
      <c r="M279" s="224" t="s">
        <v>19</v>
      </c>
      <c r="N279" s="225" t="s">
        <v>45</v>
      </c>
      <c r="O279" s="87"/>
      <c r="P279" s="226">
        <f>O279*H279</f>
        <v>0</v>
      </c>
      <c r="Q279" s="226">
        <v>0.0059959999999999996</v>
      </c>
      <c r="R279" s="226">
        <f>Q279*H279</f>
        <v>0.10283139999999999</v>
      </c>
      <c r="S279" s="226">
        <v>0</v>
      </c>
      <c r="T279" s="22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8" t="s">
        <v>260</v>
      </c>
      <c r="AT279" s="228" t="s">
        <v>158</v>
      </c>
      <c r="AU279" s="228" t="s">
        <v>82</v>
      </c>
      <c r="AY279" s="20" t="s">
        <v>155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20" t="s">
        <v>80</v>
      </c>
      <c r="BK279" s="229">
        <f>ROUND(I279*H279,2)</f>
        <v>0</v>
      </c>
      <c r="BL279" s="20" t="s">
        <v>260</v>
      </c>
      <c r="BM279" s="228" t="s">
        <v>900</v>
      </c>
    </row>
    <row r="280" s="2" customFormat="1">
      <c r="A280" s="41"/>
      <c r="B280" s="42"/>
      <c r="C280" s="43"/>
      <c r="D280" s="230" t="s">
        <v>164</v>
      </c>
      <c r="E280" s="43"/>
      <c r="F280" s="231" t="s">
        <v>901</v>
      </c>
      <c r="G280" s="43"/>
      <c r="H280" s="43"/>
      <c r="I280" s="232"/>
      <c r="J280" s="43"/>
      <c r="K280" s="43"/>
      <c r="L280" s="47"/>
      <c r="M280" s="233"/>
      <c r="N280" s="23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164</v>
      </c>
      <c r="AU280" s="20" t="s">
        <v>82</v>
      </c>
    </row>
    <row r="281" s="13" customFormat="1">
      <c r="A281" s="13"/>
      <c r="B281" s="235"/>
      <c r="C281" s="236"/>
      <c r="D281" s="237" t="s">
        <v>166</v>
      </c>
      <c r="E281" s="238" t="s">
        <v>19</v>
      </c>
      <c r="F281" s="239" t="s">
        <v>315</v>
      </c>
      <c r="G281" s="236"/>
      <c r="H281" s="240">
        <v>17.149999999999999</v>
      </c>
      <c r="I281" s="241"/>
      <c r="J281" s="236"/>
      <c r="K281" s="236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166</v>
      </c>
      <c r="AU281" s="246" t="s">
        <v>82</v>
      </c>
      <c r="AV281" s="13" t="s">
        <v>82</v>
      </c>
      <c r="AW281" s="13" t="s">
        <v>35</v>
      </c>
      <c r="AX281" s="13" t="s">
        <v>80</v>
      </c>
      <c r="AY281" s="246" t="s">
        <v>155</v>
      </c>
    </row>
    <row r="282" s="2" customFormat="1" ht="33" customHeight="1">
      <c r="A282" s="41"/>
      <c r="B282" s="42"/>
      <c r="C282" s="272" t="s">
        <v>902</v>
      </c>
      <c r="D282" s="272" t="s">
        <v>353</v>
      </c>
      <c r="E282" s="273" t="s">
        <v>903</v>
      </c>
      <c r="F282" s="274" t="s">
        <v>904</v>
      </c>
      <c r="G282" s="275" t="s">
        <v>161</v>
      </c>
      <c r="H282" s="276">
        <v>18.864999999999998</v>
      </c>
      <c r="I282" s="277"/>
      <c r="J282" s="278">
        <f>ROUND(I282*H282,2)</f>
        <v>0</v>
      </c>
      <c r="K282" s="274" t="s">
        <v>162</v>
      </c>
      <c r="L282" s="279"/>
      <c r="M282" s="280" t="s">
        <v>19</v>
      </c>
      <c r="N282" s="281" t="s">
        <v>45</v>
      </c>
      <c r="O282" s="87"/>
      <c r="P282" s="226">
        <f>O282*H282</f>
        <v>0</v>
      </c>
      <c r="Q282" s="226">
        <v>0.021999999999999999</v>
      </c>
      <c r="R282" s="226">
        <f>Q282*H282</f>
        <v>0.41502999999999995</v>
      </c>
      <c r="S282" s="226">
        <v>0</v>
      </c>
      <c r="T282" s="22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8" t="s">
        <v>419</v>
      </c>
      <c r="AT282" s="228" t="s">
        <v>353</v>
      </c>
      <c r="AU282" s="228" t="s">
        <v>82</v>
      </c>
      <c r="AY282" s="20" t="s">
        <v>155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20" t="s">
        <v>80</v>
      </c>
      <c r="BK282" s="229">
        <f>ROUND(I282*H282,2)</f>
        <v>0</v>
      </c>
      <c r="BL282" s="20" t="s">
        <v>260</v>
      </c>
      <c r="BM282" s="228" t="s">
        <v>905</v>
      </c>
    </row>
    <row r="283" s="13" customFormat="1">
      <c r="A283" s="13"/>
      <c r="B283" s="235"/>
      <c r="C283" s="236"/>
      <c r="D283" s="237" t="s">
        <v>166</v>
      </c>
      <c r="E283" s="236"/>
      <c r="F283" s="239" t="s">
        <v>906</v>
      </c>
      <c r="G283" s="236"/>
      <c r="H283" s="240">
        <v>18.864999999999998</v>
      </c>
      <c r="I283" s="241"/>
      <c r="J283" s="236"/>
      <c r="K283" s="236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166</v>
      </c>
      <c r="AU283" s="246" t="s">
        <v>82</v>
      </c>
      <c r="AV283" s="13" t="s">
        <v>82</v>
      </c>
      <c r="AW283" s="13" t="s">
        <v>4</v>
      </c>
      <c r="AX283" s="13" t="s">
        <v>80</v>
      </c>
      <c r="AY283" s="246" t="s">
        <v>155</v>
      </c>
    </row>
    <row r="284" s="2" customFormat="1" ht="16.5" customHeight="1">
      <c r="A284" s="41"/>
      <c r="B284" s="42"/>
      <c r="C284" s="217" t="s">
        <v>907</v>
      </c>
      <c r="D284" s="217" t="s">
        <v>158</v>
      </c>
      <c r="E284" s="218" t="s">
        <v>908</v>
      </c>
      <c r="F284" s="219" t="s">
        <v>909</v>
      </c>
      <c r="G284" s="220" t="s">
        <v>267</v>
      </c>
      <c r="H284" s="221">
        <v>34.68</v>
      </c>
      <c r="I284" s="222"/>
      <c r="J284" s="223">
        <f>ROUND(I284*H284,2)</f>
        <v>0</v>
      </c>
      <c r="K284" s="219" t="s">
        <v>162</v>
      </c>
      <c r="L284" s="47"/>
      <c r="M284" s="224" t="s">
        <v>19</v>
      </c>
      <c r="N284" s="225" t="s">
        <v>45</v>
      </c>
      <c r="O284" s="87"/>
      <c r="P284" s="226">
        <f>O284*H284</f>
        <v>0</v>
      </c>
      <c r="Q284" s="226">
        <v>9.0000000000000006E-05</v>
      </c>
      <c r="R284" s="226">
        <f>Q284*H284</f>
        <v>0.0031212000000000002</v>
      </c>
      <c r="S284" s="226">
        <v>0</v>
      </c>
      <c r="T284" s="22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8" t="s">
        <v>260</v>
      </c>
      <c r="AT284" s="228" t="s">
        <v>158</v>
      </c>
      <c r="AU284" s="228" t="s">
        <v>82</v>
      </c>
      <c r="AY284" s="20" t="s">
        <v>155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20" t="s">
        <v>80</v>
      </c>
      <c r="BK284" s="229">
        <f>ROUND(I284*H284,2)</f>
        <v>0</v>
      </c>
      <c r="BL284" s="20" t="s">
        <v>260</v>
      </c>
      <c r="BM284" s="228" t="s">
        <v>910</v>
      </c>
    </row>
    <row r="285" s="2" customFormat="1">
      <c r="A285" s="41"/>
      <c r="B285" s="42"/>
      <c r="C285" s="43"/>
      <c r="D285" s="230" t="s">
        <v>164</v>
      </c>
      <c r="E285" s="43"/>
      <c r="F285" s="231" t="s">
        <v>911</v>
      </c>
      <c r="G285" s="43"/>
      <c r="H285" s="43"/>
      <c r="I285" s="232"/>
      <c r="J285" s="43"/>
      <c r="K285" s="43"/>
      <c r="L285" s="47"/>
      <c r="M285" s="233"/>
      <c r="N285" s="23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164</v>
      </c>
      <c r="AU285" s="20" t="s">
        <v>82</v>
      </c>
    </row>
    <row r="286" s="13" customFormat="1">
      <c r="A286" s="13"/>
      <c r="B286" s="235"/>
      <c r="C286" s="236"/>
      <c r="D286" s="237" t="s">
        <v>166</v>
      </c>
      <c r="E286" s="238" t="s">
        <v>19</v>
      </c>
      <c r="F286" s="239" t="s">
        <v>912</v>
      </c>
      <c r="G286" s="236"/>
      <c r="H286" s="240">
        <v>4.7999999999999998</v>
      </c>
      <c r="I286" s="241"/>
      <c r="J286" s="236"/>
      <c r="K286" s="236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166</v>
      </c>
      <c r="AU286" s="246" t="s">
        <v>82</v>
      </c>
      <c r="AV286" s="13" t="s">
        <v>82</v>
      </c>
      <c r="AW286" s="13" t="s">
        <v>35</v>
      </c>
      <c r="AX286" s="13" t="s">
        <v>74</v>
      </c>
      <c r="AY286" s="246" t="s">
        <v>155</v>
      </c>
    </row>
    <row r="287" s="13" customFormat="1">
      <c r="A287" s="13"/>
      <c r="B287" s="235"/>
      <c r="C287" s="236"/>
      <c r="D287" s="237" t="s">
        <v>166</v>
      </c>
      <c r="E287" s="238" t="s">
        <v>19</v>
      </c>
      <c r="F287" s="239" t="s">
        <v>913</v>
      </c>
      <c r="G287" s="236"/>
      <c r="H287" s="240">
        <v>14.640000000000001</v>
      </c>
      <c r="I287" s="241"/>
      <c r="J287" s="236"/>
      <c r="K287" s="236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166</v>
      </c>
      <c r="AU287" s="246" t="s">
        <v>82</v>
      </c>
      <c r="AV287" s="13" t="s">
        <v>82</v>
      </c>
      <c r="AW287" s="13" t="s">
        <v>35</v>
      </c>
      <c r="AX287" s="13" t="s">
        <v>74</v>
      </c>
      <c r="AY287" s="246" t="s">
        <v>155</v>
      </c>
    </row>
    <row r="288" s="13" customFormat="1">
      <c r="A288" s="13"/>
      <c r="B288" s="235"/>
      <c r="C288" s="236"/>
      <c r="D288" s="237" t="s">
        <v>166</v>
      </c>
      <c r="E288" s="238" t="s">
        <v>19</v>
      </c>
      <c r="F288" s="239" t="s">
        <v>914</v>
      </c>
      <c r="G288" s="236"/>
      <c r="H288" s="240">
        <v>10.6</v>
      </c>
      <c r="I288" s="241"/>
      <c r="J288" s="236"/>
      <c r="K288" s="236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166</v>
      </c>
      <c r="AU288" s="246" t="s">
        <v>82</v>
      </c>
      <c r="AV288" s="13" t="s">
        <v>82</v>
      </c>
      <c r="AW288" s="13" t="s">
        <v>35</v>
      </c>
      <c r="AX288" s="13" t="s">
        <v>74</v>
      </c>
      <c r="AY288" s="246" t="s">
        <v>155</v>
      </c>
    </row>
    <row r="289" s="13" customFormat="1">
      <c r="A289" s="13"/>
      <c r="B289" s="235"/>
      <c r="C289" s="236"/>
      <c r="D289" s="237" t="s">
        <v>166</v>
      </c>
      <c r="E289" s="238" t="s">
        <v>19</v>
      </c>
      <c r="F289" s="239" t="s">
        <v>915</v>
      </c>
      <c r="G289" s="236"/>
      <c r="H289" s="240">
        <v>4.6399999999999997</v>
      </c>
      <c r="I289" s="241"/>
      <c r="J289" s="236"/>
      <c r="K289" s="236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166</v>
      </c>
      <c r="AU289" s="246" t="s">
        <v>82</v>
      </c>
      <c r="AV289" s="13" t="s">
        <v>82</v>
      </c>
      <c r="AW289" s="13" t="s">
        <v>35</v>
      </c>
      <c r="AX289" s="13" t="s">
        <v>74</v>
      </c>
      <c r="AY289" s="246" t="s">
        <v>155</v>
      </c>
    </row>
    <row r="290" s="15" customFormat="1">
      <c r="A290" s="15"/>
      <c r="B290" s="257"/>
      <c r="C290" s="258"/>
      <c r="D290" s="237" t="s">
        <v>166</v>
      </c>
      <c r="E290" s="259" t="s">
        <v>19</v>
      </c>
      <c r="F290" s="260" t="s">
        <v>186</v>
      </c>
      <c r="G290" s="258"/>
      <c r="H290" s="261">
        <v>34.68</v>
      </c>
      <c r="I290" s="262"/>
      <c r="J290" s="258"/>
      <c r="K290" s="258"/>
      <c r="L290" s="263"/>
      <c r="M290" s="264"/>
      <c r="N290" s="265"/>
      <c r="O290" s="265"/>
      <c r="P290" s="265"/>
      <c r="Q290" s="265"/>
      <c r="R290" s="265"/>
      <c r="S290" s="265"/>
      <c r="T290" s="26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7" t="s">
        <v>166</v>
      </c>
      <c r="AU290" s="267" t="s">
        <v>82</v>
      </c>
      <c r="AV290" s="15" t="s">
        <v>94</v>
      </c>
      <c r="AW290" s="15" t="s">
        <v>35</v>
      </c>
      <c r="AX290" s="15" t="s">
        <v>80</v>
      </c>
      <c r="AY290" s="267" t="s">
        <v>155</v>
      </c>
    </row>
    <row r="291" s="2" customFormat="1" ht="24.15" customHeight="1">
      <c r="A291" s="41"/>
      <c r="B291" s="42"/>
      <c r="C291" s="217" t="s">
        <v>916</v>
      </c>
      <c r="D291" s="217" t="s">
        <v>158</v>
      </c>
      <c r="E291" s="218" t="s">
        <v>917</v>
      </c>
      <c r="F291" s="219" t="s">
        <v>918</v>
      </c>
      <c r="G291" s="220" t="s">
        <v>161</v>
      </c>
      <c r="H291" s="221">
        <v>17.149999999999999</v>
      </c>
      <c r="I291" s="222"/>
      <c r="J291" s="223">
        <f>ROUND(I291*H291,2)</f>
        <v>0</v>
      </c>
      <c r="K291" s="219" t="s">
        <v>162</v>
      </c>
      <c r="L291" s="47"/>
      <c r="M291" s="224" t="s">
        <v>19</v>
      </c>
      <c r="N291" s="225" t="s">
        <v>45</v>
      </c>
      <c r="O291" s="87"/>
      <c r="P291" s="226">
        <f>O291*H291</f>
        <v>0</v>
      </c>
      <c r="Q291" s="226">
        <v>4.5000000000000003E-05</v>
      </c>
      <c r="R291" s="226">
        <f>Q291*H291</f>
        <v>0.00077174999999999998</v>
      </c>
      <c r="S291" s="226">
        <v>0</v>
      </c>
      <c r="T291" s="22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8" t="s">
        <v>260</v>
      </c>
      <c r="AT291" s="228" t="s">
        <v>158</v>
      </c>
      <c r="AU291" s="228" t="s">
        <v>82</v>
      </c>
      <c r="AY291" s="20" t="s">
        <v>155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20" t="s">
        <v>80</v>
      </c>
      <c r="BK291" s="229">
        <f>ROUND(I291*H291,2)</f>
        <v>0</v>
      </c>
      <c r="BL291" s="20" t="s">
        <v>260</v>
      </c>
      <c r="BM291" s="228" t="s">
        <v>919</v>
      </c>
    </row>
    <row r="292" s="2" customFormat="1">
      <c r="A292" s="41"/>
      <c r="B292" s="42"/>
      <c r="C292" s="43"/>
      <c r="D292" s="230" t="s">
        <v>164</v>
      </c>
      <c r="E292" s="43"/>
      <c r="F292" s="231" t="s">
        <v>920</v>
      </c>
      <c r="G292" s="43"/>
      <c r="H292" s="43"/>
      <c r="I292" s="232"/>
      <c r="J292" s="43"/>
      <c r="K292" s="43"/>
      <c r="L292" s="47"/>
      <c r="M292" s="233"/>
      <c r="N292" s="23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164</v>
      </c>
      <c r="AU292" s="20" t="s">
        <v>82</v>
      </c>
    </row>
    <row r="293" s="13" customFormat="1">
      <c r="A293" s="13"/>
      <c r="B293" s="235"/>
      <c r="C293" s="236"/>
      <c r="D293" s="237" t="s">
        <v>166</v>
      </c>
      <c r="E293" s="238" t="s">
        <v>19</v>
      </c>
      <c r="F293" s="239" t="s">
        <v>315</v>
      </c>
      <c r="G293" s="236"/>
      <c r="H293" s="240">
        <v>17.149999999999999</v>
      </c>
      <c r="I293" s="241"/>
      <c r="J293" s="236"/>
      <c r="K293" s="236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166</v>
      </c>
      <c r="AU293" s="246" t="s">
        <v>82</v>
      </c>
      <c r="AV293" s="13" t="s">
        <v>82</v>
      </c>
      <c r="AW293" s="13" t="s">
        <v>35</v>
      </c>
      <c r="AX293" s="13" t="s">
        <v>80</v>
      </c>
      <c r="AY293" s="246" t="s">
        <v>155</v>
      </c>
    </row>
    <row r="294" s="2" customFormat="1" ht="49.05" customHeight="1">
      <c r="A294" s="41"/>
      <c r="B294" s="42"/>
      <c r="C294" s="217" t="s">
        <v>921</v>
      </c>
      <c r="D294" s="217" t="s">
        <v>158</v>
      </c>
      <c r="E294" s="218" t="s">
        <v>922</v>
      </c>
      <c r="F294" s="219" t="s">
        <v>923</v>
      </c>
      <c r="G294" s="220" t="s">
        <v>235</v>
      </c>
      <c r="H294" s="221">
        <v>0.60499999999999998</v>
      </c>
      <c r="I294" s="222"/>
      <c r="J294" s="223">
        <f>ROUND(I294*H294,2)</f>
        <v>0</v>
      </c>
      <c r="K294" s="219" t="s">
        <v>162</v>
      </c>
      <c r="L294" s="47"/>
      <c r="M294" s="224" t="s">
        <v>19</v>
      </c>
      <c r="N294" s="225" t="s">
        <v>45</v>
      </c>
      <c r="O294" s="87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8" t="s">
        <v>260</v>
      </c>
      <c r="AT294" s="228" t="s">
        <v>158</v>
      </c>
      <c r="AU294" s="228" t="s">
        <v>82</v>
      </c>
      <c r="AY294" s="20" t="s">
        <v>155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20" t="s">
        <v>80</v>
      </c>
      <c r="BK294" s="229">
        <f>ROUND(I294*H294,2)</f>
        <v>0</v>
      </c>
      <c r="BL294" s="20" t="s">
        <v>260</v>
      </c>
      <c r="BM294" s="228" t="s">
        <v>924</v>
      </c>
    </row>
    <row r="295" s="2" customFormat="1">
      <c r="A295" s="41"/>
      <c r="B295" s="42"/>
      <c r="C295" s="43"/>
      <c r="D295" s="230" t="s">
        <v>164</v>
      </c>
      <c r="E295" s="43"/>
      <c r="F295" s="231" t="s">
        <v>925</v>
      </c>
      <c r="G295" s="43"/>
      <c r="H295" s="43"/>
      <c r="I295" s="232"/>
      <c r="J295" s="43"/>
      <c r="K295" s="43"/>
      <c r="L295" s="47"/>
      <c r="M295" s="233"/>
      <c r="N295" s="23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164</v>
      </c>
      <c r="AU295" s="20" t="s">
        <v>82</v>
      </c>
    </row>
    <row r="296" s="12" customFormat="1" ht="22.8" customHeight="1">
      <c r="A296" s="12"/>
      <c r="B296" s="201"/>
      <c r="C296" s="202"/>
      <c r="D296" s="203" t="s">
        <v>73</v>
      </c>
      <c r="E296" s="215" t="s">
        <v>635</v>
      </c>
      <c r="F296" s="215" t="s">
        <v>636</v>
      </c>
      <c r="G296" s="202"/>
      <c r="H296" s="202"/>
      <c r="I296" s="205"/>
      <c r="J296" s="216">
        <f>BK296</f>
        <v>0</v>
      </c>
      <c r="K296" s="202"/>
      <c r="L296" s="207"/>
      <c r="M296" s="208"/>
      <c r="N296" s="209"/>
      <c r="O296" s="209"/>
      <c r="P296" s="210">
        <f>SUM(P297:P373)</f>
        <v>0</v>
      </c>
      <c r="Q296" s="209"/>
      <c r="R296" s="210">
        <f>SUM(R297:R373)</f>
        <v>1.3372609080000002</v>
      </c>
      <c r="S296" s="209"/>
      <c r="T296" s="211">
        <f>SUM(T297:T373)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2" t="s">
        <v>82</v>
      </c>
      <c r="AT296" s="213" t="s">
        <v>73</v>
      </c>
      <c r="AU296" s="213" t="s">
        <v>80</v>
      </c>
      <c r="AY296" s="212" t="s">
        <v>155</v>
      </c>
      <c r="BK296" s="214">
        <f>SUM(BK297:BK373)</f>
        <v>0</v>
      </c>
    </row>
    <row r="297" s="2" customFormat="1" ht="37.8" customHeight="1">
      <c r="A297" s="41"/>
      <c r="B297" s="42"/>
      <c r="C297" s="217" t="s">
        <v>926</v>
      </c>
      <c r="D297" s="217" t="s">
        <v>158</v>
      </c>
      <c r="E297" s="218" t="s">
        <v>927</v>
      </c>
      <c r="F297" s="219" t="s">
        <v>928</v>
      </c>
      <c r="G297" s="220" t="s">
        <v>267</v>
      </c>
      <c r="H297" s="221">
        <v>83.129999999999995</v>
      </c>
      <c r="I297" s="222"/>
      <c r="J297" s="223">
        <f>ROUND(I297*H297,2)</f>
        <v>0</v>
      </c>
      <c r="K297" s="219" t="s">
        <v>19</v>
      </c>
      <c r="L297" s="47"/>
      <c r="M297" s="224" t="s">
        <v>19</v>
      </c>
      <c r="N297" s="225" t="s">
        <v>45</v>
      </c>
      <c r="O297" s="87"/>
      <c r="P297" s="226">
        <f>O297*H297</f>
        <v>0</v>
      </c>
      <c r="Q297" s="226">
        <v>0.00031</v>
      </c>
      <c r="R297" s="226">
        <f>Q297*H297</f>
        <v>0.025770299999999999</v>
      </c>
      <c r="S297" s="226">
        <v>0</v>
      </c>
      <c r="T297" s="22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8" t="s">
        <v>260</v>
      </c>
      <c r="AT297" s="228" t="s">
        <v>158</v>
      </c>
      <c r="AU297" s="228" t="s">
        <v>82</v>
      </c>
      <c r="AY297" s="20" t="s">
        <v>155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20" t="s">
        <v>80</v>
      </c>
      <c r="BK297" s="229">
        <f>ROUND(I297*H297,2)</f>
        <v>0</v>
      </c>
      <c r="BL297" s="20" t="s">
        <v>260</v>
      </c>
      <c r="BM297" s="228" t="s">
        <v>929</v>
      </c>
    </row>
    <row r="298" s="14" customFormat="1">
      <c r="A298" s="14"/>
      <c r="B298" s="247"/>
      <c r="C298" s="248"/>
      <c r="D298" s="237" t="s">
        <v>166</v>
      </c>
      <c r="E298" s="249" t="s">
        <v>19</v>
      </c>
      <c r="F298" s="250" t="s">
        <v>930</v>
      </c>
      <c r="G298" s="248"/>
      <c r="H298" s="249" t="s">
        <v>19</v>
      </c>
      <c r="I298" s="251"/>
      <c r="J298" s="248"/>
      <c r="K298" s="248"/>
      <c r="L298" s="252"/>
      <c r="M298" s="253"/>
      <c r="N298" s="254"/>
      <c r="O298" s="254"/>
      <c r="P298" s="254"/>
      <c r="Q298" s="254"/>
      <c r="R298" s="254"/>
      <c r="S298" s="254"/>
      <c r="T298" s="25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6" t="s">
        <v>166</v>
      </c>
      <c r="AU298" s="256" t="s">
        <v>82</v>
      </c>
      <c r="AV298" s="14" t="s">
        <v>80</v>
      </c>
      <c r="AW298" s="14" t="s">
        <v>35</v>
      </c>
      <c r="AX298" s="14" t="s">
        <v>74</v>
      </c>
      <c r="AY298" s="256" t="s">
        <v>155</v>
      </c>
    </row>
    <row r="299" s="14" customFormat="1">
      <c r="A299" s="14"/>
      <c r="B299" s="247"/>
      <c r="C299" s="248"/>
      <c r="D299" s="237" t="s">
        <v>166</v>
      </c>
      <c r="E299" s="249" t="s">
        <v>19</v>
      </c>
      <c r="F299" s="250" t="s">
        <v>931</v>
      </c>
      <c r="G299" s="248"/>
      <c r="H299" s="249" t="s">
        <v>19</v>
      </c>
      <c r="I299" s="251"/>
      <c r="J299" s="248"/>
      <c r="K299" s="248"/>
      <c r="L299" s="252"/>
      <c r="M299" s="253"/>
      <c r="N299" s="254"/>
      <c r="O299" s="254"/>
      <c r="P299" s="254"/>
      <c r="Q299" s="254"/>
      <c r="R299" s="254"/>
      <c r="S299" s="254"/>
      <c r="T299" s="25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6" t="s">
        <v>166</v>
      </c>
      <c r="AU299" s="256" t="s">
        <v>82</v>
      </c>
      <c r="AV299" s="14" t="s">
        <v>80</v>
      </c>
      <c r="AW299" s="14" t="s">
        <v>35</v>
      </c>
      <c r="AX299" s="14" t="s">
        <v>74</v>
      </c>
      <c r="AY299" s="256" t="s">
        <v>155</v>
      </c>
    </row>
    <row r="300" s="13" customFormat="1">
      <c r="A300" s="13"/>
      <c r="B300" s="235"/>
      <c r="C300" s="236"/>
      <c r="D300" s="237" t="s">
        <v>166</v>
      </c>
      <c r="E300" s="238" t="s">
        <v>19</v>
      </c>
      <c r="F300" s="239" t="s">
        <v>932</v>
      </c>
      <c r="G300" s="236"/>
      <c r="H300" s="240">
        <v>9.8000000000000007</v>
      </c>
      <c r="I300" s="241"/>
      <c r="J300" s="236"/>
      <c r="K300" s="236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166</v>
      </c>
      <c r="AU300" s="246" t="s">
        <v>82</v>
      </c>
      <c r="AV300" s="13" t="s">
        <v>82</v>
      </c>
      <c r="AW300" s="13" t="s">
        <v>35</v>
      </c>
      <c r="AX300" s="13" t="s">
        <v>74</v>
      </c>
      <c r="AY300" s="246" t="s">
        <v>155</v>
      </c>
    </row>
    <row r="301" s="13" customFormat="1">
      <c r="A301" s="13"/>
      <c r="B301" s="235"/>
      <c r="C301" s="236"/>
      <c r="D301" s="237" t="s">
        <v>166</v>
      </c>
      <c r="E301" s="238" t="s">
        <v>19</v>
      </c>
      <c r="F301" s="239" t="s">
        <v>933</v>
      </c>
      <c r="G301" s="236"/>
      <c r="H301" s="240">
        <v>5.3099999999999996</v>
      </c>
      <c r="I301" s="241"/>
      <c r="J301" s="236"/>
      <c r="K301" s="236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166</v>
      </c>
      <c r="AU301" s="246" t="s">
        <v>82</v>
      </c>
      <c r="AV301" s="13" t="s">
        <v>82</v>
      </c>
      <c r="AW301" s="13" t="s">
        <v>35</v>
      </c>
      <c r="AX301" s="13" t="s">
        <v>74</v>
      </c>
      <c r="AY301" s="246" t="s">
        <v>155</v>
      </c>
    </row>
    <row r="302" s="13" customFormat="1">
      <c r="A302" s="13"/>
      <c r="B302" s="235"/>
      <c r="C302" s="236"/>
      <c r="D302" s="237" t="s">
        <v>166</v>
      </c>
      <c r="E302" s="238" t="s">
        <v>19</v>
      </c>
      <c r="F302" s="239" t="s">
        <v>934</v>
      </c>
      <c r="G302" s="236"/>
      <c r="H302" s="240">
        <v>4.0599999999999996</v>
      </c>
      <c r="I302" s="241"/>
      <c r="J302" s="236"/>
      <c r="K302" s="236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166</v>
      </c>
      <c r="AU302" s="246" t="s">
        <v>82</v>
      </c>
      <c r="AV302" s="13" t="s">
        <v>82</v>
      </c>
      <c r="AW302" s="13" t="s">
        <v>35</v>
      </c>
      <c r="AX302" s="13" t="s">
        <v>74</v>
      </c>
      <c r="AY302" s="246" t="s">
        <v>155</v>
      </c>
    </row>
    <row r="303" s="16" customFormat="1">
      <c r="A303" s="16"/>
      <c r="B303" s="290"/>
      <c r="C303" s="291"/>
      <c r="D303" s="237" t="s">
        <v>166</v>
      </c>
      <c r="E303" s="292" t="s">
        <v>19</v>
      </c>
      <c r="F303" s="293" t="s">
        <v>935</v>
      </c>
      <c r="G303" s="291"/>
      <c r="H303" s="294">
        <v>19.170000000000002</v>
      </c>
      <c r="I303" s="295"/>
      <c r="J303" s="291"/>
      <c r="K303" s="291"/>
      <c r="L303" s="296"/>
      <c r="M303" s="297"/>
      <c r="N303" s="298"/>
      <c r="O303" s="298"/>
      <c r="P303" s="298"/>
      <c r="Q303" s="298"/>
      <c r="R303" s="298"/>
      <c r="S303" s="298"/>
      <c r="T303" s="299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300" t="s">
        <v>166</v>
      </c>
      <c r="AU303" s="300" t="s">
        <v>82</v>
      </c>
      <c r="AV303" s="16" t="s">
        <v>89</v>
      </c>
      <c r="AW303" s="16" t="s">
        <v>35</v>
      </c>
      <c r="AX303" s="16" t="s">
        <v>74</v>
      </c>
      <c r="AY303" s="300" t="s">
        <v>155</v>
      </c>
    </row>
    <row r="304" s="14" customFormat="1">
      <c r="A304" s="14"/>
      <c r="B304" s="247"/>
      <c r="C304" s="248"/>
      <c r="D304" s="237" t="s">
        <v>166</v>
      </c>
      <c r="E304" s="249" t="s">
        <v>19</v>
      </c>
      <c r="F304" s="250" t="s">
        <v>530</v>
      </c>
      <c r="G304" s="248"/>
      <c r="H304" s="249" t="s">
        <v>19</v>
      </c>
      <c r="I304" s="251"/>
      <c r="J304" s="248"/>
      <c r="K304" s="248"/>
      <c r="L304" s="252"/>
      <c r="M304" s="253"/>
      <c r="N304" s="254"/>
      <c r="O304" s="254"/>
      <c r="P304" s="254"/>
      <c r="Q304" s="254"/>
      <c r="R304" s="254"/>
      <c r="S304" s="254"/>
      <c r="T304" s="25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6" t="s">
        <v>166</v>
      </c>
      <c r="AU304" s="256" t="s">
        <v>82</v>
      </c>
      <c r="AV304" s="14" t="s">
        <v>80</v>
      </c>
      <c r="AW304" s="14" t="s">
        <v>35</v>
      </c>
      <c r="AX304" s="14" t="s">
        <v>74</v>
      </c>
      <c r="AY304" s="256" t="s">
        <v>155</v>
      </c>
    </row>
    <row r="305" s="13" customFormat="1">
      <c r="A305" s="13"/>
      <c r="B305" s="235"/>
      <c r="C305" s="236"/>
      <c r="D305" s="237" t="s">
        <v>166</v>
      </c>
      <c r="E305" s="238" t="s">
        <v>19</v>
      </c>
      <c r="F305" s="239" t="s">
        <v>936</v>
      </c>
      <c r="G305" s="236"/>
      <c r="H305" s="240">
        <v>8.7300000000000004</v>
      </c>
      <c r="I305" s="241"/>
      <c r="J305" s="236"/>
      <c r="K305" s="236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166</v>
      </c>
      <c r="AU305" s="246" t="s">
        <v>82</v>
      </c>
      <c r="AV305" s="13" t="s">
        <v>82</v>
      </c>
      <c r="AW305" s="13" t="s">
        <v>35</v>
      </c>
      <c r="AX305" s="13" t="s">
        <v>74</v>
      </c>
      <c r="AY305" s="246" t="s">
        <v>155</v>
      </c>
    </row>
    <row r="306" s="13" customFormat="1">
      <c r="A306" s="13"/>
      <c r="B306" s="235"/>
      <c r="C306" s="236"/>
      <c r="D306" s="237" t="s">
        <v>166</v>
      </c>
      <c r="E306" s="238" t="s">
        <v>19</v>
      </c>
      <c r="F306" s="239" t="s">
        <v>937</v>
      </c>
      <c r="G306" s="236"/>
      <c r="H306" s="240">
        <v>2.2000000000000002</v>
      </c>
      <c r="I306" s="241"/>
      <c r="J306" s="236"/>
      <c r="K306" s="236"/>
      <c r="L306" s="242"/>
      <c r="M306" s="243"/>
      <c r="N306" s="244"/>
      <c r="O306" s="244"/>
      <c r="P306" s="244"/>
      <c r="Q306" s="244"/>
      <c r="R306" s="244"/>
      <c r="S306" s="244"/>
      <c r="T306" s="24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6" t="s">
        <v>166</v>
      </c>
      <c r="AU306" s="246" t="s">
        <v>82</v>
      </c>
      <c r="AV306" s="13" t="s">
        <v>82</v>
      </c>
      <c r="AW306" s="13" t="s">
        <v>35</v>
      </c>
      <c r="AX306" s="13" t="s">
        <v>74</v>
      </c>
      <c r="AY306" s="246" t="s">
        <v>155</v>
      </c>
    </row>
    <row r="307" s="13" customFormat="1">
      <c r="A307" s="13"/>
      <c r="B307" s="235"/>
      <c r="C307" s="236"/>
      <c r="D307" s="237" t="s">
        <v>166</v>
      </c>
      <c r="E307" s="238" t="s">
        <v>19</v>
      </c>
      <c r="F307" s="239" t="s">
        <v>938</v>
      </c>
      <c r="G307" s="236"/>
      <c r="H307" s="240">
        <v>8.8399999999999999</v>
      </c>
      <c r="I307" s="241"/>
      <c r="J307" s="236"/>
      <c r="K307" s="236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166</v>
      </c>
      <c r="AU307" s="246" t="s">
        <v>82</v>
      </c>
      <c r="AV307" s="13" t="s">
        <v>82</v>
      </c>
      <c r="AW307" s="13" t="s">
        <v>35</v>
      </c>
      <c r="AX307" s="13" t="s">
        <v>74</v>
      </c>
      <c r="AY307" s="246" t="s">
        <v>155</v>
      </c>
    </row>
    <row r="308" s="13" customFormat="1">
      <c r="A308" s="13"/>
      <c r="B308" s="235"/>
      <c r="C308" s="236"/>
      <c r="D308" s="237" t="s">
        <v>166</v>
      </c>
      <c r="E308" s="238" t="s">
        <v>19</v>
      </c>
      <c r="F308" s="239" t="s">
        <v>939</v>
      </c>
      <c r="G308" s="236"/>
      <c r="H308" s="240">
        <v>2.2000000000000002</v>
      </c>
      <c r="I308" s="241"/>
      <c r="J308" s="236"/>
      <c r="K308" s="236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166</v>
      </c>
      <c r="AU308" s="246" t="s">
        <v>82</v>
      </c>
      <c r="AV308" s="13" t="s">
        <v>82</v>
      </c>
      <c r="AW308" s="13" t="s">
        <v>35</v>
      </c>
      <c r="AX308" s="13" t="s">
        <v>74</v>
      </c>
      <c r="AY308" s="246" t="s">
        <v>155</v>
      </c>
    </row>
    <row r="309" s="13" customFormat="1">
      <c r="A309" s="13"/>
      <c r="B309" s="235"/>
      <c r="C309" s="236"/>
      <c r="D309" s="237" t="s">
        <v>166</v>
      </c>
      <c r="E309" s="238" t="s">
        <v>19</v>
      </c>
      <c r="F309" s="239" t="s">
        <v>940</v>
      </c>
      <c r="G309" s="236"/>
      <c r="H309" s="240">
        <v>0.59999999999999998</v>
      </c>
      <c r="I309" s="241"/>
      <c r="J309" s="236"/>
      <c r="K309" s="236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166</v>
      </c>
      <c r="AU309" s="246" t="s">
        <v>82</v>
      </c>
      <c r="AV309" s="13" t="s">
        <v>82</v>
      </c>
      <c r="AW309" s="13" t="s">
        <v>35</v>
      </c>
      <c r="AX309" s="13" t="s">
        <v>74</v>
      </c>
      <c r="AY309" s="246" t="s">
        <v>155</v>
      </c>
    </row>
    <row r="310" s="16" customFormat="1">
      <c r="A310" s="16"/>
      <c r="B310" s="290"/>
      <c r="C310" s="291"/>
      <c r="D310" s="237" t="s">
        <v>166</v>
      </c>
      <c r="E310" s="292" t="s">
        <v>19</v>
      </c>
      <c r="F310" s="293" t="s">
        <v>935</v>
      </c>
      <c r="G310" s="291"/>
      <c r="H310" s="294">
        <v>22.57</v>
      </c>
      <c r="I310" s="295"/>
      <c r="J310" s="291"/>
      <c r="K310" s="291"/>
      <c r="L310" s="296"/>
      <c r="M310" s="297"/>
      <c r="N310" s="298"/>
      <c r="O310" s="298"/>
      <c r="P310" s="298"/>
      <c r="Q310" s="298"/>
      <c r="R310" s="298"/>
      <c r="S310" s="298"/>
      <c r="T310" s="299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300" t="s">
        <v>166</v>
      </c>
      <c r="AU310" s="300" t="s">
        <v>82</v>
      </c>
      <c r="AV310" s="16" t="s">
        <v>89</v>
      </c>
      <c r="AW310" s="16" t="s">
        <v>35</v>
      </c>
      <c r="AX310" s="16" t="s">
        <v>74</v>
      </c>
      <c r="AY310" s="300" t="s">
        <v>155</v>
      </c>
    </row>
    <row r="311" s="14" customFormat="1">
      <c r="A311" s="14"/>
      <c r="B311" s="247"/>
      <c r="C311" s="248"/>
      <c r="D311" s="237" t="s">
        <v>166</v>
      </c>
      <c r="E311" s="249" t="s">
        <v>19</v>
      </c>
      <c r="F311" s="250" t="s">
        <v>941</v>
      </c>
      <c r="G311" s="248"/>
      <c r="H311" s="249" t="s">
        <v>19</v>
      </c>
      <c r="I311" s="251"/>
      <c r="J311" s="248"/>
      <c r="K311" s="248"/>
      <c r="L311" s="252"/>
      <c r="M311" s="253"/>
      <c r="N311" s="254"/>
      <c r="O311" s="254"/>
      <c r="P311" s="254"/>
      <c r="Q311" s="254"/>
      <c r="R311" s="254"/>
      <c r="S311" s="254"/>
      <c r="T311" s="25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6" t="s">
        <v>166</v>
      </c>
      <c r="AU311" s="256" t="s">
        <v>82</v>
      </c>
      <c r="AV311" s="14" t="s">
        <v>80</v>
      </c>
      <c r="AW311" s="14" t="s">
        <v>35</v>
      </c>
      <c r="AX311" s="14" t="s">
        <v>74</v>
      </c>
      <c r="AY311" s="256" t="s">
        <v>155</v>
      </c>
    </row>
    <row r="312" s="13" customFormat="1">
      <c r="A312" s="13"/>
      <c r="B312" s="235"/>
      <c r="C312" s="236"/>
      <c r="D312" s="237" t="s">
        <v>166</v>
      </c>
      <c r="E312" s="238" t="s">
        <v>19</v>
      </c>
      <c r="F312" s="239" t="s">
        <v>942</v>
      </c>
      <c r="G312" s="236"/>
      <c r="H312" s="240">
        <v>8.8000000000000007</v>
      </c>
      <c r="I312" s="241"/>
      <c r="J312" s="236"/>
      <c r="K312" s="236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166</v>
      </c>
      <c r="AU312" s="246" t="s">
        <v>82</v>
      </c>
      <c r="AV312" s="13" t="s">
        <v>82</v>
      </c>
      <c r="AW312" s="13" t="s">
        <v>35</v>
      </c>
      <c r="AX312" s="13" t="s">
        <v>74</v>
      </c>
      <c r="AY312" s="246" t="s">
        <v>155</v>
      </c>
    </row>
    <row r="313" s="13" customFormat="1">
      <c r="A313" s="13"/>
      <c r="B313" s="235"/>
      <c r="C313" s="236"/>
      <c r="D313" s="237" t="s">
        <v>166</v>
      </c>
      <c r="E313" s="238" t="s">
        <v>19</v>
      </c>
      <c r="F313" s="239" t="s">
        <v>943</v>
      </c>
      <c r="G313" s="236"/>
      <c r="H313" s="240">
        <v>2.2000000000000002</v>
      </c>
      <c r="I313" s="241"/>
      <c r="J313" s="236"/>
      <c r="K313" s="236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166</v>
      </c>
      <c r="AU313" s="246" t="s">
        <v>82</v>
      </c>
      <c r="AV313" s="13" t="s">
        <v>82</v>
      </c>
      <c r="AW313" s="13" t="s">
        <v>35</v>
      </c>
      <c r="AX313" s="13" t="s">
        <v>74</v>
      </c>
      <c r="AY313" s="246" t="s">
        <v>155</v>
      </c>
    </row>
    <row r="314" s="13" customFormat="1">
      <c r="A314" s="13"/>
      <c r="B314" s="235"/>
      <c r="C314" s="236"/>
      <c r="D314" s="237" t="s">
        <v>166</v>
      </c>
      <c r="E314" s="238" t="s">
        <v>19</v>
      </c>
      <c r="F314" s="239" t="s">
        <v>944</v>
      </c>
      <c r="G314" s="236"/>
      <c r="H314" s="240">
        <v>8.8399999999999999</v>
      </c>
      <c r="I314" s="241"/>
      <c r="J314" s="236"/>
      <c r="K314" s="236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166</v>
      </c>
      <c r="AU314" s="246" t="s">
        <v>82</v>
      </c>
      <c r="AV314" s="13" t="s">
        <v>82</v>
      </c>
      <c r="AW314" s="13" t="s">
        <v>35</v>
      </c>
      <c r="AX314" s="13" t="s">
        <v>74</v>
      </c>
      <c r="AY314" s="246" t="s">
        <v>155</v>
      </c>
    </row>
    <row r="315" s="13" customFormat="1">
      <c r="A315" s="13"/>
      <c r="B315" s="235"/>
      <c r="C315" s="236"/>
      <c r="D315" s="237" t="s">
        <v>166</v>
      </c>
      <c r="E315" s="238" t="s">
        <v>19</v>
      </c>
      <c r="F315" s="239" t="s">
        <v>945</v>
      </c>
      <c r="G315" s="236"/>
      <c r="H315" s="240">
        <v>2.2000000000000002</v>
      </c>
      <c r="I315" s="241"/>
      <c r="J315" s="236"/>
      <c r="K315" s="236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166</v>
      </c>
      <c r="AU315" s="246" t="s">
        <v>82</v>
      </c>
      <c r="AV315" s="13" t="s">
        <v>82</v>
      </c>
      <c r="AW315" s="13" t="s">
        <v>35</v>
      </c>
      <c r="AX315" s="13" t="s">
        <v>74</v>
      </c>
      <c r="AY315" s="246" t="s">
        <v>155</v>
      </c>
    </row>
    <row r="316" s="13" customFormat="1">
      <c r="A316" s="13"/>
      <c r="B316" s="235"/>
      <c r="C316" s="236"/>
      <c r="D316" s="237" t="s">
        <v>166</v>
      </c>
      <c r="E316" s="238" t="s">
        <v>19</v>
      </c>
      <c r="F316" s="239" t="s">
        <v>946</v>
      </c>
      <c r="G316" s="236"/>
      <c r="H316" s="240">
        <v>0.59999999999999998</v>
      </c>
      <c r="I316" s="241"/>
      <c r="J316" s="236"/>
      <c r="K316" s="236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166</v>
      </c>
      <c r="AU316" s="246" t="s">
        <v>82</v>
      </c>
      <c r="AV316" s="13" t="s">
        <v>82</v>
      </c>
      <c r="AW316" s="13" t="s">
        <v>35</v>
      </c>
      <c r="AX316" s="13" t="s">
        <v>74</v>
      </c>
      <c r="AY316" s="246" t="s">
        <v>155</v>
      </c>
    </row>
    <row r="317" s="16" customFormat="1">
      <c r="A317" s="16"/>
      <c r="B317" s="290"/>
      <c r="C317" s="291"/>
      <c r="D317" s="237" t="s">
        <v>166</v>
      </c>
      <c r="E317" s="292" t="s">
        <v>19</v>
      </c>
      <c r="F317" s="293" t="s">
        <v>935</v>
      </c>
      <c r="G317" s="291"/>
      <c r="H317" s="294">
        <v>22.640000000000001</v>
      </c>
      <c r="I317" s="295"/>
      <c r="J317" s="291"/>
      <c r="K317" s="291"/>
      <c r="L317" s="296"/>
      <c r="M317" s="297"/>
      <c r="N317" s="298"/>
      <c r="O317" s="298"/>
      <c r="P317" s="298"/>
      <c r="Q317" s="298"/>
      <c r="R317" s="298"/>
      <c r="S317" s="298"/>
      <c r="T317" s="299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300" t="s">
        <v>166</v>
      </c>
      <c r="AU317" s="300" t="s">
        <v>82</v>
      </c>
      <c r="AV317" s="16" t="s">
        <v>89</v>
      </c>
      <c r="AW317" s="16" t="s">
        <v>35</v>
      </c>
      <c r="AX317" s="16" t="s">
        <v>74</v>
      </c>
      <c r="AY317" s="300" t="s">
        <v>155</v>
      </c>
    </row>
    <row r="318" s="14" customFormat="1">
      <c r="A318" s="14"/>
      <c r="B318" s="247"/>
      <c r="C318" s="248"/>
      <c r="D318" s="237" t="s">
        <v>166</v>
      </c>
      <c r="E318" s="249" t="s">
        <v>19</v>
      </c>
      <c r="F318" s="250" t="s">
        <v>947</v>
      </c>
      <c r="G318" s="248"/>
      <c r="H318" s="249" t="s">
        <v>19</v>
      </c>
      <c r="I318" s="251"/>
      <c r="J318" s="248"/>
      <c r="K318" s="248"/>
      <c r="L318" s="252"/>
      <c r="M318" s="253"/>
      <c r="N318" s="254"/>
      <c r="O318" s="254"/>
      <c r="P318" s="254"/>
      <c r="Q318" s="254"/>
      <c r="R318" s="254"/>
      <c r="S318" s="254"/>
      <c r="T318" s="25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6" t="s">
        <v>166</v>
      </c>
      <c r="AU318" s="256" t="s">
        <v>82</v>
      </c>
      <c r="AV318" s="14" t="s">
        <v>80</v>
      </c>
      <c r="AW318" s="14" t="s">
        <v>35</v>
      </c>
      <c r="AX318" s="14" t="s">
        <v>74</v>
      </c>
      <c r="AY318" s="256" t="s">
        <v>155</v>
      </c>
    </row>
    <row r="319" s="13" customFormat="1">
      <c r="A319" s="13"/>
      <c r="B319" s="235"/>
      <c r="C319" s="236"/>
      <c r="D319" s="237" t="s">
        <v>166</v>
      </c>
      <c r="E319" s="238" t="s">
        <v>19</v>
      </c>
      <c r="F319" s="239" t="s">
        <v>948</v>
      </c>
      <c r="G319" s="236"/>
      <c r="H319" s="240">
        <v>4.7400000000000002</v>
      </c>
      <c r="I319" s="241"/>
      <c r="J319" s="236"/>
      <c r="K319" s="236"/>
      <c r="L319" s="242"/>
      <c r="M319" s="243"/>
      <c r="N319" s="244"/>
      <c r="O319" s="244"/>
      <c r="P319" s="244"/>
      <c r="Q319" s="244"/>
      <c r="R319" s="244"/>
      <c r="S319" s="244"/>
      <c r="T319" s="24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6" t="s">
        <v>166</v>
      </c>
      <c r="AU319" s="246" t="s">
        <v>82</v>
      </c>
      <c r="AV319" s="13" t="s">
        <v>82</v>
      </c>
      <c r="AW319" s="13" t="s">
        <v>35</v>
      </c>
      <c r="AX319" s="13" t="s">
        <v>74</v>
      </c>
      <c r="AY319" s="246" t="s">
        <v>155</v>
      </c>
    </row>
    <row r="320" s="13" customFormat="1">
      <c r="A320" s="13"/>
      <c r="B320" s="235"/>
      <c r="C320" s="236"/>
      <c r="D320" s="237" t="s">
        <v>166</v>
      </c>
      <c r="E320" s="238" t="s">
        <v>19</v>
      </c>
      <c r="F320" s="239" t="s">
        <v>949</v>
      </c>
      <c r="G320" s="236"/>
      <c r="H320" s="240">
        <v>2.5299999999999998</v>
      </c>
      <c r="I320" s="241"/>
      <c r="J320" s="236"/>
      <c r="K320" s="236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166</v>
      </c>
      <c r="AU320" s="246" t="s">
        <v>82</v>
      </c>
      <c r="AV320" s="13" t="s">
        <v>82</v>
      </c>
      <c r="AW320" s="13" t="s">
        <v>35</v>
      </c>
      <c r="AX320" s="13" t="s">
        <v>74</v>
      </c>
      <c r="AY320" s="246" t="s">
        <v>155</v>
      </c>
    </row>
    <row r="321" s="13" customFormat="1">
      <c r="A321" s="13"/>
      <c r="B321" s="235"/>
      <c r="C321" s="236"/>
      <c r="D321" s="237" t="s">
        <v>166</v>
      </c>
      <c r="E321" s="238" t="s">
        <v>19</v>
      </c>
      <c r="F321" s="239" t="s">
        <v>950</v>
      </c>
      <c r="G321" s="236"/>
      <c r="H321" s="240">
        <v>1.8999999999999999</v>
      </c>
      <c r="I321" s="241"/>
      <c r="J321" s="236"/>
      <c r="K321" s="236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166</v>
      </c>
      <c r="AU321" s="246" t="s">
        <v>82</v>
      </c>
      <c r="AV321" s="13" t="s">
        <v>82</v>
      </c>
      <c r="AW321" s="13" t="s">
        <v>35</v>
      </c>
      <c r="AX321" s="13" t="s">
        <v>74</v>
      </c>
      <c r="AY321" s="246" t="s">
        <v>155</v>
      </c>
    </row>
    <row r="322" s="13" customFormat="1">
      <c r="A322" s="13"/>
      <c r="B322" s="235"/>
      <c r="C322" s="236"/>
      <c r="D322" s="237" t="s">
        <v>166</v>
      </c>
      <c r="E322" s="238" t="s">
        <v>19</v>
      </c>
      <c r="F322" s="239" t="s">
        <v>951</v>
      </c>
      <c r="G322" s="236"/>
      <c r="H322" s="240">
        <v>1.5</v>
      </c>
      <c r="I322" s="241"/>
      <c r="J322" s="236"/>
      <c r="K322" s="236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166</v>
      </c>
      <c r="AU322" s="246" t="s">
        <v>82</v>
      </c>
      <c r="AV322" s="13" t="s">
        <v>82</v>
      </c>
      <c r="AW322" s="13" t="s">
        <v>35</v>
      </c>
      <c r="AX322" s="13" t="s">
        <v>74</v>
      </c>
      <c r="AY322" s="246" t="s">
        <v>155</v>
      </c>
    </row>
    <row r="323" s="16" customFormat="1">
      <c r="A323" s="16"/>
      <c r="B323" s="290"/>
      <c r="C323" s="291"/>
      <c r="D323" s="237" t="s">
        <v>166</v>
      </c>
      <c r="E323" s="292" t="s">
        <v>19</v>
      </c>
      <c r="F323" s="293" t="s">
        <v>935</v>
      </c>
      <c r="G323" s="291"/>
      <c r="H323" s="294">
        <v>10.67</v>
      </c>
      <c r="I323" s="295"/>
      <c r="J323" s="291"/>
      <c r="K323" s="291"/>
      <c r="L323" s="296"/>
      <c r="M323" s="297"/>
      <c r="N323" s="298"/>
      <c r="O323" s="298"/>
      <c r="P323" s="298"/>
      <c r="Q323" s="298"/>
      <c r="R323" s="298"/>
      <c r="S323" s="298"/>
      <c r="T323" s="299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300" t="s">
        <v>166</v>
      </c>
      <c r="AU323" s="300" t="s">
        <v>82</v>
      </c>
      <c r="AV323" s="16" t="s">
        <v>89</v>
      </c>
      <c r="AW323" s="16" t="s">
        <v>35</v>
      </c>
      <c r="AX323" s="16" t="s">
        <v>74</v>
      </c>
      <c r="AY323" s="300" t="s">
        <v>155</v>
      </c>
    </row>
    <row r="324" s="14" customFormat="1">
      <c r="A324" s="14"/>
      <c r="B324" s="247"/>
      <c r="C324" s="248"/>
      <c r="D324" s="237" t="s">
        <v>166</v>
      </c>
      <c r="E324" s="249" t="s">
        <v>19</v>
      </c>
      <c r="F324" s="250" t="s">
        <v>952</v>
      </c>
      <c r="G324" s="248"/>
      <c r="H324" s="249" t="s">
        <v>19</v>
      </c>
      <c r="I324" s="251"/>
      <c r="J324" s="248"/>
      <c r="K324" s="248"/>
      <c r="L324" s="252"/>
      <c r="M324" s="253"/>
      <c r="N324" s="254"/>
      <c r="O324" s="254"/>
      <c r="P324" s="254"/>
      <c r="Q324" s="254"/>
      <c r="R324" s="254"/>
      <c r="S324" s="254"/>
      <c r="T324" s="25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6" t="s">
        <v>166</v>
      </c>
      <c r="AU324" s="256" t="s">
        <v>82</v>
      </c>
      <c r="AV324" s="14" t="s">
        <v>80</v>
      </c>
      <c r="AW324" s="14" t="s">
        <v>35</v>
      </c>
      <c r="AX324" s="14" t="s">
        <v>74</v>
      </c>
      <c r="AY324" s="256" t="s">
        <v>155</v>
      </c>
    </row>
    <row r="325" s="13" customFormat="1">
      <c r="A325" s="13"/>
      <c r="B325" s="235"/>
      <c r="C325" s="236"/>
      <c r="D325" s="237" t="s">
        <v>166</v>
      </c>
      <c r="E325" s="238" t="s">
        <v>19</v>
      </c>
      <c r="F325" s="239" t="s">
        <v>953</v>
      </c>
      <c r="G325" s="236"/>
      <c r="H325" s="240">
        <v>8.0800000000000001</v>
      </c>
      <c r="I325" s="241"/>
      <c r="J325" s="236"/>
      <c r="K325" s="236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166</v>
      </c>
      <c r="AU325" s="246" t="s">
        <v>82</v>
      </c>
      <c r="AV325" s="13" t="s">
        <v>82</v>
      </c>
      <c r="AW325" s="13" t="s">
        <v>35</v>
      </c>
      <c r="AX325" s="13" t="s">
        <v>74</v>
      </c>
      <c r="AY325" s="246" t="s">
        <v>155</v>
      </c>
    </row>
    <row r="326" s="15" customFormat="1">
      <c r="A326" s="15"/>
      <c r="B326" s="257"/>
      <c r="C326" s="258"/>
      <c r="D326" s="237" t="s">
        <v>166</v>
      </c>
      <c r="E326" s="259" t="s">
        <v>19</v>
      </c>
      <c r="F326" s="260" t="s">
        <v>186</v>
      </c>
      <c r="G326" s="258"/>
      <c r="H326" s="261">
        <v>83.129999999999995</v>
      </c>
      <c r="I326" s="262"/>
      <c r="J326" s="258"/>
      <c r="K326" s="258"/>
      <c r="L326" s="263"/>
      <c r="M326" s="264"/>
      <c r="N326" s="265"/>
      <c r="O326" s="265"/>
      <c r="P326" s="265"/>
      <c r="Q326" s="265"/>
      <c r="R326" s="265"/>
      <c r="S326" s="265"/>
      <c r="T326" s="26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7" t="s">
        <v>166</v>
      </c>
      <c r="AU326" s="267" t="s">
        <v>82</v>
      </c>
      <c r="AV326" s="15" t="s">
        <v>94</v>
      </c>
      <c r="AW326" s="15" t="s">
        <v>35</v>
      </c>
      <c r="AX326" s="15" t="s">
        <v>80</v>
      </c>
      <c r="AY326" s="267" t="s">
        <v>155</v>
      </c>
    </row>
    <row r="327" s="2" customFormat="1" ht="24.15" customHeight="1">
      <c r="A327" s="41"/>
      <c r="B327" s="42"/>
      <c r="C327" s="217" t="s">
        <v>954</v>
      </c>
      <c r="D327" s="217" t="s">
        <v>158</v>
      </c>
      <c r="E327" s="218" t="s">
        <v>955</v>
      </c>
      <c r="F327" s="219" t="s">
        <v>956</v>
      </c>
      <c r="G327" s="220" t="s">
        <v>161</v>
      </c>
      <c r="H327" s="221">
        <v>66.748000000000005</v>
      </c>
      <c r="I327" s="222"/>
      <c r="J327" s="223">
        <f>ROUND(I327*H327,2)</f>
        <v>0</v>
      </c>
      <c r="K327" s="219" t="s">
        <v>162</v>
      </c>
      <c r="L327" s="47"/>
      <c r="M327" s="224" t="s">
        <v>19</v>
      </c>
      <c r="N327" s="225" t="s">
        <v>45</v>
      </c>
      <c r="O327" s="87"/>
      <c r="P327" s="226">
        <f>O327*H327</f>
        <v>0</v>
      </c>
      <c r="Q327" s="226">
        <v>0</v>
      </c>
      <c r="R327" s="226">
        <f>Q327*H327</f>
        <v>0</v>
      </c>
      <c r="S327" s="226">
        <v>0</v>
      </c>
      <c r="T327" s="22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8" t="s">
        <v>260</v>
      </c>
      <c r="AT327" s="228" t="s">
        <v>158</v>
      </c>
      <c r="AU327" s="228" t="s">
        <v>82</v>
      </c>
      <c r="AY327" s="20" t="s">
        <v>155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20" t="s">
        <v>80</v>
      </c>
      <c r="BK327" s="229">
        <f>ROUND(I327*H327,2)</f>
        <v>0</v>
      </c>
      <c r="BL327" s="20" t="s">
        <v>260</v>
      </c>
      <c r="BM327" s="228" t="s">
        <v>957</v>
      </c>
    </row>
    <row r="328" s="2" customFormat="1">
      <c r="A328" s="41"/>
      <c r="B328" s="42"/>
      <c r="C328" s="43"/>
      <c r="D328" s="230" t="s">
        <v>164</v>
      </c>
      <c r="E328" s="43"/>
      <c r="F328" s="231" t="s">
        <v>958</v>
      </c>
      <c r="G328" s="43"/>
      <c r="H328" s="43"/>
      <c r="I328" s="232"/>
      <c r="J328" s="43"/>
      <c r="K328" s="43"/>
      <c r="L328" s="47"/>
      <c r="M328" s="233"/>
      <c r="N328" s="23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164</v>
      </c>
      <c r="AU328" s="20" t="s">
        <v>82</v>
      </c>
    </row>
    <row r="329" s="13" customFormat="1">
      <c r="A329" s="13"/>
      <c r="B329" s="235"/>
      <c r="C329" s="236"/>
      <c r="D329" s="237" t="s">
        <v>166</v>
      </c>
      <c r="E329" s="238" t="s">
        <v>19</v>
      </c>
      <c r="F329" s="239" t="s">
        <v>959</v>
      </c>
      <c r="G329" s="236"/>
      <c r="H329" s="240">
        <v>8.8800000000000008</v>
      </c>
      <c r="I329" s="241"/>
      <c r="J329" s="236"/>
      <c r="K329" s="236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166</v>
      </c>
      <c r="AU329" s="246" t="s">
        <v>82</v>
      </c>
      <c r="AV329" s="13" t="s">
        <v>82</v>
      </c>
      <c r="AW329" s="13" t="s">
        <v>35</v>
      </c>
      <c r="AX329" s="13" t="s">
        <v>74</v>
      </c>
      <c r="AY329" s="246" t="s">
        <v>155</v>
      </c>
    </row>
    <row r="330" s="13" customFormat="1">
      <c r="A330" s="13"/>
      <c r="B330" s="235"/>
      <c r="C330" s="236"/>
      <c r="D330" s="237" t="s">
        <v>166</v>
      </c>
      <c r="E330" s="238" t="s">
        <v>19</v>
      </c>
      <c r="F330" s="239" t="s">
        <v>960</v>
      </c>
      <c r="G330" s="236"/>
      <c r="H330" s="240">
        <v>29.673999999999999</v>
      </c>
      <c r="I330" s="241"/>
      <c r="J330" s="236"/>
      <c r="K330" s="236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166</v>
      </c>
      <c r="AU330" s="246" t="s">
        <v>82</v>
      </c>
      <c r="AV330" s="13" t="s">
        <v>82</v>
      </c>
      <c r="AW330" s="13" t="s">
        <v>35</v>
      </c>
      <c r="AX330" s="13" t="s">
        <v>74</v>
      </c>
      <c r="AY330" s="246" t="s">
        <v>155</v>
      </c>
    </row>
    <row r="331" s="13" customFormat="1">
      <c r="A331" s="13"/>
      <c r="B331" s="235"/>
      <c r="C331" s="236"/>
      <c r="D331" s="237" t="s">
        <v>166</v>
      </c>
      <c r="E331" s="238" t="s">
        <v>19</v>
      </c>
      <c r="F331" s="239" t="s">
        <v>961</v>
      </c>
      <c r="G331" s="236"/>
      <c r="H331" s="240">
        <v>19.609999999999999</v>
      </c>
      <c r="I331" s="241"/>
      <c r="J331" s="236"/>
      <c r="K331" s="236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166</v>
      </c>
      <c r="AU331" s="246" t="s">
        <v>82</v>
      </c>
      <c r="AV331" s="13" t="s">
        <v>82</v>
      </c>
      <c r="AW331" s="13" t="s">
        <v>35</v>
      </c>
      <c r="AX331" s="13" t="s">
        <v>74</v>
      </c>
      <c r="AY331" s="246" t="s">
        <v>155</v>
      </c>
    </row>
    <row r="332" s="13" customFormat="1">
      <c r="A332" s="13"/>
      <c r="B332" s="235"/>
      <c r="C332" s="236"/>
      <c r="D332" s="237" t="s">
        <v>166</v>
      </c>
      <c r="E332" s="238" t="s">
        <v>19</v>
      </c>
      <c r="F332" s="239" t="s">
        <v>962</v>
      </c>
      <c r="G332" s="236"/>
      <c r="H332" s="240">
        <v>8.5839999999999996</v>
      </c>
      <c r="I332" s="241"/>
      <c r="J332" s="236"/>
      <c r="K332" s="236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166</v>
      </c>
      <c r="AU332" s="246" t="s">
        <v>82</v>
      </c>
      <c r="AV332" s="13" t="s">
        <v>82</v>
      </c>
      <c r="AW332" s="13" t="s">
        <v>35</v>
      </c>
      <c r="AX332" s="13" t="s">
        <v>74</v>
      </c>
      <c r="AY332" s="246" t="s">
        <v>155</v>
      </c>
    </row>
    <row r="333" s="15" customFormat="1">
      <c r="A333" s="15"/>
      <c r="B333" s="257"/>
      <c r="C333" s="258"/>
      <c r="D333" s="237" t="s">
        <v>166</v>
      </c>
      <c r="E333" s="259" t="s">
        <v>318</v>
      </c>
      <c r="F333" s="260" t="s">
        <v>186</v>
      </c>
      <c r="G333" s="258"/>
      <c r="H333" s="261">
        <v>66.748000000000005</v>
      </c>
      <c r="I333" s="262"/>
      <c r="J333" s="258"/>
      <c r="K333" s="258"/>
      <c r="L333" s="263"/>
      <c r="M333" s="264"/>
      <c r="N333" s="265"/>
      <c r="O333" s="265"/>
      <c r="P333" s="265"/>
      <c r="Q333" s="265"/>
      <c r="R333" s="265"/>
      <c r="S333" s="265"/>
      <c r="T333" s="26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7" t="s">
        <v>166</v>
      </c>
      <c r="AU333" s="267" t="s">
        <v>82</v>
      </c>
      <c r="AV333" s="15" t="s">
        <v>94</v>
      </c>
      <c r="AW333" s="15" t="s">
        <v>35</v>
      </c>
      <c r="AX333" s="15" t="s">
        <v>80</v>
      </c>
      <c r="AY333" s="267" t="s">
        <v>155</v>
      </c>
    </row>
    <row r="334" s="2" customFormat="1" ht="24.15" customHeight="1">
      <c r="A334" s="41"/>
      <c r="B334" s="42"/>
      <c r="C334" s="217" t="s">
        <v>963</v>
      </c>
      <c r="D334" s="217" t="s">
        <v>158</v>
      </c>
      <c r="E334" s="218" t="s">
        <v>964</v>
      </c>
      <c r="F334" s="219" t="s">
        <v>965</v>
      </c>
      <c r="G334" s="220" t="s">
        <v>161</v>
      </c>
      <c r="H334" s="221">
        <v>66.748000000000005</v>
      </c>
      <c r="I334" s="222"/>
      <c r="J334" s="223">
        <f>ROUND(I334*H334,2)</f>
        <v>0</v>
      </c>
      <c r="K334" s="219" t="s">
        <v>162</v>
      </c>
      <c r="L334" s="47"/>
      <c r="M334" s="224" t="s">
        <v>19</v>
      </c>
      <c r="N334" s="225" t="s">
        <v>45</v>
      </c>
      <c r="O334" s="87"/>
      <c r="P334" s="226">
        <f>O334*H334</f>
        <v>0</v>
      </c>
      <c r="Q334" s="226">
        <v>0.00029999999999999997</v>
      </c>
      <c r="R334" s="226">
        <f>Q334*H334</f>
        <v>0.020024400000000001</v>
      </c>
      <c r="S334" s="226">
        <v>0</v>
      </c>
      <c r="T334" s="22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8" t="s">
        <v>260</v>
      </c>
      <c r="AT334" s="228" t="s">
        <v>158</v>
      </c>
      <c r="AU334" s="228" t="s">
        <v>82</v>
      </c>
      <c r="AY334" s="20" t="s">
        <v>155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20" t="s">
        <v>80</v>
      </c>
      <c r="BK334" s="229">
        <f>ROUND(I334*H334,2)</f>
        <v>0</v>
      </c>
      <c r="BL334" s="20" t="s">
        <v>260</v>
      </c>
      <c r="BM334" s="228" t="s">
        <v>966</v>
      </c>
    </row>
    <row r="335" s="2" customFormat="1">
      <c r="A335" s="41"/>
      <c r="B335" s="42"/>
      <c r="C335" s="43"/>
      <c r="D335" s="230" t="s">
        <v>164</v>
      </c>
      <c r="E335" s="43"/>
      <c r="F335" s="231" t="s">
        <v>967</v>
      </c>
      <c r="G335" s="43"/>
      <c r="H335" s="43"/>
      <c r="I335" s="232"/>
      <c r="J335" s="43"/>
      <c r="K335" s="43"/>
      <c r="L335" s="47"/>
      <c r="M335" s="233"/>
      <c r="N335" s="23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164</v>
      </c>
      <c r="AU335" s="20" t="s">
        <v>82</v>
      </c>
    </row>
    <row r="336" s="13" customFormat="1">
      <c r="A336" s="13"/>
      <c r="B336" s="235"/>
      <c r="C336" s="236"/>
      <c r="D336" s="237" t="s">
        <v>166</v>
      </c>
      <c r="E336" s="238" t="s">
        <v>19</v>
      </c>
      <c r="F336" s="239" t="s">
        <v>318</v>
      </c>
      <c r="G336" s="236"/>
      <c r="H336" s="240">
        <v>66.748000000000005</v>
      </c>
      <c r="I336" s="241"/>
      <c r="J336" s="236"/>
      <c r="K336" s="236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166</v>
      </c>
      <c r="AU336" s="246" t="s">
        <v>82</v>
      </c>
      <c r="AV336" s="13" t="s">
        <v>82</v>
      </c>
      <c r="AW336" s="13" t="s">
        <v>35</v>
      </c>
      <c r="AX336" s="13" t="s">
        <v>80</v>
      </c>
      <c r="AY336" s="246" t="s">
        <v>155</v>
      </c>
    </row>
    <row r="337" s="2" customFormat="1" ht="37.8" customHeight="1">
      <c r="A337" s="41"/>
      <c r="B337" s="42"/>
      <c r="C337" s="217" t="s">
        <v>968</v>
      </c>
      <c r="D337" s="217" t="s">
        <v>158</v>
      </c>
      <c r="E337" s="218" t="s">
        <v>969</v>
      </c>
      <c r="F337" s="219" t="s">
        <v>970</v>
      </c>
      <c r="G337" s="220" t="s">
        <v>161</v>
      </c>
      <c r="H337" s="221">
        <v>66.748000000000005</v>
      </c>
      <c r="I337" s="222"/>
      <c r="J337" s="223">
        <f>ROUND(I337*H337,2)</f>
        <v>0</v>
      </c>
      <c r="K337" s="219" t="s">
        <v>162</v>
      </c>
      <c r="L337" s="47"/>
      <c r="M337" s="224" t="s">
        <v>19</v>
      </c>
      <c r="N337" s="225" t="s">
        <v>45</v>
      </c>
      <c r="O337" s="87"/>
      <c r="P337" s="226">
        <f>O337*H337</f>
        <v>0</v>
      </c>
      <c r="Q337" s="226">
        <v>0.0053759999999999997</v>
      </c>
      <c r="R337" s="226">
        <f>Q337*H337</f>
        <v>0.358837248</v>
      </c>
      <c r="S337" s="226">
        <v>0</v>
      </c>
      <c r="T337" s="22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8" t="s">
        <v>260</v>
      </c>
      <c r="AT337" s="228" t="s">
        <v>158</v>
      </c>
      <c r="AU337" s="228" t="s">
        <v>82</v>
      </c>
      <c r="AY337" s="20" t="s">
        <v>155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20" t="s">
        <v>80</v>
      </c>
      <c r="BK337" s="229">
        <f>ROUND(I337*H337,2)</f>
        <v>0</v>
      </c>
      <c r="BL337" s="20" t="s">
        <v>260</v>
      </c>
      <c r="BM337" s="228" t="s">
        <v>971</v>
      </c>
    </row>
    <row r="338" s="2" customFormat="1">
      <c r="A338" s="41"/>
      <c r="B338" s="42"/>
      <c r="C338" s="43"/>
      <c r="D338" s="230" t="s">
        <v>164</v>
      </c>
      <c r="E338" s="43"/>
      <c r="F338" s="231" t="s">
        <v>972</v>
      </c>
      <c r="G338" s="43"/>
      <c r="H338" s="43"/>
      <c r="I338" s="232"/>
      <c r="J338" s="43"/>
      <c r="K338" s="43"/>
      <c r="L338" s="47"/>
      <c r="M338" s="233"/>
      <c r="N338" s="23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164</v>
      </c>
      <c r="AU338" s="20" t="s">
        <v>82</v>
      </c>
    </row>
    <row r="339" s="13" customFormat="1">
      <c r="A339" s="13"/>
      <c r="B339" s="235"/>
      <c r="C339" s="236"/>
      <c r="D339" s="237" t="s">
        <v>166</v>
      </c>
      <c r="E339" s="238" t="s">
        <v>19</v>
      </c>
      <c r="F339" s="239" t="s">
        <v>318</v>
      </c>
      <c r="G339" s="236"/>
      <c r="H339" s="240">
        <v>66.748000000000005</v>
      </c>
      <c r="I339" s="241"/>
      <c r="J339" s="236"/>
      <c r="K339" s="236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166</v>
      </c>
      <c r="AU339" s="246" t="s">
        <v>82</v>
      </c>
      <c r="AV339" s="13" t="s">
        <v>82</v>
      </c>
      <c r="AW339" s="13" t="s">
        <v>35</v>
      </c>
      <c r="AX339" s="13" t="s">
        <v>80</v>
      </c>
      <c r="AY339" s="246" t="s">
        <v>155</v>
      </c>
    </row>
    <row r="340" s="2" customFormat="1" ht="16.5" customHeight="1">
      <c r="A340" s="41"/>
      <c r="B340" s="42"/>
      <c r="C340" s="272" t="s">
        <v>973</v>
      </c>
      <c r="D340" s="272" t="s">
        <v>353</v>
      </c>
      <c r="E340" s="273" t="s">
        <v>974</v>
      </c>
      <c r="F340" s="274" t="s">
        <v>975</v>
      </c>
      <c r="G340" s="275" t="s">
        <v>161</v>
      </c>
      <c r="H340" s="276">
        <v>73.423000000000002</v>
      </c>
      <c r="I340" s="277"/>
      <c r="J340" s="278">
        <f>ROUND(I340*H340,2)</f>
        <v>0</v>
      </c>
      <c r="K340" s="274" t="s">
        <v>976</v>
      </c>
      <c r="L340" s="279"/>
      <c r="M340" s="280" t="s">
        <v>19</v>
      </c>
      <c r="N340" s="281" t="s">
        <v>45</v>
      </c>
      <c r="O340" s="87"/>
      <c r="P340" s="226">
        <f>O340*H340</f>
        <v>0</v>
      </c>
      <c r="Q340" s="226">
        <v>0.0126</v>
      </c>
      <c r="R340" s="226">
        <f>Q340*H340</f>
        <v>0.9251298</v>
      </c>
      <c r="S340" s="226">
        <v>0</v>
      </c>
      <c r="T340" s="22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8" t="s">
        <v>419</v>
      </c>
      <c r="AT340" s="228" t="s">
        <v>353</v>
      </c>
      <c r="AU340" s="228" t="s">
        <v>82</v>
      </c>
      <c r="AY340" s="20" t="s">
        <v>155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20" t="s">
        <v>80</v>
      </c>
      <c r="BK340" s="229">
        <f>ROUND(I340*H340,2)</f>
        <v>0</v>
      </c>
      <c r="BL340" s="20" t="s">
        <v>260</v>
      </c>
      <c r="BM340" s="228" t="s">
        <v>977</v>
      </c>
    </row>
    <row r="341" s="13" customFormat="1">
      <c r="A341" s="13"/>
      <c r="B341" s="235"/>
      <c r="C341" s="236"/>
      <c r="D341" s="237" t="s">
        <v>166</v>
      </c>
      <c r="E341" s="238" t="s">
        <v>19</v>
      </c>
      <c r="F341" s="239" t="s">
        <v>318</v>
      </c>
      <c r="G341" s="236"/>
      <c r="H341" s="240">
        <v>66.748000000000005</v>
      </c>
      <c r="I341" s="241"/>
      <c r="J341" s="236"/>
      <c r="K341" s="236"/>
      <c r="L341" s="242"/>
      <c r="M341" s="243"/>
      <c r="N341" s="244"/>
      <c r="O341" s="244"/>
      <c r="P341" s="244"/>
      <c r="Q341" s="244"/>
      <c r="R341" s="244"/>
      <c r="S341" s="244"/>
      <c r="T341" s="24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6" t="s">
        <v>166</v>
      </c>
      <c r="AU341" s="246" t="s">
        <v>82</v>
      </c>
      <c r="AV341" s="13" t="s">
        <v>82</v>
      </c>
      <c r="AW341" s="13" t="s">
        <v>35</v>
      </c>
      <c r="AX341" s="13" t="s">
        <v>80</v>
      </c>
      <c r="AY341" s="246" t="s">
        <v>155</v>
      </c>
    </row>
    <row r="342" s="13" customFormat="1">
      <c r="A342" s="13"/>
      <c r="B342" s="235"/>
      <c r="C342" s="236"/>
      <c r="D342" s="237" t="s">
        <v>166</v>
      </c>
      <c r="E342" s="236"/>
      <c r="F342" s="239" t="s">
        <v>978</v>
      </c>
      <c r="G342" s="236"/>
      <c r="H342" s="240">
        <v>73.423000000000002</v>
      </c>
      <c r="I342" s="241"/>
      <c r="J342" s="236"/>
      <c r="K342" s="236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166</v>
      </c>
      <c r="AU342" s="246" t="s">
        <v>82</v>
      </c>
      <c r="AV342" s="13" t="s">
        <v>82</v>
      </c>
      <c r="AW342" s="13" t="s">
        <v>4</v>
      </c>
      <c r="AX342" s="13" t="s">
        <v>80</v>
      </c>
      <c r="AY342" s="246" t="s">
        <v>155</v>
      </c>
    </row>
    <row r="343" s="2" customFormat="1" ht="24.15" customHeight="1">
      <c r="A343" s="41"/>
      <c r="B343" s="42"/>
      <c r="C343" s="217" t="s">
        <v>979</v>
      </c>
      <c r="D343" s="217" t="s">
        <v>158</v>
      </c>
      <c r="E343" s="218" t="s">
        <v>980</v>
      </c>
      <c r="F343" s="219" t="s">
        <v>981</v>
      </c>
      <c r="G343" s="220" t="s">
        <v>267</v>
      </c>
      <c r="H343" s="221">
        <v>49.950000000000003</v>
      </c>
      <c r="I343" s="222"/>
      <c r="J343" s="223">
        <f>ROUND(I343*H343,2)</f>
        <v>0</v>
      </c>
      <c r="K343" s="219" t="s">
        <v>162</v>
      </c>
      <c r="L343" s="47"/>
      <c r="M343" s="224" t="s">
        <v>19</v>
      </c>
      <c r="N343" s="225" t="s">
        <v>45</v>
      </c>
      <c r="O343" s="87"/>
      <c r="P343" s="226">
        <f>O343*H343</f>
        <v>0</v>
      </c>
      <c r="Q343" s="226">
        <v>9.0000000000000006E-05</v>
      </c>
      <c r="R343" s="226">
        <f>Q343*H343</f>
        <v>0.0044955000000000004</v>
      </c>
      <c r="S343" s="226">
        <v>0</v>
      </c>
      <c r="T343" s="22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8" t="s">
        <v>260</v>
      </c>
      <c r="AT343" s="228" t="s">
        <v>158</v>
      </c>
      <c r="AU343" s="228" t="s">
        <v>82</v>
      </c>
      <c r="AY343" s="20" t="s">
        <v>155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20" t="s">
        <v>80</v>
      </c>
      <c r="BK343" s="229">
        <f>ROUND(I343*H343,2)</f>
        <v>0</v>
      </c>
      <c r="BL343" s="20" t="s">
        <v>260</v>
      </c>
      <c r="BM343" s="228" t="s">
        <v>982</v>
      </c>
    </row>
    <row r="344" s="2" customFormat="1">
      <c r="A344" s="41"/>
      <c r="B344" s="42"/>
      <c r="C344" s="43"/>
      <c r="D344" s="230" t="s">
        <v>164</v>
      </c>
      <c r="E344" s="43"/>
      <c r="F344" s="231" t="s">
        <v>983</v>
      </c>
      <c r="G344" s="43"/>
      <c r="H344" s="43"/>
      <c r="I344" s="232"/>
      <c r="J344" s="43"/>
      <c r="K344" s="43"/>
      <c r="L344" s="47"/>
      <c r="M344" s="233"/>
      <c r="N344" s="23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164</v>
      </c>
      <c r="AU344" s="20" t="s">
        <v>82</v>
      </c>
    </row>
    <row r="345" s="13" customFormat="1">
      <c r="A345" s="13"/>
      <c r="B345" s="235"/>
      <c r="C345" s="236"/>
      <c r="D345" s="237" t="s">
        <v>166</v>
      </c>
      <c r="E345" s="238" t="s">
        <v>19</v>
      </c>
      <c r="F345" s="239" t="s">
        <v>984</v>
      </c>
      <c r="G345" s="236"/>
      <c r="H345" s="240">
        <v>7.4000000000000004</v>
      </c>
      <c r="I345" s="241"/>
      <c r="J345" s="236"/>
      <c r="K345" s="236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166</v>
      </c>
      <c r="AU345" s="246" t="s">
        <v>82</v>
      </c>
      <c r="AV345" s="13" t="s">
        <v>82</v>
      </c>
      <c r="AW345" s="13" t="s">
        <v>35</v>
      </c>
      <c r="AX345" s="13" t="s">
        <v>74</v>
      </c>
      <c r="AY345" s="246" t="s">
        <v>155</v>
      </c>
    </row>
    <row r="346" s="13" customFormat="1">
      <c r="A346" s="13"/>
      <c r="B346" s="235"/>
      <c r="C346" s="236"/>
      <c r="D346" s="237" t="s">
        <v>166</v>
      </c>
      <c r="E346" s="238" t="s">
        <v>19</v>
      </c>
      <c r="F346" s="239" t="s">
        <v>985</v>
      </c>
      <c r="G346" s="236"/>
      <c r="H346" s="240">
        <v>22.199999999999999</v>
      </c>
      <c r="I346" s="241"/>
      <c r="J346" s="236"/>
      <c r="K346" s="236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166</v>
      </c>
      <c r="AU346" s="246" t="s">
        <v>82</v>
      </c>
      <c r="AV346" s="13" t="s">
        <v>82</v>
      </c>
      <c r="AW346" s="13" t="s">
        <v>35</v>
      </c>
      <c r="AX346" s="13" t="s">
        <v>74</v>
      </c>
      <c r="AY346" s="246" t="s">
        <v>155</v>
      </c>
    </row>
    <row r="347" s="13" customFormat="1">
      <c r="A347" s="13"/>
      <c r="B347" s="235"/>
      <c r="C347" s="236"/>
      <c r="D347" s="237" t="s">
        <v>166</v>
      </c>
      <c r="E347" s="238" t="s">
        <v>19</v>
      </c>
      <c r="F347" s="239" t="s">
        <v>986</v>
      </c>
      <c r="G347" s="236"/>
      <c r="H347" s="240">
        <v>11.1</v>
      </c>
      <c r="I347" s="241"/>
      <c r="J347" s="236"/>
      <c r="K347" s="236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166</v>
      </c>
      <c r="AU347" s="246" t="s">
        <v>82</v>
      </c>
      <c r="AV347" s="13" t="s">
        <v>82</v>
      </c>
      <c r="AW347" s="13" t="s">
        <v>35</v>
      </c>
      <c r="AX347" s="13" t="s">
        <v>74</v>
      </c>
      <c r="AY347" s="246" t="s">
        <v>155</v>
      </c>
    </row>
    <row r="348" s="13" customFormat="1">
      <c r="A348" s="13"/>
      <c r="B348" s="235"/>
      <c r="C348" s="236"/>
      <c r="D348" s="237" t="s">
        <v>166</v>
      </c>
      <c r="E348" s="238" t="s">
        <v>19</v>
      </c>
      <c r="F348" s="239" t="s">
        <v>987</v>
      </c>
      <c r="G348" s="236"/>
      <c r="H348" s="240">
        <v>9.25</v>
      </c>
      <c r="I348" s="241"/>
      <c r="J348" s="236"/>
      <c r="K348" s="236"/>
      <c r="L348" s="242"/>
      <c r="M348" s="243"/>
      <c r="N348" s="244"/>
      <c r="O348" s="244"/>
      <c r="P348" s="244"/>
      <c r="Q348" s="244"/>
      <c r="R348" s="244"/>
      <c r="S348" s="244"/>
      <c r="T348" s="24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6" t="s">
        <v>166</v>
      </c>
      <c r="AU348" s="246" t="s">
        <v>82</v>
      </c>
      <c r="AV348" s="13" t="s">
        <v>82</v>
      </c>
      <c r="AW348" s="13" t="s">
        <v>35</v>
      </c>
      <c r="AX348" s="13" t="s">
        <v>74</v>
      </c>
      <c r="AY348" s="246" t="s">
        <v>155</v>
      </c>
    </row>
    <row r="349" s="15" customFormat="1">
      <c r="A349" s="15"/>
      <c r="B349" s="257"/>
      <c r="C349" s="258"/>
      <c r="D349" s="237" t="s">
        <v>166</v>
      </c>
      <c r="E349" s="259" t="s">
        <v>19</v>
      </c>
      <c r="F349" s="260" t="s">
        <v>186</v>
      </c>
      <c r="G349" s="258"/>
      <c r="H349" s="261">
        <v>49.950000000000003</v>
      </c>
      <c r="I349" s="262"/>
      <c r="J349" s="258"/>
      <c r="K349" s="258"/>
      <c r="L349" s="263"/>
      <c r="M349" s="264"/>
      <c r="N349" s="265"/>
      <c r="O349" s="265"/>
      <c r="P349" s="265"/>
      <c r="Q349" s="265"/>
      <c r="R349" s="265"/>
      <c r="S349" s="265"/>
      <c r="T349" s="26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7" t="s">
        <v>166</v>
      </c>
      <c r="AU349" s="267" t="s">
        <v>82</v>
      </c>
      <c r="AV349" s="15" t="s">
        <v>94</v>
      </c>
      <c r="AW349" s="15" t="s">
        <v>35</v>
      </c>
      <c r="AX349" s="15" t="s">
        <v>80</v>
      </c>
      <c r="AY349" s="267" t="s">
        <v>155</v>
      </c>
    </row>
    <row r="350" s="2" customFormat="1" ht="24.15" customHeight="1">
      <c r="A350" s="41"/>
      <c r="B350" s="42"/>
      <c r="C350" s="217" t="s">
        <v>988</v>
      </c>
      <c r="D350" s="217" t="s">
        <v>158</v>
      </c>
      <c r="E350" s="218" t="s">
        <v>989</v>
      </c>
      <c r="F350" s="219" t="s">
        <v>990</v>
      </c>
      <c r="G350" s="220" t="s">
        <v>308</v>
      </c>
      <c r="H350" s="221">
        <v>11</v>
      </c>
      <c r="I350" s="222"/>
      <c r="J350" s="223">
        <f>ROUND(I350*H350,2)</f>
        <v>0</v>
      </c>
      <c r="K350" s="219" t="s">
        <v>162</v>
      </c>
      <c r="L350" s="47"/>
      <c r="M350" s="224" t="s">
        <v>19</v>
      </c>
      <c r="N350" s="225" t="s">
        <v>45</v>
      </c>
      <c r="O350" s="87"/>
      <c r="P350" s="226">
        <f>O350*H350</f>
        <v>0</v>
      </c>
      <c r="Q350" s="226">
        <v>0</v>
      </c>
      <c r="R350" s="226">
        <f>Q350*H350</f>
        <v>0</v>
      </c>
      <c r="S350" s="226">
        <v>0</v>
      </c>
      <c r="T350" s="22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8" t="s">
        <v>260</v>
      </c>
      <c r="AT350" s="228" t="s">
        <v>158</v>
      </c>
      <c r="AU350" s="228" t="s">
        <v>82</v>
      </c>
      <c r="AY350" s="20" t="s">
        <v>155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20" t="s">
        <v>80</v>
      </c>
      <c r="BK350" s="229">
        <f>ROUND(I350*H350,2)</f>
        <v>0</v>
      </c>
      <c r="BL350" s="20" t="s">
        <v>260</v>
      </c>
      <c r="BM350" s="228" t="s">
        <v>991</v>
      </c>
    </row>
    <row r="351" s="2" customFormat="1">
      <c r="A351" s="41"/>
      <c r="B351" s="42"/>
      <c r="C351" s="43"/>
      <c r="D351" s="230" t="s">
        <v>164</v>
      </c>
      <c r="E351" s="43"/>
      <c r="F351" s="231" t="s">
        <v>992</v>
      </c>
      <c r="G351" s="43"/>
      <c r="H351" s="43"/>
      <c r="I351" s="232"/>
      <c r="J351" s="43"/>
      <c r="K351" s="43"/>
      <c r="L351" s="47"/>
      <c r="M351" s="233"/>
      <c r="N351" s="23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164</v>
      </c>
      <c r="AU351" s="20" t="s">
        <v>82</v>
      </c>
    </row>
    <row r="352" s="13" customFormat="1">
      <c r="A352" s="13"/>
      <c r="B352" s="235"/>
      <c r="C352" s="236"/>
      <c r="D352" s="237" t="s">
        <v>166</v>
      </c>
      <c r="E352" s="238" t="s">
        <v>19</v>
      </c>
      <c r="F352" s="239" t="s">
        <v>993</v>
      </c>
      <c r="G352" s="236"/>
      <c r="H352" s="240">
        <v>2</v>
      </c>
      <c r="I352" s="241"/>
      <c r="J352" s="236"/>
      <c r="K352" s="236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166</v>
      </c>
      <c r="AU352" s="246" t="s">
        <v>82</v>
      </c>
      <c r="AV352" s="13" t="s">
        <v>82</v>
      </c>
      <c r="AW352" s="13" t="s">
        <v>35</v>
      </c>
      <c r="AX352" s="13" t="s">
        <v>74</v>
      </c>
      <c r="AY352" s="246" t="s">
        <v>155</v>
      </c>
    </row>
    <row r="353" s="13" customFormat="1">
      <c r="A353" s="13"/>
      <c r="B353" s="235"/>
      <c r="C353" s="236"/>
      <c r="D353" s="237" t="s">
        <v>166</v>
      </c>
      <c r="E353" s="238" t="s">
        <v>19</v>
      </c>
      <c r="F353" s="239" t="s">
        <v>994</v>
      </c>
      <c r="G353" s="236"/>
      <c r="H353" s="240">
        <v>4</v>
      </c>
      <c r="I353" s="241"/>
      <c r="J353" s="236"/>
      <c r="K353" s="236"/>
      <c r="L353" s="242"/>
      <c r="M353" s="243"/>
      <c r="N353" s="244"/>
      <c r="O353" s="244"/>
      <c r="P353" s="244"/>
      <c r="Q353" s="244"/>
      <c r="R353" s="244"/>
      <c r="S353" s="244"/>
      <c r="T353" s="24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6" t="s">
        <v>166</v>
      </c>
      <c r="AU353" s="246" t="s">
        <v>82</v>
      </c>
      <c r="AV353" s="13" t="s">
        <v>82</v>
      </c>
      <c r="AW353" s="13" t="s">
        <v>35</v>
      </c>
      <c r="AX353" s="13" t="s">
        <v>74</v>
      </c>
      <c r="AY353" s="246" t="s">
        <v>155</v>
      </c>
    </row>
    <row r="354" s="13" customFormat="1">
      <c r="A354" s="13"/>
      <c r="B354" s="235"/>
      <c r="C354" s="236"/>
      <c r="D354" s="237" t="s">
        <v>166</v>
      </c>
      <c r="E354" s="238" t="s">
        <v>19</v>
      </c>
      <c r="F354" s="239" t="s">
        <v>995</v>
      </c>
      <c r="G354" s="236"/>
      <c r="H354" s="240">
        <v>4</v>
      </c>
      <c r="I354" s="241"/>
      <c r="J354" s="236"/>
      <c r="K354" s="236"/>
      <c r="L354" s="242"/>
      <c r="M354" s="243"/>
      <c r="N354" s="244"/>
      <c r="O354" s="244"/>
      <c r="P354" s="244"/>
      <c r="Q354" s="244"/>
      <c r="R354" s="244"/>
      <c r="S354" s="244"/>
      <c r="T354" s="24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6" t="s">
        <v>166</v>
      </c>
      <c r="AU354" s="246" t="s">
        <v>82</v>
      </c>
      <c r="AV354" s="13" t="s">
        <v>82</v>
      </c>
      <c r="AW354" s="13" t="s">
        <v>35</v>
      </c>
      <c r="AX354" s="13" t="s">
        <v>74</v>
      </c>
      <c r="AY354" s="246" t="s">
        <v>155</v>
      </c>
    </row>
    <row r="355" s="13" customFormat="1">
      <c r="A355" s="13"/>
      <c r="B355" s="235"/>
      <c r="C355" s="236"/>
      <c r="D355" s="237" t="s">
        <v>166</v>
      </c>
      <c r="E355" s="238" t="s">
        <v>19</v>
      </c>
      <c r="F355" s="239" t="s">
        <v>598</v>
      </c>
      <c r="G355" s="236"/>
      <c r="H355" s="240">
        <v>1</v>
      </c>
      <c r="I355" s="241"/>
      <c r="J355" s="236"/>
      <c r="K355" s="236"/>
      <c r="L355" s="242"/>
      <c r="M355" s="243"/>
      <c r="N355" s="244"/>
      <c r="O355" s="244"/>
      <c r="P355" s="244"/>
      <c r="Q355" s="244"/>
      <c r="R355" s="244"/>
      <c r="S355" s="244"/>
      <c r="T355" s="24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6" t="s">
        <v>166</v>
      </c>
      <c r="AU355" s="246" t="s">
        <v>82</v>
      </c>
      <c r="AV355" s="13" t="s">
        <v>82</v>
      </c>
      <c r="AW355" s="13" t="s">
        <v>35</v>
      </c>
      <c r="AX355" s="13" t="s">
        <v>74</v>
      </c>
      <c r="AY355" s="246" t="s">
        <v>155</v>
      </c>
    </row>
    <row r="356" s="15" customFormat="1">
      <c r="A356" s="15"/>
      <c r="B356" s="257"/>
      <c r="C356" s="258"/>
      <c r="D356" s="237" t="s">
        <v>166</v>
      </c>
      <c r="E356" s="259" t="s">
        <v>19</v>
      </c>
      <c r="F356" s="260" t="s">
        <v>186</v>
      </c>
      <c r="G356" s="258"/>
      <c r="H356" s="261">
        <v>11</v>
      </c>
      <c r="I356" s="262"/>
      <c r="J356" s="258"/>
      <c r="K356" s="258"/>
      <c r="L356" s="263"/>
      <c r="M356" s="264"/>
      <c r="N356" s="265"/>
      <c r="O356" s="265"/>
      <c r="P356" s="265"/>
      <c r="Q356" s="265"/>
      <c r="R356" s="265"/>
      <c r="S356" s="265"/>
      <c r="T356" s="26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7" t="s">
        <v>166</v>
      </c>
      <c r="AU356" s="267" t="s">
        <v>82</v>
      </c>
      <c r="AV356" s="15" t="s">
        <v>94</v>
      </c>
      <c r="AW356" s="15" t="s">
        <v>35</v>
      </c>
      <c r="AX356" s="15" t="s">
        <v>80</v>
      </c>
      <c r="AY356" s="267" t="s">
        <v>155</v>
      </c>
    </row>
    <row r="357" s="2" customFormat="1" ht="24.15" customHeight="1">
      <c r="A357" s="41"/>
      <c r="B357" s="42"/>
      <c r="C357" s="217" t="s">
        <v>996</v>
      </c>
      <c r="D357" s="217" t="s">
        <v>158</v>
      </c>
      <c r="E357" s="218" t="s">
        <v>997</v>
      </c>
      <c r="F357" s="219" t="s">
        <v>998</v>
      </c>
      <c r="G357" s="220" t="s">
        <v>308</v>
      </c>
      <c r="H357" s="221">
        <v>4</v>
      </c>
      <c r="I357" s="222"/>
      <c r="J357" s="223">
        <f>ROUND(I357*H357,2)</f>
        <v>0</v>
      </c>
      <c r="K357" s="219" t="s">
        <v>162</v>
      </c>
      <c r="L357" s="47"/>
      <c r="M357" s="224" t="s">
        <v>19</v>
      </c>
      <c r="N357" s="225" t="s">
        <v>45</v>
      </c>
      <c r="O357" s="87"/>
      <c r="P357" s="226">
        <f>O357*H357</f>
        <v>0</v>
      </c>
      <c r="Q357" s="226">
        <v>0</v>
      </c>
      <c r="R357" s="226">
        <f>Q357*H357</f>
        <v>0</v>
      </c>
      <c r="S357" s="226">
        <v>0</v>
      </c>
      <c r="T357" s="22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8" t="s">
        <v>260</v>
      </c>
      <c r="AT357" s="228" t="s">
        <v>158</v>
      </c>
      <c r="AU357" s="228" t="s">
        <v>82</v>
      </c>
      <c r="AY357" s="20" t="s">
        <v>155</v>
      </c>
      <c r="BE357" s="229">
        <f>IF(N357="základní",J357,0)</f>
        <v>0</v>
      </c>
      <c r="BF357" s="229">
        <f>IF(N357="snížená",J357,0)</f>
        <v>0</v>
      </c>
      <c r="BG357" s="229">
        <f>IF(N357="zákl. přenesená",J357,0)</f>
        <v>0</v>
      </c>
      <c r="BH357" s="229">
        <f>IF(N357="sníž. přenesená",J357,0)</f>
        <v>0</v>
      </c>
      <c r="BI357" s="229">
        <f>IF(N357="nulová",J357,0)</f>
        <v>0</v>
      </c>
      <c r="BJ357" s="20" t="s">
        <v>80</v>
      </c>
      <c r="BK357" s="229">
        <f>ROUND(I357*H357,2)</f>
        <v>0</v>
      </c>
      <c r="BL357" s="20" t="s">
        <v>260</v>
      </c>
      <c r="BM357" s="228" t="s">
        <v>999</v>
      </c>
    </row>
    <row r="358" s="2" customFormat="1">
      <c r="A358" s="41"/>
      <c r="B358" s="42"/>
      <c r="C358" s="43"/>
      <c r="D358" s="230" t="s">
        <v>164</v>
      </c>
      <c r="E358" s="43"/>
      <c r="F358" s="231" t="s">
        <v>1000</v>
      </c>
      <c r="G358" s="43"/>
      <c r="H358" s="43"/>
      <c r="I358" s="232"/>
      <c r="J358" s="43"/>
      <c r="K358" s="43"/>
      <c r="L358" s="47"/>
      <c r="M358" s="233"/>
      <c r="N358" s="23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164</v>
      </c>
      <c r="AU358" s="20" t="s">
        <v>82</v>
      </c>
    </row>
    <row r="359" s="13" customFormat="1">
      <c r="A359" s="13"/>
      <c r="B359" s="235"/>
      <c r="C359" s="236"/>
      <c r="D359" s="237" t="s">
        <v>166</v>
      </c>
      <c r="E359" s="238" t="s">
        <v>19</v>
      </c>
      <c r="F359" s="239" t="s">
        <v>1001</v>
      </c>
      <c r="G359" s="236"/>
      <c r="H359" s="240">
        <v>1</v>
      </c>
      <c r="I359" s="241"/>
      <c r="J359" s="236"/>
      <c r="K359" s="236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166</v>
      </c>
      <c r="AU359" s="246" t="s">
        <v>82</v>
      </c>
      <c r="AV359" s="13" t="s">
        <v>82</v>
      </c>
      <c r="AW359" s="13" t="s">
        <v>35</v>
      </c>
      <c r="AX359" s="13" t="s">
        <v>74</v>
      </c>
      <c r="AY359" s="246" t="s">
        <v>155</v>
      </c>
    </row>
    <row r="360" s="13" customFormat="1">
      <c r="A360" s="13"/>
      <c r="B360" s="235"/>
      <c r="C360" s="236"/>
      <c r="D360" s="237" t="s">
        <v>166</v>
      </c>
      <c r="E360" s="238" t="s">
        <v>19</v>
      </c>
      <c r="F360" s="239" t="s">
        <v>1002</v>
      </c>
      <c r="G360" s="236"/>
      <c r="H360" s="240">
        <v>2</v>
      </c>
      <c r="I360" s="241"/>
      <c r="J360" s="236"/>
      <c r="K360" s="236"/>
      <c r="L360" s="242"/>
      <c r="M360" s="243"/>
      <c r="N360" s="244"/>
      <c r="O360" s="244"/>
      <c r="P360" s="244"/>
      <c r="Q360" s="244"/>
      <c r="R360" s="244"/>
      <c r="S360" s="244"/>
      <c r="T360" s="24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6" t="s">
        <v>166</v>
      </c>
      <c r="AU360" s="246" t="s">
        <v>82</v>
      </c>
      <c r="AV360" s="13" t="s">
        <v>82</v>
      </c>
      <c r="AW360" s="13" t="s">
        <v>35</v>
      </c>
      <c r="AX360" s="13" t="s">
        <v>74</v>
      </c>
      <c r="AY360" s="246" t="s">
        <v>155</v>
      </c>
    </row>
    <row r="361" s="13" customFormat="1">
      <c r="A361" s="13"/>
      <c r="B361" s="235"/>
      <c r="C361" s="236"/>
      <c r="D361" s="237" t="s">
        <v>166</v>
      </c>
      <c r="E361" s="238" t="s">
        <v>19</v>
      </c>
      <c r="F361" s="239" t="s">
        <v>1003</v>
      </c>
      <c r="G361" s="236"/>
      <c r="H361" s="240">
        <v>1</v>
      </c>
      <c r="I361" s="241"/>
      <c r="J361" s="236"/>
      <c r="K361" s="236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166</v>
      </c>
      <c r="AU361" s="246" t="s">
        <v>82</v>
      </c>
      <c r="AV361" s="13" t="s">
        <v>82</v>
      </c>
      <c r="AW361" s="13" t="s">
        <v>35</v>
      </c>
      <c r="AX361" s="13" t="s">
        <v>74</v>
      </c>
      <c r="AY361" s="246" t="s">
        <v>155</v>
      </c>
    </row>
    <row r="362" s="15" customFormat="1">
      <c r="A362" s="15"/>
      <c r="B362" s="257"/>
      <c r="C362" s="258"/>
      <c r="D362" s="237" t="s">
        <v>166</v>
      </c>
      <c r="E362" s="259" t="s">
        <v>19</v>
      </c>
      <c r="F362" s="260" t="s">
        <v>186</v>
      </c>
      <c r="G362" s="258"/>
      <c r="H362" s="261">
        <v>4</v>
      </c>
      <c r="I362" s="262"/>
      <c r="J362" s="258"/>
      <c r="K362" s="258"/>
      <c r="L362" s="263"/>
      <c r="M362" s="264"/>
      <c r="N362" s="265"/>
      <c r="O362" s="265"/>
      <c r="P362" s="265"/>
      <c r="Q362" s="265"/>
      <c r="R362" s="265"/>
      <c r="S362" s="265"/>
      <c r="T362" s="26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7" t="s">
        <v>166</v>
      </c>
      <c r="AU362" s="267" t="s">
        <v>82</v>
      </c>
      <c r="AV362" s="15" t="s">
        <v>94</v>
      </c>
      <c r="AW362" s="15" t="s">
        <v>35</v>
      </c>
      <c r="AX362" s="15" t="s">
        <v>80</v>
      </c>
      <c r="AY362" s="267" t="s">
        <v>155</v>
      </c>
    </row>
    <row r="363" s="2" customFormat="1" ht="24.15" customHeight="1">
      <c r="A363" s="41"/>
      <c r="B363" s="42"/>
      <c r="C363" s="217" t="s">
        <v>1004</v>
      </c>
      <c r="D363" s="217" t="s">
        <v>158</v>
      </c>
      <c r="E363" s="218" t="s">
        <v>1005</v>
      </c>
      <c r="F363" s="219" t="s">
        <v>1006</v>
      </c>
      <c r="G363" s="220" t="s">
        <v>308</v>
      </c>
      <c r="H363" s="221">
        <v>4</v>
      </c>
      <c r="I363" s="222"/>
      <c r="J363" s="223">
        <f>ROUND(I363*H363,2)</f>
        <v>0</v>
      </c>
      <c r="K363" s="219" t="s">
        <v>162</v>
      </c>
      <c r="L363" s="47"/>
      <c r="M363" s="224" t="s">
        <v>19</v>
      </c>
      <c r="N363" s="225" t="s">
        <v>45</v>
      </c>
      <c r="O363" s="87"/>
      <c r="P363" s="226">
        <f>O363*H363</f>
        <v>0</v>
      </c>
      <c r="Q363" s="226">
        <v>0</v>
      </c>
      <c r="R363" s="226">
        <f>Q363*H363</f>
        <v>0</v>
      </c>
      <c r="S363" s="226">
        <v>0</v>
      </c>
      <c r="T363" s="22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8" t="s">
        <v>260</v>
      </c>
      <c r="AT363" s="228" t="s">
        <v>158</v>
      </c>
      <c r="AU363" s="228" t="s">
        <v>82</v>
      </c>
      <c r="AY363" s="20" t="s">
        <v>155</v>
      </c>
      <c r="BE363" s="229">
        <f>IF(N363="základní",J363,0)</f>
        <v>0</v>
      </c>
      <c r="BF363" s="229">
        <f>IF(N363="snížená",J363,0)</f>
        <v>0</v>
      </c>
      <c r="BG363" s="229">
        <f>IF(N363="zákl. přenesená",J363,0)</f>
        <v>0</v>
      </c>
      <c r="BH363" s="229">
        <f>IF(N363="sníž. přenesená",J363,0)</f>
        <v>0</v>
      </c>
      <c r="BI363" s="229">
        <f>IF(N363="nulová",J363,0)</f>
        <v>0</v>
      </c>
      <c r="BJ363" s="20" t="s">
        <v>80</v>
      </c>
      <c r="BK363" s="229">
        <f>ROUND(I363*H363,2)</f>
        <v>0</v>
      </c>
      <c r="BL363" s="20" t="s">
        <v>260</v>
      </c>
      <c r="BM363" s="228" t="s">
        <v>1007</v>
      </c>
    </row>
    <row r="364" s="2" customFormat="1">
      <c r="A364" s="41"/>
      <c r="B364" s="42"/>
      <c r="C364" s="43"/>
      <c r="D364" s="230" t="s">
        <v>164</v>
      </c>
      <c r="E364" s="43"/>
      <c r="F364" s="231" t="s">
        <v>1008</v>
      </c>
      <c r="G364" s="43"/>
      <c r="H364" s="43"/>
      <c r="I364" s="232"/>
      <c r="J364" s="43"/>
      <c r="K364" s="43"/>
      <c r="L364" s="47"/>
      <c r="M364" s="233"/>
      <c r="N364" s="23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164</v>
      </c>
      <c r="AU364" s="20" t="s">
        <v>82</v>
      </c>
    </row>
    <row r="365" s="13" customFormat="1">
      <c r="A365" s="13"/>
      <c r="B365" s="235"/>
      <c r="C365" s="236"/>
      <c r="D365" s="237" t="s">
        <v>166</v>
      </c>
      <c r="E365" s="238" t="s">
        <v>19</v>
      </c>
      <c r="F365" s="239" t="s">
        <v>1002</v>
      </c>
      <c r="G365" s="236"/>
      <c r="H365" s="240">
        <v>2</v>
      </c>
      <c r="I365" s="241"/>
      <c r="J365" s="236"/>
      <c r="K365" s="236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166</v>
      </c>
      <c r="AU365" s="246" t="s">
        <v>82</v>
      </c>
      <c r="AV365" s="13" t="s">
        <v>82</v>
      </c>
      <c r="AW365" s="13" t="s">
        <v>35</v>
      </c>
      <c r="AX365" s="13" t="s">
        <v>74</v>
      </c>
      <c r="AY365" s="246" t="s">
        <v>155</v>
      </c>
    </row>
    <row r="366" s="13" customFormat="1">
      <c r="A366" s="13"/>
      <c r="B366" s="235"/>
      <c r="C366" s="236"/>
      <c r="D366" s="237" t="s">
        <v>166</v>
      </c>
      <c r="E366" s="238" t="s">
        <v>19</v>
      </c>
      <c r="F366" s="239" t="s">
        <v>1009</v>
      </c>
      <c r="G366" s="236"/>
      <c r="H366" s="240">
        <v>1</v>
      </c>
      <c r="I366" s="241"/>
      <c r="J366" s="236"/>
      <c r="K366" s="236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166</v>
      </c>
      <c r="AU366" s="246" t="s">
        <v>82</v>
      </c>
      <c r="AV366" s="13" t="s">
        <v>82</v>
      </c>
      <c r="AW366" s="13" t="s">
        <v>35</v>
      </c>
      <c r="AX366" s="13" t="s">
        <v>74</v>
      </c>
      <c r="AY366" s="246" t="s">
        <v>155</v>
      </c>
    </row>
    <row r="367" s="13" customFormat="1">
      <c r="A367" s="13"/>
      <c r="B367" s="235"/>
      <c r="C367" s="236"/>
      <c r="D367" s="237" t="s">
        <v>166</v>
      </c>
      <c r="E367" s="238" t="s">
        <v>19</v>
      </c>
      <c r="F367" s="239" t="s">
        <v>598</v>
      </c>
      <c r="G367" s="236"/>
      <c r="H367" s="240">
        <v>1</v>
      </c>
      <c r="I367" s="241"/>
      <c r="J367" s="236"/>
      <c r="K367" s="236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166</v>
      </c>
      <c r="AU367" s="246" t="s">
        <v>82</v>
      </c>
      <c r="AV367" s="13" t="s">
        <v>82</v>
      </c>
      <c r="AW367" s="13" t="s">
        <v>35</v>
      </c>
      <c r="AX367" s="13" t="s">
        <v>74</v>
      </c>
      <c r="AY367" s="246" t="s">
        <v>155</v>
      </c>
    </row>
    <row r="368" s="15" customFormat="1">
      <c r="A368" s="15"/>
      <c r="B368" s="257"/>
      <c r="C368" s="258"/>
      <c r="D368" s="237" t="s">
        <v>166</v>
      </c>
      <c r="E368" s="259" t="s">
        <v>19</v>
      </c>
      <c r="F368" s="260" t="s">
        <v>186</v>
      </c>
      <c r="G368" s="258"/>
      <c r="H368" s="261">
        <v>4</v>
      </c>
      <c r="I368" s="262"/>
      <c r="J368" s="258"/>
      <c r="K368" s="258"/>
      <c r="L368" s="263"/>
      <c r="M368" s="264"/>
      <c r="N368" s="265"/>
      <c r="O368" s="265"/>
      <c r="P368" s="265"/>
      <c r="Q368" s="265"/>
      <c r="R368" s="265"/>
      <c r="S368" s="265"/>
      <c r="T368" s="26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7" t="s">
        <v>166</v>
      </c>
      <c r="AU368" s="267" t="s">
        <v>82</v>
      </c>
      <c r="AV368" s="15" t="s">
        <v>94</v>
      </c>
      <c r="AW368" s="15" t="s">
        <v>35</v>
      </c>
      <c r="AX368" s="15" t="s">
        <v>80</v>
      </c>
      <c r="AY368" s="267" t="s">
        <v>155</v>
      </c>
    </row>
    <row r="369" s="2" customFormat="1" ht="24.15" customHeight="1">
      <c r="A369" s="41"/>
      <c r="B369" s="42"/>
      <c r="C369" s="217" t="s">
        <v>1010</v>
      </c>
      <c r="D369" s="217" t="s">
        <v>158</v>
      </c>
      <c r="E369" s="218" t="s">
        <v>1011</v>
      </c>
      <c r="F369" s="219" t="s">
        <v>1012</v>
      </c>
      <c r="G369" s="220" t="s">
        <v>161</v>
      </c>
      <c r="H369" s="221">
        <v>66.748000000000005</v>
      </c>
      <c r="I369" s="222"/>
      <c r="J369" s="223">
        <f>ROUND(I369*H369,2)</f>
        <v>0</v>
      </c>
      <c r="K369" s="219" t="s">
        <v>162</v>
      </c>
      <c r="L369" s="47"/>
      <c r="M369" s="224" t="s">
        <v>19</v>
      </c>
      <c r="N369" s="225" t="s">
        <v>45</v>
      </c>
      <c r="O369" s="87"/>
      <c r="P369" s="226">
        <f>O369*H369</f>
        <v>0</v>
      </c>
      <c r="Q369" s="226">
        <v>4.5000000000000003E-05</v>
      </c>
      <c r="R369" s="226">
        <f>Q369*H369</f>
        <v>0.0030036600000000004</v>
      </c>
      <c r="S369" s="226">
        <v>0</v>
      </c>
      <c r="T369" s="22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8" t="s">
        <v>260</v>
      </c>
      <c r="AT369" s="228" t="s">
        <v>158</v>
      </c>
      <c r="AU369" s="228" t="s">
        <v>82</v>
      </c>
      <c r="AY369" s="20" t="s">
        <v>155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20" t="s">
        <v>80</v>
      </c>
      <c r="BK369" s="229">
        <f>ROUND(I369*H369,2)</f>
        <v>0</v>
      </c>
      <c r="BL369" s="20" t="s">
        <v>260</v>
      </c>
      <c r="BM369" s="228" t="s">
        <v>1013</v>
      </c>
    </row>
    <row r="370" s="2" customFormat="1">
      <c r="A370" s="41"/>
      <c r="B370" s="42"/>
      <c r="C370" s="43"/>
      <c r="D370" s="230" t="s">
        <v>164</v>
      </c>
      <c r="E370" s="43"/>
      <c r="F370" s="231" t="s">
        <v>1014</v>
      </c>
      <c r="G370" s="43"/>
      <c r="H370" s="43"/>
      <c r="I370" s="232"/>
      <c r="J370" s="43"/>
      <c r="K370" s="43"/>
      <c r="L370" s="47"/>
      <c r="M370" s="233"/>
      <c r="N370" s="23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164</v>
      </c>
      <c r="AU370" s="20" t="s">
        <v>82</v>
      </c>
    </row>
    <row r="371" s="13" customFormat="1">
      <c r="A371" s="13"/>
      <c r="B371" s="235"/>
      <c r="C371" s="236"/>
      <c r="D371" s="237" t="s">
        <v>166</v>
      </c>
      <c r="E371" s="238" t="s">
        <v>19</v>
      </c>
      <c r="F371" s="239" t="s">
        <v>318</v>
      </c>
      <c r="G371" s="236"/>
      <c r="H371" s="240">
        <v>66.748000000000005</v>
      </c>
      <c r="I371" s="241"/>
      <c r="J371" s="236"/>
      <c r="K371" s="236"/>
      <c r="L371" s="242"/>
      <c r="M371" s="243"/>
      <c r="N371" s="244"/>
      <c r="O371" s="244"/>
      <c r="P371" s="244"/>
      <c r="Q371" s="244"/>
      <c r="R371" s="244"/>
      <c r="S371" s="244"/>
      <c r="T371" s="24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6" t="s">
        <v>166</v>
      </c>
      <c r="AU371" s="246" t="s">
        <v>82</v>
      </c>
      <c r="AV371" s="13" t="s">
        <v>82</v>
      </c>
      <c r="AW371" s="13" t="s">
        <v>35</v>
      </c>
      <c r="AX371" s="13" t="s">
        <v>80</v>
      </c>
      <c r="AY371" s="246" t="s">
        <v>155</v>
      </c>
    </row>
    <row r="372" s="2" customFormat="1" ht="49.05" customHeight="1">
      <c r="A372" s="41"/>
      <c r="B372" s="42"/>
      <c r="C372" s="217" t="s">
        <v>1015</v>
      </c>
      <c r="D372" s="217" t="s">
        <v>158</v>
      </c>
      <c r="E372" s="218" t="s">
        <v>1016</v>
      </c>
      <c r="F372" s="219" t="s">
        <v>1017</v>
      </c>
      <c r="G372" s="220" t="s">
        <v>235</v>
      </c>
      <c r="H372" s="221">
        <v>1.337</v>
      </c>
      <c r="I372" s="222"/>
      <c r="J372" s="223">
        <f>ROUND(I372*H372,2)</f>
        <v>0</v>
      </c>
      <c r="K372" s="219" t="s">
        <v>162</v>
      </c>
      <c r="L372" s="47"/>
      <c r="M372" s="224" t="s">
        <v>19</v>
      </c>
      <c r="N372" s="225" t="s">
        <v>45</v>
      </c>
      <c r="O372" s="87"/>
      <c r="P372" s="226">
        <f>O372*H372</f>
        <v>0</v>
      </c>
      <c r="Q372" s="226">
        <v>0</v>
      </c>
      <c r="R372" s="226">
        <f>Q372*H372</f>
        <v>0</v>
      </c>
      <c r="S372" s="226">
        <v>0</v>
      </c>
      <c r="T372" s="22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8" t="s">
        <v>260</v>
      </c>
      <c r="AT372" s="228" t="s">
        <v>158</v>
      </c>
      <c r="AU372" s="228" t="s">
        <v>82</v>
      </c>
      <c r="AY372" s="20" t="s">
        <v>155</v>
      </c>
      <c r="BE372" s="229">
        <f>IF(N372="základní",J372,0)</f>
        <v>0</v>
      </c>
      <c r="BF372" s="229">
        <f>IF(N372="snížená",J372,0)</f>
        <v>0</v>
      </c>
      <c r="BG372" s="229">
        <f>IF(N372="zákl. přenesená",J372,0)</f>
        <v>0</v>
      </c>
      <c r="BH372" s="229">
        <f>IF(N372="sníž. přenesená",J372,0)</f>
        <v>0</v>
      </c>
      <c r="BI372" s="229">
        <f>IF(N372="nulová",J372,0)</f>
        <v>0</v>
      </c>
      <c r="BJ372" s="20" t="s">
        <v>80</v>
      </c>
      <c r="BK372" s="229">
        <f>ROUND(I372*H372,2)</f>
        <v>0</v>
      </c>
      <c r="BL372" s="20" t="s">
        <v>260</v>
      </c>
      <c r="BM372" s="228" t="s">
        <v>1018</v>
      </c>
    </row>
    <row r="373" s="2" customFormat="1">
      <c r="A373" s="41"/>
      <c r="B373" s="42"/>
      <c r="C373" s="43"/>
      <c r="D373" s="230" t="s">
        <v>164</v>
      </c>
      <c r="E373" s="43"/>
      <c r="F373" s="231" t="s">
        <v>1019</v>
      </c>
      <c r="G373" s="43"/>
      <c r="H373" s="43"/>
      <c r="I373" s="232"/>
      <c r="J373" s="43"/>
      <c r="K373" s="43"/>
      <c r="L373" s="47"/>
      <c r="M373" s="233"/>
      <c r="N373" s="23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164</v>
      </c>
      <c r="AU373" s="20" t="s">
        <v>82</v>
      </c>
    </row>
    <row r="374" s="12" customFormat="1" ht="22.8" customHeight="1">
      <c r="A374" s="12"/>
      <c r="B374" s="201"/>
      <c r="C374" s="202"/>
      <c r="D374" s="203" t="s">
        <v>73</v>
      </c>
      <c r="E374" s="215" t="s">
        <v>1020</v>
      </c>
      <c r="F374" s="215" t="s">
        <v>1021</v>
      </c>
      <c r="G374" s="202"/>
      <c r="H374" s="202"/>
      <c r="I374" s="205"/>
      <c r="J374" s="216">
        <f>BK374</f>
        <v>0</v>
      </c>
      <c r="K374" s="202"/>
      <c r="L374" s="207"/>
      <c r="M374" s="208"/>
      <c r="N374" s="209"/>
      <c r="O374" s="209"/>
      <c r="P374" s="210">
        <f>SUM(P375:P396)</f>
        <v>0</v>
      </c>
      <c r="Q374" s="209"/>
      <c r="R374" s="210">
        <f>SUM(R375:R396)</f>
        <v>0.0019380736000000002</v>
      </c>
      <c r="S374" s="209"/>
      <c r="T374" s="211">
        <f>SUM(T375:T396)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2" t="s">
        <v>82</v>
      </c>
      <c r="AT374" s="213" t="s">
        <v>73</v>
      </c>
      <c r="AU374" s="213" t="s">
        <v>80</v>
      </c>
      <c r="AY374" s="212" t="s">
        <v>155</v>
      </c>
      <c r="BK374" s="214">
        <f>SUM(BK375:BK396)</f>
        <v>0</v>
      </c>
    </row>
    <row r="375" s="2" customFormat="1" ht="24.15" customHeight="1">
      <c r="A375" s="41"/>
      <c r="B375" s="42"/>
      <c r="C375" s="217" t="s">
        <v>1022</v>
      </c>
      <c r="D375" s="217" t="s">
        <v>158</v>
      </c>
      <c r="E375" s="218" t="s">
        <v>1023</v>
      </c>
      <c r="F375" s="219" t="s">
        <v>1024</v>
      </c>
      <c r="G375" s="220" t="s">
        <v>161</v>
      </c>
      <c r="H375" s="221">
        <v>3.6320000000000001</v>
      </c>
      <c r="I375" s="222"/>
      <c r="J375" s="223">
        <f>ROUND(I375*H375,2)</f>
        <v>0</v>
      </c>
      <c r="K375" s="219" t="s">
        <v>162</v>
      </c>
      <c r="L375" s="47"/>
      <c r="M375" s="224" t="s">
        <v>19</v>
      </c>
      <c r="N375" s="225" t="s">
        <v>45</v>
      </c>
      <c r="O375" s="87"/>
      <c r="P375" s="226">
        <f>O375*H375</f>
        <v>0</v>
      </c>
      <c r="Q375" s="226">
        <v>0.00016875000000000001</v>
      </c>
      <c r="R375" s="226">
        <f>Q375*H375</f>
        <v>0.0006129000000000001</v>
      </c>
      <c r="S375" s="226">
        <v>0</v>
      </c>
      <c r="T375" s="22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8" t="s">
        <v>260</v>
      </c>
      <c r="AT375" s="228" t="s">
        <v>158</v>
      </c>
      <c r="AU375" s="228" t="s">
        <v>82</v>
      </c>
      <c r="AY375" s="20" t="s">
        <v>155</v>
      </c>
      <c r="BE375" s="229">
        <f>IF(N375="základní",J375,0)</f>
        <v>0</v>
      </c>
      <c r="BF375" s="229">
        <f>IF(N375="snížená",J375,0)</f>
        <v>0</v>
      </c>
      <c r="BG375" s="229">
        <f>IF(N375="zákl. přenesená",J375,0)</f>
        <v>0</v>
      </c>
      <c r="BH375" s="229">
        <f>IF(N375="sníž. přenesená",J375,0)</f>
        <v>0</v>
      </c>
      <c r="BI375" s="229">
        <f>IF(N375="nulová",J375,0)</f>
        <v>0</v>
      </c>
      <c r="BJ375" s="20" t="s">
        <v>80</v>
      </c>
      <c r="BK375" s="229">
        <f>ROUND(I375*H375,2)</f>
        <v>0</v>
      </c>
      <c r="BL375" s="20" t="s">
        <v>260</v>
      </c>
      <c r="BM375" s="228" t="s">
        <v>1025</v>
      </c>
    </row>
    <row r="376" s="2" customFormat="1">
      <c r="A376" s="41"/>
      <c r="B376" s="42"/>
      <c r="C376" s="43"/>
      <c r="D376" s="230" t="s">
        <v>164</v>
      </c>
      <c r="E376" s="43"/>
      <c r="F376" s="231" t="s">
        <v>1026</v>
      </c>
      <c r="G376" s="43"/>
      <c r="H376" s="43"/>
      <c r="I376" s="232"/>
      <c r="J376" s="43"/>
      <c r="K376" s="43"/>
      <c r="L376" s="47"/>
      <c r="M376" s="233"/>
      <c r="N376" s="23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164</v>
      </c>
      <c r="AU376" s="20" t="s">
        <v>82</v>
      </c>
    </row>
    <row r="377" s="14" customFormat="1">
      <c r="A377" s="14"/>
      <c r="B377" s="247"/>
      <c r="C377" s="248"/>
      <c r="D377" s="237" t="s">
        <v>166</v>
      </c>
      <c r="E377" s="249" t="s">
        <v>19</v>
      </c>
      <c r="F377" s="250" t="s">
        <v>1027</v>
      </c>
      <c r="G377" s="248"/>
      <c r="H377" s="249" t="s">
        <v>19</v>
      </c>
      <c r="I377" s="251"/>
      <c r="J377" s="248"/>
      <c r="K377" s="248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166</v>
      </c>
      <c r="AU377" s="256" t="s">
        <v>82</v>
      </c>
      <c r="AV377" s="14" t="s">
        <v>80</v>
      </c>
      <c r="AW377" s="14" t="s">
        <v>35</v>
      </c>
      <c r="AX377" s="14" t="s">
        <v>74</v>
      </c>
      <c r="AY377" s="256" t="s">
        <v>155</v>
      </c>
    </row>
    <row r="378" s="13" customFormat="1">
      <c r="A378" s="13"/>
      <c r="B378" s="235"/>
      <c r="C378" s="236"/>
      <c r="D378" s="237" t="s">
        <v>166</v>
      </c>
      <c r="E378" s="238" t="s">
        <v>19</v>
      </c>
      <c r="F378" s="239" t="s">
        <v>1028</v>
      </c>
      <c r="G378" s="236"/>
      <c r="H378" s="240">
        <v>3.6320000000000001</v>
      </c>
      <c r="I378" s="241"/>
      <c r="J378" s="236"/>
      <c r="K378" s="236"/>
      <c r="L378" s="242"/>
      <c r="M378" s="243"/>
      <c r="N378" s="244"/>
      <c r="O378" s="244"/>
      <c r="P378" s="244"/>
      <c r="Q378" s="244"/>
      <c r="R378" s="244"/>
      <c r="S378" s="244"/>
      <c r="T378" s="24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6" t="s">
        <v>166</v>
      </c>
      <c r="AU378" s="246" t="s">
        <v>82</v>
      </c>
      <c r="AV378" s="13" t="s">
        <v>82</v>
      </c>
      <c r="AW378" s="13" t="s">
        <v>35</v>
      </c>
      <c r="AX378" s="13" t="s">
        <v>80</v>
      </c>
      <c r="AY378" s="246" t="s">
        <v>155</v>
      </c>
    </row>
    <row r="379" s="2" customFormat="1" ht="24.15" customHeight="1">
      <c r="A379" s="41"/>
      <c r="B379" s="42"/>
      <c r="C379" s="217" t="s">
        <v>1029</v>
      </c>
      <c r="D379" s="217" t="s">
        <v>158</v>
      </c>
      <c r="E379" s="218" t="s">
        <v>1030</v>
      </c>
      <c r="F379" s="219" t="s">
        <v>1031</v>
      </c>
      <c r="G379" s="220" t="s">
        <v>161</v>
      </c>
      <c r="H379" s="221">
        <v>3.6320000000000001</v>
      </c>
      <c r="I379" s="222"/>
      <c r="J379" s="223">
        <f>ROUND(I379*H379,2)</f>
        <v>0</v>
      </c>
      <c r="K379" s="219" t="s">
        <v>162</v>
      </c>
      <c r="L379" s="47"/>
      <c r="M379" s="224" t="s">
        <v>19</v>
      </c>
      <c r="N379" s="225" t="s">
        <v>45</v>
      </c>
      <c r="O379" s="87"/>
      <c r="P379" s="226">
        <f>O379*H379</f>
        <v>0</v>
      </c>
      <c r="Q379" s="226">
        <v>0.00012305000000000001</v>
      </c>
      <c r="R379" s="226">
        <f>Q379*H379</f>
        <v>0.00044691760000000006</v>
      </c>
      <c r="S379" s="226">
        <v>0</v>
      </c>
      <c r="T379" s="22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28" t="s">
        <v>260</v>
      </c>
      <c r="AT379" s="228" t="s">
        <v>158</v>
      </c>
      <c r="AU379" s="228" t="s">
        <v>82</v>
      </c>
      <c r="AY379" s="20" t="s">
        <v>155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20" t="s">
        <v>80</v>
      </c>
      <c r="BK379" s="229">
        <f>ROUND(I379*H379,2)</f>
        <v>0</v>
      </c>
      <c r="BL379" s="20" t="s">
        <v>260</v>
      </c>
      <c r="BM379" s="228" t="s">
        <v>1032</v>
      </c>
    </row>
    <row r="380" s="2" customFormat="1">
      <c r="A380" s="41"/>
      <c r="B380" s="42"/>
      <c r="C380" s="43"/>
      <c r="D380" s="230" t="s">
        <v>164</v>
      </c>
      <c r="E380" s="43"/>
      <c r="F380" s="231" t="s">
        <v>1033</v>
      </c>
      <c r="G380" s="43"/>
      <c r="H380" s="43"/>
      <c r="I380" s="232"/>
      <c r="J380" s="43"/>
      <c r="K380" s="43"/>
      <c r="L380" s="47"/>
      <c r="M380" s="233"/>
      <c r="N380" s="23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164</v>
      </c>
      <c r="AU380" s="20" t="s">
        <v>82</v>
      </c>
    </row>
    <row r="381" s="14" customFormat="1">
      <c r="A381" s="14"/>
      <c r="B381" s="247"/>
      <c r="C381" s="248"/>
      <c r="D381" s="237" t="s">
        <v>166</v>
      </c>
      <c r="E381" s="249" t="s">
        <v>19</v>
      </c>
      <c r="F381" s="250" t="s">
        <v>1027</v>
      </c>
      <c r="G381" s="248"/>
      <c r="H381" s="249" t="s">
        <v>19</v>
      </c>
      <c r="I381" s="251"/>
      <c r="J381" s="248"/>
      <c r="K381" s="248"/>
      <c r="L381" s="252"/>
      <c r="M381" s="253"/>
      <c r="N381" s="254"/>
      <c r="O381" s="254"/>
      <c r="P381" s="254"/>
      <c r="Q381" s="254"/>
      <c r="R381" s="254"/>
      <c r="S381" s="254"/>
      <c r="T381" s="25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6" t="s">
        <v>166</v>
      </c>
      <c r="AU381" s="256" t="s">
        <v>82</v>
      </c>
      <c r="AV381" s="14" t="s">
        <v>80</v>
      </c>
      <c r="AW381" s="14" t="s">
        <v>35</v>
      </c>
      <c r="AX381" s="14" t="s">
        <v>74</v>
      </c>
      <c r="AY381" s="256" t="s">
        <v>155</v>
      </c>
    </row>
    <row r="382" s="13" customFormat="1">
      <c r="A382" s="13"/>
      <c r="B382" s="235"/>
      <c r="C382" s="236"/>
      <c r="D382" s="237" t="s">
        <v>166</v>
      </c>
      <c r="E382" s="238" t="s">
        <v>19</v>
      </c>
      <c r="F382" s="239" t="s">
        <v>1028</v>
      </c>
      <c r="G382" s="236"/>
      <c r="H382" s="240">
        <v>3.6320000000000001</v>
      </c>
      <c r="I382" s="241"/>
      <c r="J382" s="236"/>
      <c r="K382" s="236"/>
      <c r="L382" s="242"/>
      <c r="M382" s="243"/>
      <c r="N382" s="244"/>
      <c r="O382" s="244"/>
      <c r="P382" s="244"/>
      <c r="Q382" s="244"/>
      <c r="R382" s="244"/>
      <c r="S382" s="244"/>
      <c r="T382" s="24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6" t="s">
        <v>166</v>
      </c>
      <c r="AU382" s="246" t="s">
        <v>82</v>
      </c>
      <c r="AV382" s="13" t="s">
        <v>82</v>
      </c>
      <c r="AW382" s="13" t="s">
        <v>35</v>
      </c>
      <c r="AX382" s="13" t="s">
        <v>80</v>
      </c>
      <c r="AY382" s="246" t="s">
        <v>155</v>
      </c>
    </row>
    <row r="383" s="2" customFormat="1" ht="33" customHeight="1">
      <c r="A383" s="41"/>
      <c r="B383" s="42"/>
      <c r="C383" s="217" t="s">
        <v>1034</v>
      </c>
      <c r="D383" s="217" t="s">
        <v>158</v>
      </c>
      <c r="E383" s="218" t="s">
        <v>1035</v>
      </c>
      <c r="F383" s="219" t="s">
        <v>1036</v>
      </c>
      <c r="G383" s="220" t="s">
        <v>161</v>
      </c>
      <c r="H383" s="221">
        <v>1.0800000000000001</v>
      </c>
      <c r="I383" s="222"/>
      <c r="J383" s="223">
        <f>ROUND(I383*H383,2)</f>
        <v>0</v>
      </c>
      <c r="K383" s="219" t="s">
        <v>162</v>
      </c>
      <c r="L383" s="47"/>
      <c r="M383" s="224" t="s">
        <v>19</v>
      </c>
      <c r="N383" s="225" t="s">
        <v>45</v>
      </c>
      <c r="O383" s="87"/>
      <c r="P383" s="226">
        <f>O383*H383</f>
        <v>0</v>
      </c>
      <c r="Q383" s="226">
        <v>0.0001072</v>
      </c>
      <c r="R383" s="226">
        <f>Q383*H383</f>
        <v>0.00011577600000000001</v>
      </c>
      <c r="S383" s="226">
        <v>0</v>
      </c>
      <c r="T383" s="22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28" t="s">
        <v>260</v>
      </c>
      <c r="AT383" s="228" t="s">
        <v>158</v>
      </c>
      <c r="AU383" s="228" t="s">
        <v>82</v>
      </c>
      <c r="AY383" s="20" t="s">
        <v>155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20" t="s">
        <v>80</v>
      </c>
      <c r="BK383" s="229">
        <f>ROUND(I383*H383,2)</f>
        <v>0</v>
      </c>
      <c r="BL383" s="20" t="s">
        <v>260</v>
      </c>
      <c r="BM383" s="228" t="s">
        <v>1037</v>
      </c>
    </row>
    <row r="384" s="2" customFormat="1">
      <c r="A384" s="41"/>
      <c r="B384" s="42"/>
      <c r="C384" s="43"/>
      <c r="D384" s="230" t="s">
        <v>164</v>
      </c>
      <c r="E384" s="43"/>
      <c r="F384" s="231" t="s">
        <v>1038</v>
      </c>
      <c r="G384" s="43"/>
      <c r="H384" s="43"/>
      <c r="I384" s="232"/>
      <c r="J384" s="43"/>
      <c r="K384" s="43"/>
      <c r="L384" s="47"/>
      <c r="M384" s="233"/>
      <c r="N384" s="23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164</v>
      </c>
      <c r="AU384" s="20" t="s">
        <v>82</v>
      </c>
    </row>
    <row r="385" s="13" customFormat="1">
      <c r="A385" s="13"/>
      <c r="B385" s="235"/>
      <c r="C385" s="236"/>
      <c r="D385" s="237" t="s">
        <v>166</v>
      </c>
      <c r="E385" s="238" t="s">
        <v>19</v>
      </c>
      <c r="F385" s="239" t="s">
        <v>1039</v>
      </c>
      <c r="G385" s="236"/>
      <c r="H385" s="240">
        <v>0.54000000000000004</v>
      </c>
      <c r="I385" s="241"/>
      <c r="J385" s="236"/>
      <c r="K385" s="236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166</v>
      </c>
      <c r="AU385" s="246" t="s">
        <v>82</v>
      </c>
      <c r="AV385" s="13" t="s">
        <v>82</v>
      </c>
      <c r="AW385" s="13" t="s">
        <v>35</v>
      </c>
      <c r="AX385" s="13" t="s">
        <v>74</v>
      </c>
      <c r="AY385" s="246" t="s">
        <v>155</v>
      </c>
    </row>
    <row r="386" s="13" customFormat="1">
      <c r="A386" s="13"/>
      <c r="B386" s="235"/>
      <c r="C386" s="236"/>
      <c r="D386" s="237" t="s">
        <v>166</v>
      </c>
      <c r="E386" s="238" t="s">
        <v>19</v>
      </c>
      <c r="F386" s="239" t="s">
        <v>1040</v>
      </c>
      <c r="G386" s="236"/>
      <c r="H386" s="240">
        <v>0.54000000000000004</v>
      </c>
      <c r="I386" s="241"/>
      <c r="J386" s="236"/>
      <c r="K386" s="236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166</v>
      </c>
      <c r="AU386" s="246" t="s">
        <v>82</v>
      </c>
      <c r="AV386" s="13" t="s">
        <v>82</v>
      </c>
      <c r="AW386" s="13" t="s">
        <v>35</v>
      </c>
      <c r="AX386" s="13" t="s">
        <v>74</v>
      </c>
      <c r="AY386" s="246" t="s">
        <v>155</v>
      </c>
    </row>
    <row r="387" s="15" customFormat="1">
      <c r="A387" s="15"/>
      <c r="B387" s="257"/>
      <c r="C387" s="258"/>
      <c r="D387" s="237" t="s">
        <v>166</v>
      </c>
      <c r="E387" s="259" t="s">
        <v>321</v>
      </c>
      <c r="F387" s="260" t="s">
        <v>186</v>
      </c>
      <c r="G387" s="258"/>
      <c r="H387" s="261">
        <v>1.0800000000000001</v>
      </c>
      <c r="I387" s="262"/>
      <c r="J387" s="258"/>
      <c r="K387" s="258"/>
      <c r="L387" s="263"/>
      <c r="M387" s="264"/>
      <c r="N387" s="265"/>
      <c r="O387" s="265"/>
      <c r="P387" s="265"/>
      <c r="Q387" s="265"/>
      <c r="R387" s="265"/>
      <c r="S387" s="265"/>
      <c r="T387" s="26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7" t="s">
        <v>166</v>
      </c>
      <c r="AU387" s="267" t="s">
        <v>82</v>
      </c>
      <c r="AV387" s="15" t="s">
        <v>94</v>
      </c>
      <c r="AW387" s="15" t="s">
        <v>35</v>
      </c>
      <c r="AX387" s="15" t="s">
        <v>80</v>
      </c>
      <c r="AY387" s="267" t="s">
        <v>155</v>
      </c>
    </row>
    <row r="388" s="2" customFormat="1" ht="33" customHeight="1">
      <c r="A388" s="41"/>
      <c r="B388" s="42"/>
      <c r="C388" s="217" t="s">
        <v>1041</v>
      </c>
      <c r="D388" s="217" t="s">
        <v>158</v>
      </c>
      <c r="E388" s="218" t="s">
        <v>1042</v>
      </c>
      <c r="F388" s="219" t="s">
        <v>1043</v>
      </c>
      <c r="G388" s="220" t="s">
        <v>161</v>
      </c>
      <c r="H388" s="221">
        <v>1.0800000000000001</v>
      </c>
      <c r="I388" s="222"/>
      <c r="J388" s="223">
        <f>ROUND(I388*H388,2)</f>
        <v>0</v>
      </c>
      <c r="K388" s="219" t="s">
        <v>162</v>
      </c>
      <c r="L388" s="47"/>
      <c r="M388" s="224" t="s">
        <v>19</v>
      </c>
      <c r="N388" s="225" t="s">
        <v>45</v>
      </c>
      <c r="O388" s="87"/>
      <c r="P388" s="226">
        <f>O388*H388</f>
        <v>0</v>
      </c>
      <c r="Q388" s="226">
        <v>0.00027</v>
      </c>
      <c r="R388" s="226">
        <f>Q388*H388</f>
        <v>0.00029160000000000004</v>
      </c>
      <c r="S388" s="226">
        <v>0</v>
      </c>
      <c r="T388" s="22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8" t="s">
        <v>260</v>
      </c>
      <c r="AT388" s="228" t="s">
        <v>158</v>
      </c>
      <c r="AU388" s="228" t="s">
        <v>82</v>
      </c>
      <c r="AY388" s="20" t="s">
        <v>155</v>
      </c>
      <c r="BE388" s="229">
        <f>IF(N388="základní",J388,0)</f>
        <v>0</v>
      </c>
      <c r="BF388" s="229">
        <f>IF(N388="snížená",J388,0)</f>
        <v>0</v>
      </c>
      <c r="BG388" s="229">
        <f>IF(N388="zákl. přenesená",J388,0)</f>
        <v>0</v>
      </c>
      <c r="BH388" s="229">
        <f>IF(N388="sníž. přenesená",J388,0)</f>
        <v>0</v>
      </c>
      <c r="BI388" s="229">
        <f>IF(N388="nulová",J388,0)</f>
        <v>0</v>
      </c>
      <c r="BJ388" s="20" t="s">
        <v>80</v>
      </c>
      <c r="BK388" s="229">
        <f>ROUND(I388*H388,2)</f>
        <v>0</v>
      </c>
      <c r="BL388" s="20" t="s">
        <v>260</v>
      </c>
      <c r="BM388" s="228" t="s">
        <v>1044</v>
      </c>
    </row>
    <row r="389" s="2" customFormat="1">
      <c r="A389" s="41"/>
      <c r="B389" s="42"/>
      <c r="C389" s="43"/>
      <c r="D389" s="230" t="s">
        <v>164</v>
      </c>
      <c r="E389" s="43"/>
      <c r="F389" s="231" t="s">
        <v>1045</v>
      </c>
      <c r="G389" s="43"/>
      <c r="H389" s="43"/>
      <c r="I389" s="232"/>
      <c r="J389" s="43"/>
      <c r="K389" s="43"/>
      <c r="L389" s="47"/>
      <c r="M389" s="233"/>
      <c r="N389" s="23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164</v>
      </c>
      <c r="AU389" s="20" t="s">
        <v>82</v>
      </c>
    </row>
    <row r="390" s="13" customFormat="1">
      <c r="A390" s="13"/>
      <c r="B390" s="235"/>
      <c r="C390" s="236"/>
      <c r="D390" s="237" t="s">
        <v>166</v>
      </c>
      <c r="E390" s="238" t="s">
        <v>19</v>
      </c>
      <c r="F390" s="239" t="s">
        <v>321</v>
      </c>
      <c r="G390" s="236"/>
      <c r="H390" s="240">
        <v>1.0800000000000001</v>
      </c>
      <c r="I390" s="241"/>
      <c r="J390" s="236"/>
      <c r="K390" s="236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166</v>
      </c>
      <c r="AU390" s="246" t="s">
        <v>82</v>
      </c>
      <c r="AV390" s="13" t="s">
        <v>82</v>
      </c>
      <c r="AW390" s="13" t="s">
        <v>35</v>
      </c>
      <c r="AX390" s="13" t="s">
        <v>80</v>
      </c>
      <c r="AY390" s="246" t="s">
        <v>155</v>
      </c>
    </row>
    <row r="391" s="2" customFormat="1" ht="24.15" customHeight="1">
      <c r="A391" s="41"/>
      <c r="B391" s="42"/>
      <c r="C391" s="217" t="s">
        <v>1046</v>
      </c>
      <c r="D391" s="217" t="s">
        <v>158</v>
      </c>
      <c r="E391" s="218" t="s">
        <v>1047</v>
      </c>
      <c r="F391" s="219" t="s">
        <v>1048</v>
      </c>
      <c r="G391" s="220" t="s">
        <v>161</v>
      </c>
      <c r="H391" s="221">
        <v>1.0800000000000001</v>
      </c>
      <c r="I391" s="222"/>
      <c r="J391" s="223">
        <f>ROUND(I391*H391,2)</f>
        <v>0</v>
      </c>
      <c r="K391" s="219" t="s">
        <v>162</v>
      </c>
      <c r="L391" s="47"/>
      <c r="M391" s="224" t="s">
        <v>19</v>
      </c>
      <c r="N391" s="225" t="s">
        <v>45</v>
      </c>
      <c r="O391" s="87"/>
      <c r="P391" s="226">
        <f>O391*H391</f>
        <v>0</v>
      </c>
      <c r="Q391" s="226">
        <v>0.00022499999999999999</v>
      </c>
      <c r="R391" s="226">
        <f>Q391*H391</f>
        <v>0.000243</v>
      </c>
      <c r="S391" s="226">
        <v>0</v>
      </c>
      <c r="T391" s="22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8" t="s">
        <v>260</v>
      </c>
      <c r="AT391" s="228" t="s">
        <v>158</v>
      </c>
      <c r="AU391" s="228" t="s">
        <v>82</v>
      </c>
      <c r="AY391" s="20" t="s">
        <v>155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20" t="s">
        <v>80</v>
      </c>
      <c r="BK391" s="229">
        <f>ROUND(I391*H391,2)</f>
        <v>0</v>
      </c>
      <c r="BL391" s="20" t="s">
        <v>260</v>
      </c>
      <c r="BM391" s="228" t="s">
        <v>1049</v>
      </c>
    </row>
    <row r="392" s="2" customFormat="1">
      <c r="A392" s="41"/>
      <c r="B392" s="42"/>
      <c r="C392" s="43"/>
      <c r="D392" s="230" t="s">
        <v>164</v>
      </c>
      <c r="E392" s="43"/>
      <c r="F392" s="231" t="s">
        <v>1050</v>
      </c>
      <c r="G392" s="43"/>
      <c r="H392" s="43"/>
      <c r="I392" s="232"/>
      <c r="J392" s="43"/>
      <c r="K392" s="43"/>
      <c r="L392" s="47"/>
      <c r="M392" s="233"/>
      <c r="N392" s="23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164</v>
      </c>
      <c r="AU392" s="20" t="s">
        <v>82</v>
      </c>
    </row>
    <row r="393" s="13" customFormat="1">
      <c r="A393" s="13"/>
      <c r="B393" s="235"/>
      <c r="C393" s="236"/>
      <c r="D393" s="237" t="s">
        <v>166</v>
      </c>
      <c r="E393" s="238" t="s">
        <v>19</v>
      </c>
      <c r="F393" s="239" t="s">
        <v>321</v>
      </c>
      <c r="G393" s="236"/>
      <c r="H393" s="240">
        <v>1.0800000000000001</v>
      </c>
      <c r="I393" s="241"/>
      <c r="J393" s="236"/>
      <c r="K393" s="236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166</v>
      </c>
      <c r="AU393" s="246" t="s">
        <v>82</v>
      </c>
      <c r="AV393" s="13" t="s">
        <v>82</v>
      </c>
      <c r="AW393" s="13" t="s">
        <v>35</v>
      </c>
      <c r="AX393" s="13" t="s">
        <v>80</v>
      </c>
      <c r="AY393" s="246" t="s">
        <v>155</v>
      </c>
    </row>
    <row r="394" s="2" customFormat="1" ht="24.15" customHeight="1">
      <c r="A394" s="41"/>
      <c r="B394" s="42"/>
      <c r="C394" s="217" t="s">
        <v>1051</v>
      </c>
      <c r="D394" s="217" t="s">
        <v>158</v>
      </c>
      <c r="E394" s="218" t="s">
        <v>1052</v>
      </c>
      <c r="F394" s="219" t="s">
        <v>1053</v>
      </c>
      <c r="G394" s="220" t="s">
        <v>161</v>
      </c>
      <c r="H394" s="221">
        <v>1.0800000000000001</v>
      </c>
      <c r="I394" s="222"/>
      <c r="J394" s="223">
        <f>ROUND(I394*H394,2)</f>
        <v>0</v>
      </c>
      <c r="K394" s="219" t="s">
        <v>162</v>
      </c>
      <c r="L394" s="47"/>
      <c r="M394" s="224" t="s">
        <v>19</v>
      </c>
      <c r="N394" s="225" t="s">
        <v>45</v>
      </c>
      <c r="O394" s="87"/>
      <c r="P394" s="226">
        <f>O394*H394</f>
        <v>0</v>
      </c>
      <c r="Q394" s="226">
        <v>0.00021100000000000001</v>
      </c>
      <c r="R394" s="226">
        <f>Q394*H394</f>
        <v>0.00022788000000000002</v>
      </c>
      <c r="S394" s="226">
        <v>0</v>
      </c>
      <c r="T394" s="22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8" t="s">
        <v>260</v>
      </c>
      <c r="AT394" s="228" t="s">
        <v>158</v>
      </c>
      <c r="AU394" s="228" t="s">
        <v>82</v>
      </c>
      <c r="AY394" s="20" t="s">
        <v>155</v>
      </c>
      <c r="BE394" s="229">
        <f>IF(N394="základní",J394,0)</f>
        <v>0</v>
      </c>
      <c r="BF394" s="229">
        <f>IF(N394="snížená",J394,0)</f>
        <v>0</v>
      </c>
      <c r="BG394" s="229">
        <f>IF(N394="zákl. přenesená",J394,0)</f>
        <v>0</v>
      </c>
      <c r="BH394" s="229">
        <f>IF(N394="sníž. přenesená",J394,0)</f>
        <v>0</v>
      </c>
      <c r="BI394" s="229">
        <f>IF(N394="nulová",J394,0)</f>
        <v>0</v>
      </c>
      <c r="BJ394" s="20" t="s">
        <v>80</v>
      </c>
      <c r="BK394" s="229">
        <f>ROUND(I394*H394,2)</f>
        <v>0</v>
      </c>
      <c r="BL394" s="20" t="s">
        <v>260</v>
      </c>
      <c r="BM394" s="228" t="s">
        <v>1054</v>
      </c>
    </row>
    <row r="395" s="2" customFormat="1">
      <c r="A395" s="41"/>
      <c r="B395" s="42"/>
      <c r="C395" s="43"/>
      <c r="D395" s="230" t="s">
        <v>164</v>
      </c>
      <c r="E395" s="43"/>
      <c r="F395" s="231" t="s">
        <v>1055</v>
      </c>
      <c r="G395" s="43"/>
      <c r="H395" s="43"/>
      <c r="I395" s="232"/>
      <c r="J395" s="43"/>
      <c r="K395" s="43"/>
      <c r="L395" s="47"/>
      <c r="M395" s="233"/>
      <c r="N395" s="23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164</v>
      </c>
      <c r="AU395" s="20" t="s">
        <v>82</v>
      </c>
    </row>
    <row r="396" s="13" customFormat="1">
      <c r="A396" s="13"/>
      <c r="B396" s="235"/>
      <c r="C396" s="236"/>
      <c r="D396" s="237" t="s">
        <v>166</v>
      </c>
      <c r="E396" s="238" t="s">
        <v>19</v>
      </c>
      <c r="F396" s="239" t="s">
        <v>321</v>
      </c>
      <c r="G396" s="236"/>
      <c r="H396" s="240">
        <v>1.0800000000000001</v>
      </c>
      <c r="I396" s="241"/>
      <c r="J396" s="236"/>
      <c r="K396" s="236"/>
      <c r="L396" s="242"/>
      <c r="M396" s="243"/>
      <c r="N396" s="244"/>
      <c r="O396" s="244"/>
      <c r="P396" s="244"/>
      <c r="Q396" s="244"/>
      <c r="R396" s="244"/>
      <c r="S396" s="244"/>
      <c r="T396" s="24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166</v>
      </c>
      <c r="AU396" s="246" t="s">
        <v>82</v>
      </c>
      <c r="AV396" s="13" t="s">
        <v>82</v>
      </c>
      <c r="AW396" s="13" t="s">
        <v>35</v>
      </c>
      <c r="AX396" s="13" t="s">
        <v>80</v>
      </c>
      <c r="AY396" s="246" t="s">
        <v>155</v>
      </c>
    </row>
    <row r="397" s="12" customFormat="1" ht="22.8" customHeight="1">
      <c r="A397" s="12"/>
      <c r="B397" s="201"/>
      <c r="C397" s="202"/>
      <c r="D397" s="203" t="s">
        <v>73</v>
      </c>
      <c r="E397" s="215" t="s">
        <v>1056</v>
      </c>
      <c r="F397" s="215" t="s">
        <v>1057</v>
      </c>
      <c r="G397" s="202"/>
      <c r="H397" s="202"/>
      <c r="I397" s="205"/>
      <c r="J397" s="216">
        <f>BK397</f>
        <v>0</v>
      </c>
      <c r="K397" s="202"/>
      <c r="L397" s="207"/>
      <c r="M397" s="208"/>
      <c r="N397" s="209"/>
      <c r="O397" s="209"/>
      <c r="P397" s="210">
        <f>SUM(P398:P411)</f>
        <v>0</v>
      </c>
      <c r="Q397" s="209"/>
      <c r="R397" s="210">
        <f>SUM(R398:R411)</f>
        <v>0.11045196800000001</v>
      </c>
      <c r="S397" s="209"/>
      <c r="T397" s="211">
        <f>SUM(T398:T411)</f>
        <v>0.026625280000000001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12" t="s">
        <v>82</v>
      </c>
      <c r="AT397" s="213" t="s">
        <v>73</v>
      </c>
      <c r="AU397" s="213" t="s">
        <v>80</v>
      </c>
      <c r="AY397" s="212" t="s">
        <v>155</v>
      </c>
      <c r="BK397" s="214">
        <f>SUM(BK398:BK411)</f>
        <v>0</v>
      </c>
    </row>
    <row r="398" s="2" customFormat="1" ht="24.15" customHeight="1">
      <c r="A398" s="41"/>
      <c r="B398" s="42"/>
      <c r="C398" s="217" t="s">
        <v>1058</v>
      </c>
      <c r="D398" s="217" t="s">
        <v>158</v>
      </c>
      <c r="E398" s="218" t="s">
        <v>1059</v>
      </c>
      <c r="F398" s="219" t="s">
        <v>1060</v>
      </c>
      <c r="G398" s="220" t="s">
        <v>161</v>
      </c>
      <c r="H398" s="221">
        <v>85.888000000000005</v>
      </c>
      <c r="I398" s="222"/>
      <c r="J398" s="223">
        <f>ROUND(I398*H398,2)</f>
        <v>0</v>
      </c>
      <c r="K398" s="219" t="s">
        <v>162</v>
      </c>
      <c r="L398" s="47"/>
      <c r="M398" s="224" t="s">
        <v>19</v>
      </c>
      <c r="N398" s="225" t="s">
        <v>45</v>
      </c>
      <c r="O398" s="87"/>
      <c r="P398" s="226">
        <f>O398*H398</f>
        <v>0</v>
      </c>
      <c r="Q398" s="226">
        <v>0</v>
      </c>
      <c r="R398" s="226">
        <f>Q398*H398</f>
        <v>0</v>
      </c>
      <c r="S398" s="226">
        <v>0</v>
      </c>
      <c r="T398" s="22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28" t="s">
        <v>260</v>
      </c>
      <c r="AT398" s="228" t="s">
        <v>158</v>
      </c>
      <c r="AU398" s="228" t="s">
        <v>82</v>
      </c>
      <c r="AY398" s="20" t="s">
        <v>155</v>
      </c>
      <c r="BE398" s="229">
        <f>IF(N398="základní",J398,0)</f>
        <v>0</v>
      </c>
      <c r="BF398" s="229">
        <f>IF(N398="snížená",J398,0)</f>
        <v>0</v>
      </c>
      <c r="BG398" s="229">
        <f>IF(N398="zákl. přenesená",J398,0)</f>
        <v>0</v>
      </c>
      <c r="BH398" s="229">
        <f>IF(N398="sníž. přenesená",J398,0)</f>
        <v>0</v>
      </c>
      <c r="BI398" s="229">
        <f>IF(N398="nulová",J398,0)</f>
        <v>0</v>
      </c>
      <c r="BJ398" s="20" t="s">
        <v>80</v>
      </c>
      <c r="BK398" s="229">
        <f>ROUND(I398*H398,2)</f>
        <v>0</v>
      </c>
      <c r="BL398" s="20" t="s">
        <v>260</v>
      </c>
      <c r="BM398" s="228" t="s">
        <v>1061</v>
      </c>
    </row>
    <row r="399" s="2" customFormat="1">
      <c r="A399" s="41"/>
      <c r="B399" s="42"/>
      <c r="C399" s="43"/>
      <c r="D399" s="230" t="s">
        <v>164</v>
      </c>
      <c r="E399" s="43"/>
      <c r="F399" s="231" t="s">
        <v>1062</v>
      </c>
      <c r="G399" s="43"/>
      <c r="H399" s="43"/>
      <c r="I399" s="232"/>
      <c r="J399" s="43"/>
      <c r="K399" s="43"/>
      <c r="L399" s="47"/>
      <c r="M399" s="233"/>
      <c r="N399" s="23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164</v>
      </c>
      <c r="AU399" s="20" t="s">
        <v>82</v>
      </c>
    </row>
    <row r="400" s="13" customFormat="1">
      <c r="A400" s="13"/>
      <c r="B400" s="235"/>
      <c r="C400" s="236"/>
      <c r="D400" s="237" t="s">
        <v>166</v>
      </c>
      <c r="E400" s="238" t="s">
        <v>19</v>
      </c>
      <c r="F400" s="239" t="s">
        <v>1063</v>
      </c>
      <c r="G400" s="236"/>
      <c r="H400" s="240">
        <v>22.995999999999999</v>
      </c>
      <c r="I400" s="241"/>
      <c r="J400" s="236"/>
      <c r="K400" s="236"/>
      <c r="L400" s="242"/>
      <c r="M400" s="243"/>
      <c r="N400" s="244"/>
      <c r="O400" s="244"/>
      <c r="P400" s="244"/>
      <c r="Q400" s="244"/>
      <c r="R400" s="244"/>
      <c r="S400" s="244"/>
      <c r="T400" s="24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6" t="s">
        <v>166</v>
      </c>
      <c r="AU400" s="246" t="s">
        <v>82</v>
      </c>
      <c r="AV400" s="13" t="s">
        <v>82</v>
      </c>
      <c r="AW400" s="13" t="s">
        <v>35</v>
      </c>
      <c r="AX400" s="13" t="s">
        <v>74</v>
      </c>
      <c r="AY400" s="246" t="s">
        <v>155</v>
      </c>
    </row>
    <row r="401" s="13" customFormat="1">
      <c r="A401" s="13"/>
      <c r="B401" s="235"/>
      <c r="C401" s="236"/>
      <c r="D401" s="237" t="s">
        <v>166</v>
      </c>
      <c r="E401" s="238" t="s">
        <v>19</v>
      </c>
      <c r="F401" s="239" t="s">
        <v>1064</v>
      </c>
      <c r="G401" s="236"/>
      <c r="H401" s="240">
        <v>64.906999999999996</v>
      </c>
      <c r="I401" s="241"/>
      <c r="J401" s="236"/>
      <c r="K401" s="236"/>
      <c r="L401" s="242"/>
      <c r="M401" s="243"/>
      <c r="N401" s="244"/>
      <c r="O401" s="244"/>
      <c r="P401" s="244"/>
      <c r="Q401" s="244"/>
      <c r="R401" s="244"/>
      <c r="S401" s="244"/>
      <c r="T401" s="24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6" t="s">
        <v>166</v>
      </c>
      <c r="AU401" s="246" t="s">
        <v>82</v>
      </c>
      <c r="AV401" s="13" t="s">
        <v>82</v>
      </c>
      <c r="AW401" s="13" t="s">
        <v>35</v>
      </c>
      <c r="AX401" s="13" t="s">
        <v>74</v>
      </c>
      <c r="AY401" s="246" t="s">
        <v>155</v>
      </c>
    </row>
    <row r="402" s="13" customFormat="1">
      <c r="A402" s="13"/>
      <c r="B402" s="235"/>
      <c r="C402" s="236"/>
      <c r="D402" s="237" t="s">
        <v>166</v>
      </c>
      <c r="E402" s="238" t="s">
        <v>19</v>
      </c>
      <c r="F402" s="239" t="s">
        <v>1065</v>
      </c>
      <c r="G402" s="236"/>
      <c r="H402" s="240">
        <v>45.878</v>
      </c>
      <c r="I402" s="241"/>
      <c r="J402" s="236"/>
      <c r="K402" s="236"/>
      <c r="L402" s="242"/>
      <c r="M402" s="243"/>
      <c r="N402" s="244"/>
      <c r="O402" s="244"/>
      <c r="P402" s="244"/>
      <c r="Q402" s="244"/>
      <c r="R402" s="244"/>
      <c r="S402" s="244"/>
      <c r="T402" s="24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6" t="s">
        <v>166</v>
      </c>
      <c r="AU402" s="246" t="s">
        <v>82</v>
      </c>
      <c r="AV402" s="13" t="s">
        <v>82</v>
      </c>
      <c r="AW402" s="13" t="s">
        <v>35</v>
      </c>
      <c r="AX402" s="13" t="s">
        <v>74</v>
      </c>
      <c r="AY402" s="246" t="s">
        <v>155</v>
      </c>
    </row>
    <row r="403" s="13" customFormat="1">
      <c r="A403" s="13"/>
      <c r="B403" s="235"/>
      <c r="C403" s="236"/>
      <c r="D403" s="237" t="s">
        <v>166</v>
      </c>
      <c r="E403" s="238" t="s">
        <v>19</v>
      </c>
      <c r="F403" s="239" t="s">
        <v>1066</v>
      </c>
      <c r="G403" s="236"/>
      <c r="H403" s="240">
        <v>18.855</v>
      </c>
      <c r="I403" s="241"/>
      <c r="J403" s="236"/>
      <c r="K403" s="236"/>
      <c r="L403" s="242"/>
      <c r="M403" s="243"/>
      <c r="N403" s="244"/>
      <c r="O403" s="244"/>
      <c r="P403" s="244"/>
      <c r="Q403" s="244"/>
      <c r="R403" s="244"/>
      <c r="S403" s="244"/>
      <c r="T403" s="24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6" t="s">
        <v>166</v>
      </c>
      <c r="AU403" s="246" t="s">
        <v>82</v>
      </c>
      <c r="AV403" s="13" t="s">
        <v>82</v>
      </c>
      <c r="AW403" s="13" t="s">
        <v>35</v>
      </c>
      <c r="AX403" s="13" t="s">
        <v>74</v>
      </c>
      <c r="AY403" s="246" t="s">
        <v>155</v>
      </c>
    </row>
    <row r="404" s="13" customFormat="1">
      <c r="A404" s="13"/>
      <c r="B404" s="235"/>
      <c r="C404" s="236"/>
      <c r="D404" s="237" t="s">
        <v>166</v>
      </c>
      <c r="E404" s="238" t="s">
        <v>19</v>
      </c>
      <c r="F404" s="239" t="s">
        <v>1067</v>
      </c>
      <c r="G404" s="236"/>
      <c r="H404" s="240">
        <v>-66.748000000000005</v>
      </c>
      <c r="I404" s="241"/>
      <c r="J404" s="236"/>
      <c r="K404" s="236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166</v>
      </c>
      <c r="AU404" s="246" t="s">
        <v>82</v>
      </c>
      <c r="AV404" s="13" t="s">
        <v>82</v>
      </c>
      <c r="AW404" s="13" t="s">
        <v>35</v>
      </c>
      <c r="AX404" s="13" t="s">
        <v>74</v>
      </c>
      <c r="AY404" s="246" t="s">
        <v>155</v>
      </c>
    </row>
    <row r="405" s="15" customFormat="1">
      <c r="A405" s="15"/>
      <c r="B405" s="257"/>
      <c r="C405" s="258"/>
      <c r="D405" s="237" t="s">
        <v>166</v>
      </c>
      <c r="E405" s="259" t="s">
        <v>653</v>
      </c>
      <c r="F405" s="260" t="s">
        <v>186</v>
      </c>
      <c r="G405" s="258"/>
      <c r="H405" s="261">
        <v>85.888000000000005</v>
      </c>
      <c r="I405" s="262"/>
      <c r="J405" s="258"/>
      <c r="K405" s="258"/>
      <c r="L405" s="263"/>
      <c r="M405" s="264"/>
      <c r="N405" s="265"/>
      <c r="O405" s="265"/>
      <c r="P405" s="265"/>
      <c r="Q405" s="265"/>
      <c r="R405" s="265"/>
      <c r="S405" s="265"/>
      <c r="T405" s="26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7" t="s">
        <v>166</v>
      </c>
      <c r="AU405" s="267" t="s">
        <v>82</v>
      </c>
      <c r="AV405" s="15" t="s">
        <v>94</v>
      </c>
      <c r="AW405" s="15" t="s">
        <v>35</v>
      </c>
      <c r="AX405" s="15" t="s">
        <v>80</v>
      </c>
      <c r="AY405" s="267" t="s">
        <v>155</v>
      </c>
    </row>
    <row r="406" s="2" customFormat="1" ht="16.5" customHeight="1">
      <c r="A406" s="41"/>
      <c r="B406" s="42"/>
      <c r="C406" s="217" t="s">
        <v>1068</v>
      </c>
      <c r="D406" s="217" t="s">
        <v>158</v>
      </c>
      <c r="E406" s="218" t="s">
        <v>1069</v>
      </c>
      <c r="F406" s="219" t="s">
        <v>1070</v>
      </c>
      <c r="G406" s="220" t="s">
        <v>161</v>
      </c>
      <c r="H406" s="221">
        <v>85.888000000000005</v>
      </c>
      <c r="I406" s="222"/>
      <c r="J406" s="223">
        <f>ROUND(I406*H406,2)</f>
        <v>0</v>
      </c>
      <c r="K406" s="219" t="s">
        <v>162</v>
      </c>
      <c r="L406" s="47"/>
      <c r="M406" s="224" t="s">
        <v>19</v>
      </c>
      <c r="N406" s="225" t="s">
        <v>45</v>
      </c>
      <c r="O406" s="87"/>
      <c r="P406" s="226">
        <f>O406*H406</f>
        <v>0</v>
      </c>
      <c r="Q406" s="226">
        <v>0.001</v>
      </c>
      <c r="R406" s="226">
        <f>Q406*H406</f>
        <v>0.085888000000000006</v>
      </c>
      <c r="S406" s="226">
        <v>0.00031</v>
      </c>
      <c r="T406" s="227">
        <f>S406*H406</f>
        <v>0.026625280000000001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28" t="s">
        <v>260</v>
      </c>
      <c r="AT406" s="228" t="s">
        <v>158</v>
      </c>
      <c r="AU406" s="228" t="s">
        <v>82</v>
      </c>
      <c r="AY406" s="20" t="s">
        <v>155</v>
      </c>
      <c r="BE406" s="229">
        <f>IF(N406="základní",J406,0)</f>
        <v>0</v>
      </c>
      <c r="BF406" s="229">
        <f>IF(N406="snížená",J406,0)</f>
        <v>0</v>
      </c>
      <c r="BG406" s="229">
        <f>IF(N406="zákl. přenesená",J406,0)</f>
        <v>0</v>
      </c>
      <c r="BH406" s="229">
        <f>IF(N406="sníž. přenesená",J406,0)</f>
        <v>0</v>
      </c>
      <c r="BI406" s="229">
        <f>IF(N406="nulová",J406,0)</f>
        <v>0</v>
      </c>
      <c r="BJ406" s="20" t="s">
        <v>80</v>
      </c>
      <c r="BK406" s="229">
        <f>ROUND(I406*H406,2)</f>
        <v>0</v>
      </c>
      <c r="BL406" s="20" t="s">
        <v>260</v>
      </c>
      <c r="BM406" s="228" t="s">
        <v>1071</v>
      </c>
    </row>
    <row r="407" s="2" customFormat="1">
      <c r="A407" s="41"/>
      <c r="B407" s="42"/>
      <c r="C407" s="43"/>
      <c r="D407" s="230" t="s">
        <v>164</v>
      </c>
      <c r="E407" s="43"/>
      <c r="F407" s="231" t="s">
        <v>1072</v>
      </c>
      <c r="G407" s="43"/>
      <c r="H407" s="43"/>
      <c r="I407" s="232"/>
      <c r="J407" s="43"/>
      <c r="K407" s="43"/>
      <c r="L407" s="47"/>
      <c r="M407" s="233"/>
      <c r="N407" s="23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164</v>
      </c>
      <c r="AU407" s="20" t="s">
        <v>82</v>
      </c>
    </row>
    <row r="408" s="13" customFormat="1">
      <c r="A408" s="13"/>
      <c r="B408" s="235"/>
      <c r="C408" s="236"/>
      <c r="D408" s="237" t="s">
        <v>166</v>
      </c>
      <c r="E408" s="238" t="s">
        <v>19</v>
      </c>
      <c r="F408" s="239" t="s">
        <v>653</v>
      </c>
      <c r="G408" s="236"/>
      <c r="H408" s="240">
        <v>85.888000000000005</v>
      </c>
      <c r="I408" s="241"/>
      <c r="J408" s="236"/>
      <c r="K408" s="236"/>
      <c r="L408" s="242"/>
      <c r="M408" s="243"/>
      <c r="N408" s="244"/>
      <c r="O408" s="244"/>
      <c r="P408" s="244"/>
      <c r="Q408" s="244"/>
      <c r="R408" s="244"/>
      <c r="S408" s="244"/>
      <c r="T408" s="24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6" t="s">
        <v>166</v>
      </c>
      <c r="AU408" s="246" t="s">
        <v>82</v>
      </c>
      <c r="AV408" s="13" t="s">
        <v>82</v>
      </c>
      <c r="AW408" s="13" t="s">
        <v>35</v>
      </c>
      <c r="AX408" s="13" t="s">
        <v>80</v>
      </c>
      <c r="AY408" s="246" t="s">
        <v>155</v>
      </c>
    </row>
    <row r="409" s="2" customFormat="1" ht="37.8" customHeight="1">
      <c r="A409" s="41"/>
      <c r="B409" s="42"/>
      <c r="C409" s="217" t="s">
        <v>1073</v>
      </c>
      <c r="D409" s="217" t="s">
        <v>158</v>
      </c>
      <c r="E409" s="218" t="s">
        <v>1074</v>
      </c>
      <c r="F409" s="219" t="s">
        <v>1075</v>
      </c>
      <c r="G409" s="220" t="s">
        <v>161</v>
      </c>
      <c r="H409" s="221">
        <v>85.888000000000005</v>
      </c>
      <c r="I409" s="222"/>
      <c r="J409" s="223">
        <f>ROUND(I409*H409,2)</f>
        <v>0</v>
      </c>
      <c r="K409" s="219" t="s">
        <v>162</v>
      </c>
      <c r="L409" s="47"/>
      <c r="M409" s="224" t="s">
        <v>19</v>
      </c>
      <c r="N409" s="225" t="s">
        <v>45</v>
      </c>
      <c r="O409" s="87"/>
      <c r="P409" s="226">
        <f>O409*H409</f>
        <v>0</v>
      </c>
      <c r="Q409" s="226">
        <v>0.00028600000000000001</v>
      </c>
      <c r="R409" s="226">
        <f>Q409*H409</f>
        <v>0.024563968000000002</v>
      </c>
      <c r="S409" s="226">
        <v>0</v>
      </c>
      <c r="T409" s="22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28" t="s">
        <v>260</v>
      </c>
      <c r="AT409" s="228" t="s">
        <v>158</v>
      </c>
      <c r="AU409" s="228" t="s">
        <v>82</v>
      </c>
      <c r="AY409" s="20" t="s">
        <v>155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20" t="s">
        <v>80</v>
      </c>
      <c r="BK409" s="229">
        <f>ROUND(I409*H409,2)</f>
        <v>0</v>
      </c>
      <c r="BL409" s="20" t="s">
        <v>260</v>
      </c>
      <c r="BM409" s="228" t="s">
        <v>1076</v>
      </c>
    </row>
    <row r="410" s="2" customFormat="1">
      <c r="A410" s="41"/>
      <c r="B410" s="42"/>
      <c r="C410" s="43"/>
      <c r="D410" s="230" t="s">
        <v>164</v>
      </c>
      <c r="E410" s="43"/>
      <c r="F410" s="231" t="s">
        <v>1077</v>
      </c>
      <c r="G410" s="43"/>
      <c r="H410" s="43"/>
      <c r="I410" s="232"/>
      <c r="J410" s="43"/>
      <c r="K410" s="43"/>
      <c r="L410" s="47"/>
      <c r="M410" s="233"/>
      <c r="N410" s="23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164</v>
      </c>
      <c r="AU410" s="20" t="s">
        <v>82</v>
      </c>
    </row>
    <row r="411" s="13" customFormat="1">
      <c r="A411" s="13"/>
      <c r="B411" s="235"/>
      <c r="C411" s="236"/>
      <c r="D411" s="237" t="s">
        <v>166</v>
      </c>
      <c r="E411" s="238" t="s">
        <v>19</v>
      </c>
      <c r="F411" s="239" t="s">
        <v>653</v>
      </c>
      <c r="G411" s="236"/>
      <c r="H411" s="240">
        <v>85.888000000000005</v>
      </c>
      <c r="I411" s="241"/>
      <c r="J411" s="236"/>
      <c r="K411" s="236"/>
      <c r="L411" s="242"/>
      <c r="M411" s="243"/>
      <c r="N411" s="244"/>
      <c r="O411" s="244"/>
      <c r="P411" s="244"/>
      <c r="Q411" s="244"/>
      <c r="R411" s="244"/>
      <c r="S411" s="244"/>
      <c r="T411" s="24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6" t="s">
        <v>166</v>
      </c>
      <c r="AU411" s="246" t="s">
        <v>82</v>
      </c>
      <c r="AV411" s="13" t="s">
        <v>82</v>
      </c>
      <c r="AW411" s="13" t="s">
        <v>35</v>
      </c>
      <c r="AX411" s="13" t="s">
        <v>80</v>
      </c>
      <c r="AY411" s="246" t="s">
        <v>155</v>
      </c>
    </row>
    <row r="412" s="12" customFormat="1" ht="22.8" customHeight="1">
      <c r="A412" s="12"/>
      <c r="B412" s="201"/>
      <c r="C412" s="202"/>
      <c r="D412" s="203" t="s">
        <v>73</v>
      </c>
      <c r="E412" s="215" t="s">
        <v>1078</v>
      </c>
      <c r="F412" s="215" t="s">
        <v>1079</v>
      </c>
      <c r="G412" s="202"/>
      <c r="H412" s="202"/>
      <c r="I412" s="205"/>
      <c r="J412" s="216">
        <f>BK412</f>
        <v>0</v>
      </c>
      <c r="K412" s="202"/>
      <c r="L412" s="207"/>
      <c r="M412" s="208"/>
      <c r="N412" s="209"/>
      <c r="O412" s="209"/>
      <c r="P412" s="210">
        <f>SUM(P413:P427)</f>
        <v>0</v>
      </c>
      <c r="Q412" s="209"/>
      <c r="R412" s="210">
        <f>SUM(R413:R427)</f>
        <v>0</v>
      </c>
      <c r="S412" s="209"/>
      <c r="T412" s="211">
        <f>SUM(T413:T427)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2" t="s">
        <v>82</v>
      </c>
      <c r="AT412" s="213" t="s">
        <v>73</v>
      </c>
      <c r="AU412" s="213" t="s">
        <v>80</v>
      </c>
      <c r="AY412" s="212" t="s">
        <v>155</v>
      </c>
      <c r="BK412" s="214">
        <f>SUM(BK413:BK427)</f>
        <v>0</v>
      </c>
    </row>
    <row r="413" s="2" customFormat="1" ht="16.5" customHeight="1">
      <c r="A413" s="41"/>
      <c r="B413" s="42"/>
      <c r="C413" s="217" t="s">
        <v>1080</v>
      </c>
      <c r="D413" s="217" t="s">
        <v>158</v>
      </c>
      <c r="E413" s="218" t="s">
        <v>1081</v>
      </c>
      <c r="F413" s="219" t="s">
        <v>1082</v>
      </c>
      <c r="G413" s="220" t="s">
        <v>1083</v>
      </c>
      <c r="H413" s="221">
        <v>1</v>
      </c>
      <c r="I413" s="222"/>
      <c r="J413" s="223">
        <f>ROUND(I413*H413,2)</f>
        <v>0</v>
      </c>
      <c r="K413" s="219" t="s">
        <v>19</v>
      </c>
      <c r="L413" s="47"/>
      <c r="M413" s="224" t="s">
        <v>19</v>
      </c>
      <c r="N413" s="225" t="s">
        <v>45</v>
      </c>
      <c r="O413" s="87"/>
      <c r="P413" s="226">
        <f>O413*H413</f>
        <v>0</v>
      </c>
      <c r="Q413" s="226">
        <v>0</v>
      </c>
      <c r="R413" s="226">
        <f>Q413*H413</f>
        <v>0</v>
      </c>
      <c r="S413" s="226">
        <v>0</v>
      </c>
      <c r="T413" s="22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28" t="s">
        <v>260</v>
      </c>
      <c r="AT413" s="228" t="s">
        <v>158</v>
      </c>
      <c r="AU413" s="228" t="s">
        <v>82</v>
      </c>
      <c r="AY413" s="20" t="s">
        <v>155</v>
      </c>
      <c r="BE413" s="229">
        <f>IF(N413="základní",J413,0)</f>
        <v>0</v>
      </c>
      <c r="BF413" s="229">
        <f>IF(N413="snížená",J413,0)</f>
        <v>0</v>
      </c>
      <c r="BG413" s="229">
        <f>IF(N413="zákl. přenesená",J413,0)</f>
        <v>0</v>
      </c>
      <c r="BH413" s="229">
        <f>IF(N413="sníž. přenesená",J413,0)</f>
        <v>0</v>
      </c>
      <c r="BI413" s="229">
        <f>IF(N413="nulová",J413,0)</f>
        <v>0</v>
      </c>
      <c r="BJ413" s="20" t="s">
        <v>80</v>
      </c>
      <c r="BK413" s="229">
        <f>ROUND(I413*H413,2)</f>
        <v>0</v>
      </c>
      <c r="BL413" s="20" t="s">
        <v>260</v>
      </c>
      <c r="BM413" s="228" t="s">
        <v>1084</v>
      </c>
    </row>
    <row r="414" s="2" customFormat="1" ht="24.9" customHeight="1">
      <c r="A414" s="41"/>
      <c r="B414" s="42"/>
      <c r="C414" s="272" t="s">
        <v>1085</v>
      </c>
      <c r="D414" s="272" t="s">
        <v>353</v>
      </c>
      <c r="E414" s="273" t="s">
        <v>1086</v>
      </c>
      <c r="F414" s="274" t="s">
        <v>1087</v>
      </c>
      <c r="G414" s="275" t="s">
        <v>308</v>
      </c>
      <c r="H414" s="276">
        <v>2</v>
      </c>
      <c r="I414" s="277"/>
      <c r="J414" s="278">
        <f>ROUND(I414*H414,2)</f>
        <v>0</v>
      </c>
      <c r="K414" s="274" t="s">
        <v>19</v>
      </c>
      <c r="L414" s="279"/>
      <c r="M414" s="280" t="s">
        <v>19</v>
      </c>
      <c r="N414" s="281" t="s">
        <v>45</v>
      </c>
      <c r="O414" s="87"/>
      <c r="P414" s="226">
        <f>O414*H414</f>
        <v>0</v>
      </c>
      <c r="Q414" s="226">
        <v>0</v>
      </c>
      <c r="R414" s="226">
        <f>Q414*H414</f>
        <v>0</v>
      </c>
      <c r="S414" s="226">
        <v>0</v>
      </c>
      <c r="T414" s="22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8" t="s">
        <v>419</v>
      </c>
      <c r="AT414" s="228" t="s">
        <v>353</v>
      </c>
      <c r="AU414" s="228" t="s">
        <v>82</v>
      </c>
      <c r="AY414" s="20" t="s">
        <v>155</v>
      </c>
      <c r="BE414" s="229">
        <f>IF(N414="základní",J414,0)</f>
        <v>0</v>
      </c>
      <c r="BF414" s="229">
        <f>IF(N414="snížená",J414,0)</f>
        <v>0</v>
      </c>
      <c r="BG414" s="229">
        <f>IF(N414="zákl. přenesená",J414,0)</f>
        <v>0</v>
      </c>
      <c r="BH414" s="229">
        <f>IF(N414="sníž. přenesená",J414,0)</f>
        <v>0</v>
      </c>
      <c r="BI414" s="229">
        <f>IF(N414="nulová",J414,0)</f>
        <v>0</v>
      </c>
      <c r="BJ414" s="20" t="s">
        <v>80</v>
      </c>
      <c r="BK414" s="229">
        <f>ROUND(I414*H414,2)</f>
        <v>0</v>
      </c>
      <c r="BL414" s="20" t="s">
        <v>260</v>
      </c>
      <c r="BM414" s="228" t="s">
        <v>1088</v>
      </c>
    </row>
    <row r="415" s="2" customFormat="1">
      <c r="A415" s="41"/>
      <c r="B415" s="42"/>
      <c r="C415" s="43"/>
      <c r="D415" s="237" t="s">
        <v>402</v>
      </c>
      <c r="E415" s="43"/>
      <c r="F415" s="282" t="s">
        <v>1089</v>
      </c>
      <c r="G415" s="43"/>
      <c r="H415" s="43"/>
      <c r="I415" s="232"/>
      <c r="J415" s="43"/>
      <c r="K415" s="43"/>
      <c r="L415" s="47"/>
      <c r="M415" s="233"/>
      <c r="N415" s="23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402</v>
      </c>
      <c r="AU415" s="20" t="s">
        <v>82</v>
      </c>
    </row>
    <row r="416" s="2" customFormat="1" ht="24.9" customHeight="1">
      <c r="A416" s="41"/>
      <c r="B416" s="42"/>
      <c r="C416" s="272" t="s">
        <v>1090</v>
      </c>
      <c r="D416" s="272" t="s">
        <v>353</v>
      </c>
      <c r="E416" s="273" t="s">
        <v>1091</v>
      </c>
      <c r="F416" s="274" t="s">
        <v>1092</v>
      </c>
      <c r="G416" s="275" t="s">
        <v>308</v>
      </c>
      <c r="H416" s="276">
        <v>2</v>
      </c>
      <c r="I416" s="277"/>
      <c r="J416" s="278">
        <f>ROUND(I416*H416,2)</f>
        <v>0</v>
      </c>
      <c r="K416" s="274" t="s">
        <v>19</v>
      </c>
      <c r="L416" s="279"/>
      <c r="M416" s="280" t="s">
        <v>19</v>
      </c>
      <c r="N416" s="281" t="s">
        <v>45</v>
      </c>
      <c r="O416" s="87"/>
      <c r="P416" s="226">
        <f>O416*H416</f>
        <v>0</v>
      </c>
      <c r="Q416" s="226">
        <v>0</v>
      </c>
      <c r="R416" s="226">
        <f>Q416*H416</f>
        <v>0</v>
      </c>
      <c r="S416" s="226">
        <v>0</v>
      </c>
      <c r="T416" s="22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8" t="s">
        <v>419</v>
      </c>
      <c r="AT416" s="228" t="s">
        <v>353</v>
      </c>
      <c r="AU416" s="228" t="s">
        <v>82</v>
      </c>
      <c r="AY416" s="20" t="s">
        <v>155</v>
      </c>
      <c r="BE416" s="229">
        <f>IF(N416="základní",J416,0)</f>
        <v>0</v>
      </c>
      <c r="BF416" s="229">
        <f>IF(N416="snížená",J416,0)</f>
        <v>0</v>
      </c>
      <c r="BG416" s="229">
        <f>IF(N416="zákl. přenesená",J416,0)</f>
        <v>0</v>
      </c>
      <c r="BH416" s="229">
        <f>IF(N416="sníž. přenesená",J416,0)</f>
        <v>0</v>
      </c>
      <c r="BI416" s="229">
        <f>IF(N416="nulová",J416,0)</f>
        <v>0</v>
      </c>
      <c r="BJ416" s="20" t="s">
        <v>80</v>
      </c>
      <c r="BK416" s="229">
        <f>ROUND(I416*H416,2)</f>
        <v>0</v>
      </c>
      <c r="BL416" s="20" t="s">
        <v>260</v>
      </c>
      <c r="BM416" s="228" t="s">
        <v>1093</v>
      </c>
    </row>
    <row r="417" s="2" customFormat="1">
      <c r="A417" s="41"/>
      <c r="B417" s="42"/>
      <c r="C417" s="43"/>
      <c r="D417" s="237" t="s">
        <v>402</v>
      </c>
      <c r="E417" s="43"/>
      <c r="F417" s="282" t="s">
        <v>1094</v>
      </c>
      <c r="G417" s="43"/>
      <c r="H417" s="43"/>
      <c r="I417" s="232"/>
      <c r="J417" s="43"/>
      <c r="K417" s="43"/>
      <c r="L417" s="47"/>
      <c r="M417" s="233"/>
      <c r="N417" s="23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402</v>
      </c>
      <c r="AU417" s="20" t="s">
        <v>82</v>
      </c>
    </row>
    <row r="418" s="2" customFormat="1" ht="16.5" customHeight="1">
      <c r="A418" s="41"/>
      <c r="B418" s="42"/>
      <c r="C418" s="272" t="s">
        <v>1095</v>
      </c>
      <c r="D418" s="272" t="s">
        <v>353</v>
      </c>
      <c r="E418" s="273" t="s">
        <v>1096</v>
      </c>
      <c r="F418" s="274" t="s">
        <v>1097</v>
      </c>
      <c r="G418" s="275" t="s">
        <v>308</v>
      </c>
      <c r="H418" s="276">
        <v>2</v>
      </c>
      <c r="I418" s="277"/>
      <c r="J418" s="278">
        <f>ROUND(I418*H418,2)</f>
        <v>0</v>
      </c>
      <c r="K418" s="274" t="s">
        <v>19</v>
      </c>
      <c r="L418" s="279"/>
      <c r="M418" s="280" t="s">
        <v>19</v>
      </c>
      <c r="N418" s="281" t="s">
        <v>45</v>
      </c>
      <c r="O418" s="87"/>
      <c r="P418" s="226">
        <f>O418*H418</f>
        <v>0</v>
      </c>
      <c r="Q418" s="226">
        <v>0</v>
      </c>
      <c r="R418" s="226">
        <f>Q418*H418</f>
        <v>0</v>
      </c>
      <c r="S418" s="226">
        <v>0</v>
      </c>
      <c r="T418" s="22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8" t="s">
        <v>419</v>
      </c>
      <c r="AT418" s="228" t="s">
        <v>353</v>
      </c>
      <c r="AU418" s="228" t="s">
        <v>82</v>
      </c>
      <c r="AY418" s="20" t="s">
        <v>155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20" t="s">
        <v>80</v>
      </c>
      <c r="BK418" s="229">
        <f>ROUND(I418*H418,2)</f>
        <v>0</v>
      </c>
      <c r="BL418" s="20" t="s">
        <v>260</v>
      </c>
      <c r="BM418" s="228" t="s">
        <v>1098</v>
      </c>
    </row>
    <row r="419" s="2" customFormat="1">
      <c r="A419" s="41"/>
      <c r="B419" s="42"/>
      <c r="C419" s="43"/>
      <c r="D419" s="237" t="s">
        <v>402</v>
      </c>
      <c r="E419" s="43"/>
      <c r="F419" s="282" t="s">
        <v>1099</v>
      </c>
      <c r="G419" s="43"/>
      <c r="H419" s="43"/>
      <c r="I419" s="232"/>
      <c r="J419" s="43"/>
      <c r="K419" s="43"/>
      <c r="L419" s="47"/>
      <c r="M419" s="233"/>
      <c r="N419" s="23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402</v>
      </c>
      <c r="AU419" s="20" t="s">
        <v>82</v>
      </c>
    </row>
    <row r="420" s="2" customFormat="1" ht="16.5" customHeight="1">
      <c r="A420" s="41"/>
      <c r="B420" s="42"/>
      <c r="C420" s="272" t="s">
        <v>1100</v>
      </c>
      <c r="D420" s="272" t="s">
        <v>353</v>
      </c>
      <c r="E420" s="273" t="s">
        <v>1101</v>
      </c>
      <c r="F420" s="274" t="s">
        <v>1102</v>
      </c>
      <c r="G420" s="275" t="s">
        <v>308</v>
      </c>
      <c r="H420" s="276">
        <v>2</v>
      </c>
      <c r="I420" s="277"/>
      <c r="J420" s="278">
        <f>ROUND(I420*H420,2)</f>
        <v>0</v>
      </c>
      <c r="K420" s="274" t="s">
        <v>19</v>
      </c>
      <c r="L420" s="279"/>
      <c r="M420" s="280" t="s">
        <v>19</v>
      </c>
      <c r="N420" s="281" t="s">
        <v>45</v>
      </c>
      <c r="O420" s="87"/>
      <c r="P420" s="226">
        <f>O420*H420</f>
        <v>0</v>
      </c>
      <c r="Q420" s="226">
        <v>0</v>
      </c>
      <c r="R420" s="226">
        <f>Q420*H420</f>
        <v>0</v>
      </c>
      <c r="S420" s="226">
        <v>0</v>
      </c>
      <c r="T420" s="22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28" t="s">
        <v>419</v>
      </c>
      <c r="AT420" s="228" t="s">
        <v>353</v>
      </c>
      <c r="AU420" s="228" t="s">
        <v>82</v>
      </c>
      <c r="AY420" s="20" t="s">
        <v>155</v>
      </c>
      <c r="BE420" s="229">
        <f>IF(N420="základní",J420,0)</f>
        <v>0</v>
      </c>
      <c r="BF420" s="229">
        <f>IF(N420="snížená",J420,0)</f>
        <v>0</v>
      </c>
      <c r="BG420" s="229">
        <f>IF(N420="zákl. přenesená",J420,0)</f>
        <v>0</v>
      </c>
      <c r="BH420" s="229">
        <f>IF(N420="sníž. přenesená",J420,0)</f>
        <v>0</v>
      </c>
      <c r="BI420" s="229">
        <f>IF(N420="nulová",J420,0)</f>
        <v>0</v>
      </c>
      <c r="BJ420" s="20" t="s">
        <v>80</v>
      </c>
      <c r="BK420" s="229">
        <f>ROUND(I420*H420,2)</f>
        <v>0</v>
      </c>
      <c r="BL420" s="20" t="s">
        <v>260</v>
      </c>
      <c r="BM420" s="228" t="s">
        <v>1103</v>
      </c>
    </row>
    <row r="421" s="2" customFormat="1">
      <c r="A421" s="41"/>
      <c r="B421" s="42"/>
      <c r="C421" s="43"/>
      <c r="D421" s="237" t="s">
        <v>402</v>
      </c>
      <c r="E421" s="43"/>
      <c r="F421" s="282" t="s">
        <v>1104</v>
      </c>
      <c r="G421" s="43"/>
      <c r="H421" s="43"/>
      <c r="I421" s="232"/>
      <c r="J421" s="43"/>
      <c r="K421" s="43"/>
      <c r="L421" s="47"/>
      <c r="M421" s="233"/>
      <c r="N421" s="23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402</v>
      </c>
      <c r="AU421" s="20" t="s">
        <v>82</v>
      </c>
    </row>
    <row r="422" s="2" customFormat="1" ht="16.5" customHeight="1">
      <c r="A422" s="41"/>
      <c r="B422" s="42"/>
      <c r="C422" s="272" t="s">
        <v>1105</v>
      </c>
      <c r="D422" s="272" t="s">
        <v>353</v>
      </c>
      <c r="E422" s="273" t="s">
        <v>1106</v>
      </c>
      <c r="F422" s="274" t="s">
        <v>1107</v>
      </c>
      <c r="G422" s="275" t="s">
        <v>308</v>
      </c>
      <c r="H422" s="276">
        <v>3</v>
      </c>
      <c r="I422" s="277"/>
      <c r="J422" s="278">
        <f>ROUND(I422*H422,2)</f>
        <v>0</v>
      </c>
      <c r="K422" s="274" t="s">
        <v>19</v>
      </c>
      <c r="L422" s="279"/>
      <c r="M422" s="280" t="s">
        <v>19</v>
      </c>
      <c r="N422" s="281" t="s">
        <v>45</v>
      </c>
      <c r="O422" s="87"/>
      <c r="P422" s="226">
        <f>O422*H422</f>
        <v>0</v>
      </c>
      <c r="Q422" s="226">
        <v>0</v>
      </c>
      <c r="R422" s="226">
        <f>Q422*H422</f>
        <v>0</v>
      </c>
      <c r="S422" s="226">
        <v>0</v>
      </c>
      <c r="T422" s="22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28" t="s">
        <v>419</v>
      </c>
      <c r="AT422" s="228" t="s">
        <v>353</v>
      </c>
      <c r="AU422" s="228" t="s">
        <v>82</v>
      </c>
      <c r="AY422" s="20" t="s">
        <v>155</v>
      </c>
      <c r="BE422" s="229">
        <f>IF(N422="základní",J422,0)</f>
        <v>0</v>
      </c>
      <c r="BF422" s="229">
        <f>IF(N422="snížená",J422,0)</f>
        <v>0</v>
      </c>
      <c r="BG422" s="229">
        <f>IF(N422="zákl. přenesená",J422,0)</f>
        <v>0</v>
      </c>
      <c r="BH422" s="229">
        <f>IF(N422="sníž. přenesená",J422,0)</f>
        <v>0</v>
      </c>
      <c r="BI422" s="229">
        <f>IF(N422="nulová",J422,0)</f>
        <v>0</v>
      </c>
      <c r="BJ422" s="20" t="s">
        <v>80</v>
      </c>
      <c r="BK422" s="229">
        <f>ROUND(I422*H422,2)</f>
        <v>0</v>
      </c>
      <c r="BL422" s="20" t="s">
        <v>260</v>
      </c>
      <c r="BM422" s="228" t="s">
        <v>1108</v>
      </c>
    </row>
    <row r="423" s="2" customFormat="1">
      <c r="A423" s="41"/>
      <c r="B423" s="42"/>
      <c r="C423" s="43"/>
      <c r="D423" s="237" t="s">
        <v>402</v>
      </c>
      <c r="E423" s="43"/>
      <c r="F423" s="282" t="s">
        <v>1109</v>
      </c>
      <c r="G423" s="43"/>
      <c r="H423" s="43"/>
      <c r="I423" s="232"/>
      <c r="J423" s="43"/>
      <c r="K423" s="43"/>
      <c r="L423" s="47"/>
      <c r="M423" s="233"/>
      <c r="N423" s="23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402</v>
      </c>
      <c r="AU423" s="20" t="s">
        <v>82</v>
      </c>
    </row>
    <row r="424" s="2" customFormat="1" ht="38.55" customHeight="1">
      <c r="A424" s="41"/>
      <c r="B424" s="42"/>
      <c r="C424" s="272" t="s">
        <v>1110</v>
      </c>
      <c r="D424" s="272" t="s">
        <v>353</v>
      </c>
      <c r="E424" s="273" t="s">
        <v>1111</v>
      </c>
      <c r="F424" s="274" t="s">
        <v>1112</v>
      </c>
      <c r="G424" s="275" t="s">
        <v>308</v>
      </c>
      <c r="H424" s="276">
        <v>3</v>
      </c>
      <c r="I424" s="277"/>
      <c r="J424" s="278">
        <f>ROUND(I424*H424,2)</f>
        <v>0</v>
      </c>
      <c r="K424" s="274" t="s">
        <v>19</v>
      </c>
      <c r="L424" s="279"/>
      <c r="M424" s="280" t="s">
        <v>19</v>
      </c>
      <c r="N424" s="281" t="s">
        <v>45</v>
      </c>
      <c r="O424" s="87"/>
      <c r="P424" s="226">
        <f>O424*H424</f>
        <v>0</v>
      </c>
      <c r="Q424" s="226">
        <v>0</v>
      </c>
      <c r="R424" s="226">
        <f>Q424*H424</f>
        <v>0</v>
      </c>
      <c r="S424" s="226">
        <v>0</v>
      </c>
      <c r="T424" s="22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28" t="s">
        <v>419</v>
      </c>
      <c r="AT424" s="228" t="s">
        <v>353</v>
      </c>
      <c r="AU424" s="228" t="s">
        <v>82</v>
      </c>
      <c r="AY424" s="20" t="s">
        <v>155</v>
      </c>
      <c r="BE424" s="229">
        <f>IF(N424="základní",J424,0)</f>
        <v>0</v>
      </c>
      <c r="BF424" s="229">
        <f>IF(N424="snížená",J424,0)</f>
        <v>0</v>
      </c>
      <c r="BG424" s="229">
        <f>IF(N424="zákl. přenesená",J424,0)</f>
        <v>0</v>
      </c>
      <c r="BH424" s="229">
        <f>IF(N424="sníž. přenesená",J424,0)</f>
        <v>0</v>
      </c>
      <c r="BI424" s="229">
        <f>IF(N424="nulová",J424,0)</f>
        <v>0</v>
      </c>
      <c r="BJ424" s="20" t="s">
        <v>80</v>
      </c>
      <c r="BK424" s="229">
        <f>ROUND(I424*H424,2)</f>
        <v>0</v>
      </c>
      <c r="BL424" s="20" t="s">
        <v>260</v>
      </c>
      <c r="BM424" s="228" t="s">
        <v>1113</v>
      </c>
    </row>
    <row r="425" s="2" customFormat="1">
      <c r="A425" s="41"/>
      <c r="B425" s="42"/>
      <c r="C425" s="43"/>
      <c r="D425" s="237" t="s">
        <v>402</v>
      </c>
      <c r="E425" s="43"/>
      <c r="F425" s="282" t="s">
        <v>1114</v>
      </c>
      <c r="G425" s="43"/>
      <c r="H425" s="43"/>
      <c r="I425" s="232"/>
      <c r="J425" s="43"/>
      <c r="K425" s="43"/>
      <c r="L425" s="47"/>
      <c r="M425" s="233"/>
      <c r="N425" s="23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402</v>
      </c>
      <c r="AU425" s="20" t="s">
        <v>82</v>
      </c>
    </row>
    <row r="426" s="2" customFormat="1" ht="16.5" customHeight="1">
      <c r="A426" s="41"/>
      <c r="B426" s="42"/>
      <c r="C426" s="272" t="s">
        <v>1115</v>
      </c>
      <c r="D426" s="272" t="s">
        <v>353</v>
      </c>
      <c r="E426" s="273" t="s">
        <v>1116</v>
      </c>
      <c r="F426" s="274" t="s">
        <v>1117</v>
      </c>
      <c r="G426" s="275" t="s">
        <v>308</v>
      </c>
      <c r="H426" s="276">
        <v>2</v>
      </c>
      <c r="I426" s="277"/>
      <c r="J426" s="278">
        <f>ROUND(I426*H426,2)</f>
        <v>0</v>
      </c>
      <c r="K426" s="274" t="s">
        <v>19</v>
      </c>
      <c r="L426" s="279"/>
      <c r="M426" s="280" t="s">
        <v>19</v>
      </c>
      <c r="N426" s="281" t="s">
        <v>45</v>
      </c>
      <c r="O426" s="87"/>
      <c r="P426" s="226">
        <f>O426*H426</f>
        <v>0</v>
      </c>
      <c r="Q426" s="226">
        <v>0</v>
      </c>
      <c r="R426" s="226">
        <f>Q426*H426</f>
        <v>0</v>
      </c>
      <c r="S426" s="226">
        <v>0</v>
      </c>
      <c r="T426" s="22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28" t="s">
        <v>419</v>
      </c>
      <c r="AT426" s="228" t="s">
        <v>353</v>
      </c>
      <c r="AU426" s="228" t="s">
        <v>82</v>
      </c>
      <c r="AY426" s="20" t="s">
        <v>155</v>
      </c>
      <c r="BE426" s="229">
        <f>IF(N426="základní",J426,0)</f>
        <v>0</v>
      </c>
      <c r="BF426" s="229">
        <f>IF(N426="snížená",J426,0)</f>
        <v>0</v>
      </c>
      <c r="BG426" s="229">
        <f>IF(N426="zákl. přenesená",J426,0)</f>
        <v>0</v>
      </c>
      <c r="BH426" s="229">
        <f>IF(N426="sníž. přenesená",J426,0)</f>
        <v>0</v>
      </c>
      <c r="BI426" s="229">
        <f>IF(N426="nulová",J426,0)</f>
        <v>0</v>
      </c>
      <c r="BJ426" s="20" t="s">
        <v>80</v>
      </c>
      <c r="BK426" s="229">
        <f>ROUND(I426*H426,2)</f>
        <v>0</v>
      </c>
      <c r="BL426" s="20" t="s">
        <v>260</v>
      </c>
      <c r="BM426" s="228" t="s">
        <v>1118</v>
      </c>
    </row>
    <row r="427" s="2" customFormat="1">
      <c r="A427" s="41"/>
      <c r="B427" s="42"/>
      <c r="C427" s="43"/>
      <c r="D427" s="237" t="s">
        <v>402</v>
      </c>
      <c r="E427" s="43"/>
      <c r="F427" s="282" t="s">
        <v>1119</v>
      </c>
      <c r="G427" s="43"/>
      <c r="H427" s="43"/>
      <c r="I427" s="232"/>
      <c r="J427" s="43"/>
      <c r="K427" s="43"/>
      <c r="L427" s="47"/>
      <c r="M427" s="283"/>
      <c r="N427" s="284"/>
      <c r="O427" s="285"/>
      <c r="P427" s="285"/>
      <c r="Q427" s="285"/>
      <c r="R427" s="285"/>
      <c r="S427" s="285"/>
      <c r="T427" s="286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402</v>
      </c>
      <c r="AU427" s="20" t="s">
        <v>82</v>
      </c>
    </row>
    <row r="428" s="2" customFormat="1" ht="6.96" customHeight="1">
      <c r="A428" s="41"/>
      <c r="B428" s="62"/>
      <c r="C428" s="63"/>
      <c r="D428" s="63"/>
      <c r="E428" s="63"/>
      <c r="F428" s="63"/>
      <c r="G428" s="63"/>
      <c r="H428" s="63"/>
      <c r="I428" s="63"/>
      <c r="J428" s="63"/>
      <c r="K428" s="63"/>
      <c r="L428" s="47"/>
      <c r="M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</sheetData>
  <sheetProtection sheet="1" autoFilter="0" formatColumns="0" formatRows="0" objects="1" scenarios="1" spinCount="100000" saltValue="+Iyl2s+W0dCUnO6ba5HfkjMEfbueb+d3bq0WEzD/0giZRi8LJodVMZTp9zXY/exkrINN30m6rnm0K2lJ5uiQPg==" hashValue="5WJcnckBK+SciuBUJTAROChXbTPDrMlJunUyePYZSTbYS4j1yPN66R99s1JkKOKf3GGY6PBe7NH9rkD/0g+lZw==" algorithmName="SHA-512" password="CC35"/>
  <autoFilter ref="C107:K42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94:H94"/>
    <mergeCell ref="E98:H98"/>
    <mergeCell ref="E96:H96"/>
    <mergeCell ref="E100:H100"/>
    <mergeCell ref="L2:V2"/>
  </mergeCells>
  <hyperlinks>
    <hyperlink ref="F112" r:id="rId1" display="https://podminky.urs.cz/item/CS_URS_2025_01/317941121"/>
    <hyperlink ref="F117" r:id="rId2" display="https://podminky.urs.cz/item/CS_URS_2025_01/342272225"/>
    <hyperlink ref="F126" r:id="rId3" display="https://podminky.urs.cz/item/CS_URS_2025_01/612135101"/>
    <hyperlink ref="F132" r:id="rId4" display="https://podminky.urs.cz/item/CS_URS_2025_01/612142001"/>
    <hyperlink ref="F135" r:id="rId5" display="https://podminky.urs.cz/item/CS_URS_2025_01/612311131"/>
    <hyperlink ref="F143" r:id="rId6" display="https://podminky.urs.cz/item/CS_URS_2025_01/612325416"/>
    <hyperlink ref="F146" r:id="rId7" display="https://podminky.urs.cz/item/CS_URS_2025_01/642942111"/>
    <hyperlink ref="F156" r:id="rId8" display="https://podminky.urs.cz/item/CS_URS_2025_01/974032132"/>
    <hyperlink ref="F163" r:id="rId9" display="https://podminky.urs.cz/item/CS_URS_2025_01/974032143"/>
    <hyperlink ref="F168" r:id="rId10" display="https://podminky.urs.cz/item/CS_URS_2025_01/997013501"/>
    <hyperlink ref="F170" r:id="rId11" display="https://podminky.urs.cz/item/CS_URS_2025_01/997013509"/>
    <hyperlink ref="F173" r:id="rId12" display="https://podminky.urs.cz/item/CS_URS_2025_01/997013609"/>
    <hyperlink ref="F176" r:id="rId13" display="https://podminky.urs.cz/item/CS_URS_2025_01/998011003"/>
    <hyperlink ref="F180" r:id="rId14" display="https://podminky.urs.cz/item/CS_URS_2025_01/735111810"/>
    <hyperlink ref="F185" r:id="rId15" display="https://podminky.urs.cz/item/CS_URS_2025_01/735119140"/>
    <hyperlink ref="F190" r:id="rId16" display="https://podminky.urs.cz/item/CS_URS_2025_01/998735101"/>
    <hyperlink ref="F193" r:id="rId17" display="https://podminky.urs.cz/item/CS_URS_2025_01/751133011"/>
    <hyperlink ref="F196" r:id="rId18" display="https://podminky.urs.cz/item/CS_URS_2025_01/751311111"/>
    <hyperlink ref="F199" r:id="rId19" display="https://podminky.urs.cz/item/CS_URS_2025_01/751322011"/>
    <hyperlink ref="F202" r:id="rId20" display="https://podminky.urs.cz/item/CS_URS_2025_01/751510041"/>
    <hyperlink ref="F205" r:id="rId21" display="https://podminky.urs.cz/item/CS_URS_2025_01/998751101"/>
    <hyperlink ref="F208" r:id="rId22" display="https://podminky.urs.cz/item/CS_URS_2025_01/763431001"/>
    <hyperlink ref="F221" r:id="rId23" display="https://podminky.urs.cz/item/CS_URS_2025_01/998763301"/>
    <hyperlink ref="F224" r:id="rId24" display="https://podminky.urs.cz/item/CS_URS_2025_01/764216604"/>
    <hyperlink ref="F227" r:id="rId25" display="https://podminky.urs.cz/item/CS_URS_2025_01/998764101"/>
    <hyperlink ref="F230" r:id="rId26" display="https://podminky.urs.cz/item/CS_URS_2025_01/766660001"/>
    <hyperlink ref="F237" r:id="rId27" display="https://podminky.urs.cz/item/CS_URS_2025_01/766660002"/>
    <hyperlink ref="F240" r:id="rId28" display="https://podminky.urs.cz/item/CS_URS_2025_01/766660728"/>
    <hyperlink ref="F246" r:id="rId29" display="https://podminky.urs.cz/item/CS_URS_2025_01/766660729"/>
    <hyperlink ref="F249" r:id="rId30" display="https://podminky.urs.cz/item/CS_URS_2025_01/766660730"/>
    <hyperlink ref="F264" r:id="rId31" display="https://podminky.urs.cz/item/CS_URS_2025_01/998766101"/>
    <hyperlink ref="F267" r:id="rId32" display="https://podminky.urs.cz/item/CS_URS_2025_01/771111011"/>
    <hyperlink ref="F274" r:id="rId33" display="https://podminky.urs.cz/item/CS_URS_2025_01/771121011"/>
    <hyperlink ref="F277" r:id="rId34" display="https://podminky.urs.cz/item/CS_URS_2025_01/771151011"/>
    <hyperlink ref="F280" r:id="rId35" display="https://podminky.urs.cz/item/CS_URS_2025_01/771574416"/>
    <hyperlink ref="F285" r:id="rId36" display="https://podminky.urs.cz/item/CS_URS_2025_01/771591115"/>
    <hyperlink ref="F292" r:id="rId37" display="https://podminky.urs.cz/item/CS_URS_2025_01/771592011"/>
    <hyperlink ref="F295" r:id="rId38" display="https://podminky.urs.cz/item/CS_URS_2025_01/998771103"/>
    <hyperlink ref="F328" r:id="rId39" display="https://podminky.urs.cz/item/CS_URS_2025_01/781111011"/>
    <hyperlink ref="F335" r:id="rId40" display="https://podminky.urs.cz/item/CS_URS_2025_01/781121011"/>
    <hyperlink ref="F338" r:id="rId41" display="https://podminky.urs.cz/item/CS_URS_2025_01/781474115"/>
    <hyperlink ref="F344" r:id="rId42" display="https://podminky.urs.cz/item/CS_URS_2025_01/781495115"/>
    <hyperlink ref="F351" r:id="rId43" display="https://podminky.urs.cz/item/CS_URS_2025_01/781495141"/>
    <hyperlink ref="F358" r:id="rId44" display="https://podminky.urs.cz/item/CS_URS_2025_01/781495142"/>
    <hyperlink ref="F364" r:id="rId45" display="https://podminky.urs.cz/item/CS_URS_2025_01/781495143"/>
    <hyperlink ref="F370" r:id="rId46" display="https://podminky.urs.cz/item/CS_URS_2025_01/781495211"/>
    <hyperlink ref="F373" r:id="rId47" display="https://podminky.urs.cz/item/CS_URS_2025_01/998781103"/>
    <hyperlink ref="F376" r:id="rId48" display="https://podminky.urs.cz/item/CS_URS_2025_01/783314201"/>
    <hyperlink ref="F380" r:id="rId49" display="https://podminky.urs.cz/item/CS_URS_2025_01/783317101"/>
    <hyperlink ref="F384" r:id="rId50" display="https://podminky.urs.cz/item/CS_URS_2025_01/783601301"/>
    <hyperlink ref="F389" r:id="rId51" display="https://podminky.urs.cz/item/CS_URS_2025_01/783601305"/>
    <hyperlink ref="F392" r:id="rId52" display="https://podminky.urs.cz/item/CS_URS_2025_01/783624101"/>
    <hyperlink ref="F395" r:id="rId53" display="https://podminky.urs.cz/item/CS_URS_2025_01/783627101"/>
    <hyperlink ref="F399" r:id="rId54" display="https://podminky.urs.cz/item/CS_URS_2025_01/784111001"/>
    <hyperlink ref="F407" r:id="rId55" display="https://podminky.urs.cz/item/CS_URS_2025_01/784121001"/>
    <hyperlink ref="F410" r:id="rId56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113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121</v>
      </c>
      <c r="L8" s="23"/>
    </row>
    <row r="9" s="1" customFormat="1" ht="16.5" customHeight="1">
      <c r="B9" s="23"/>
      <c r="E9" s="147" t="s">
        <v>122</v>
      </c>
      <c r="F9" s="1"/>
      <c r="G9" s="1"/>
      <c r="H9" s="1"/>
      <c r="L9" s="23"/>
    </row>
    <row r="10" s="1" customFormat="1" ht="12" customHeight="1">
      <c r="B10" s="23"/>
      <c r="D10" s="146" t="s">
        <v>123</v>
      </c>
      <c r="L10" s="23"/>
    </row>
    <row r="11" s="2" customFormat="1" ht="16.5" customHeight="1">
      <c r="A11" s="41"/>
      <c r="B11" s="47"/>
      <c r="C11" s="41"/>
      <c r="D11" s="41"/>
      <c r="E11" s="148" t="s">
        <v>514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125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1120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ROUND(J96,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ROUND((SUM(BE96:BE172)),  2)</f>
        <v>0</v>
      </c>
      <c r="G37" s="41"/>
      <c r="H37" s="41"/>
      <c r="I37" s="161">
        <v>0.20999999999999999</v>
      </c>
      <c r="J37" s="160">
        <f>ROUND(((SUM(BE96:BE172))*I37),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ROUND((SUM(BF96:BF172)),  2)</f>
        <v>0</v>
      </c>
      <c r="G38" s="41"/>
      <c r="H38" s="41"/>
      <c r="I38" s="161">
        <v>0.12</v>
      </c>
      <c r="J38" s="160">
        <f>ROUND(((SUM(BF96:BF172))*I38),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ROUND((SUM(BG96:BG172)),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ROUND((SUM(BH96:BH172)),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ROUND((SUM(BI96:BI172)),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128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121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122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123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514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125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D.1.4.1 - Zařízení zdravotně technických instalací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129</v>
      </c>
      <c r="D65" s="176"/>
      <c r="E65" s="176"/>
      <c r="F65" s="176"/>
      <c r="G65" s="176"/>
      <c r="H65" s="176"/>
      <c r="I65" s="176"/>
      <c r="J65" s="177" t="s">
        <v>130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J96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131</v>
      </c>
    </row>
    <row r="68" s="9" customFormat="1" ht="24.96" customHeight="1">
      <c r="A68" s="9"/>
      <c r="B68" s="179"/>
      <c r="C68" s="180"/>
      <c r="D68" s="181" t="s">
        <v>135</v>
      </c>
      <c r="E68" s="182"/>
      <c r="F68" s="182"/>
      <c r="G68" s="182"/>
      <c r="H68" s="182"/>
      <c r="I68" s="182"/>
      <c r="J68" s="183">
        <f>J97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516</v>
      </c>
      <c r="E69" s="187"/>
      <c r="F69" s="187"/>
      <c r="G69" s="187"/>
      <c r="H69" s="187"/>
      <c r="I69" s="187"/>
      <c r="J69" s="188">
        <f>J98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1121</v>
      </c>
      <c r="E70" s="187"/>
      <c r="F70" s="187"/>
      <c r="G70" s="187"/>
      <c r="H70" s="187"/>
      <c r="I70" s="187"/>
      <c r="J70" s="188">
        <f>J119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517</v>
      </c>
      <c r="E71" s="187"/>
      <c r="F71" s="187"/>
      <c r="G71" s="187"/>
      <c r="H71" s="187"/>
      <c r="I71" s="187"/>
      <c r="J71" s="188">
        <f>J147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1122</v>
      </c>
      <c r="E72" s="182"/>
      <c r="F72" s="182"/>
      <c r="G72" s="182"/>
      <c r="H72" s="182"/>
      <c r="I72" s="182"/>
      <c r="J72" s="183">
        <f>J169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140</v>
      </c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3" t="str">
        <f>E7</f>
        <v>Oprava fasády budovy CH, oprava sociálního zázemí ve 2.NP</v>
      </c>
      <c r="F82" s="35"/>
      <c r="G82" s="35"/>
      <c r="H82" s="35"/>
      <c r="I82" s="43"/>
      <c r="J82" s="43"/>
      <c r="K82" s="43"/>
      <c r="L82" s="14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121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1" customFormat="1" ht="16.5" customHeight="1">
      <c r="B84" s="24"/>
      <c r="C84" s="25"/>
      <c r="D84" s="25"/>
      <c r="E84" s="173" t="s">
        <v>122</v>
      </c>
      <c r="F84" s="25"/>
      <c r="G84" s="25"/>
      <c r="H84" s="25"/>
      <c r="I84" s="25"/>
      <c r="J84" s="25"/>
      <c r="K84" s="25"/>
      <c r="L84" s="23"/>
    </row>
    <row r="85" s="1" customFormat="1" ht="12" customHeight="1">
      <c r="B85" s="24"/>
      <c r="C85" s="35" t="s">
        <v>123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174" t="s">
        <v>514</v>
      </c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125</v>
      </c>
      <c r="D87" s="43"/>
      <c r="E87" s="43"/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E13</f>
        <v>D.1.4.1 - Zařízení zdravotně technických instalací</v>
      </c>
      <c r="F88" s="43"/>
      <c r="G88" s="43"/>
      <c r="H88" s="43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F16</f>
        <v>Masarykova nemocnice v Ústí nad Labem</v>
      </c>
      <c r="G90" s="43"/>
      <c r="H90" s="43"/>
      <c r="I90" s="35" t="s">
        <v>23</v>
      </c>
      <c r="J90" s="75" t="str">
        <f>IF(J16="","",J16)</f>
        <v>12. 1. 2023</v>
      </c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25</v>
      </c>
      <c r="D92" s="43"/>
      <c r="E92" s="43"/>
      <c r="F92" s="30" t="str">
        <f>E19</f>
        <v>Krajská zdravotní a.s.</v>
      </c>
      <c r="G92" s="43"/>
      <c r="H92" s="43"/>
      <c r="I92" s="35" t="s">
        <v>33</v>
      </c>
      <c r="J92" s="39" t="str">
        <f>E25</f>
        <v xml:space="preserve"> </v>
      </c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31</v>
      </c>
      <c r="D93" s="43"/>
      <c r="E93" s="43"/>
      <c r="F93" s="30" t="str">
        <f>IF(E22="","",E22)</f>
        <v>Vyplň údaj</v>
      </c>
      <c r="G93" s="43"/>
      <c r="H93" s="43"/>
      <c r="I93" s="35" t="s">
        <v>36</v>
      </c>
      <c r="J93" s="39" t="str">
        <f>E28</f>
        <v>Milan Křehla</v>
      </c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90"/>
      <c r="B95" s="191"/>
      <c r="C95" s="192" t="s">
        <v>141</v>
      </c>
      <c r="D95" s="193" t="s">
        <v>59</v>
      </c>
      <c r="E95" s="193" t="s">
        <v>55</v>
      </c>
      <c r="F95" s="193" t="s">
        <v>56</v>
      </c>
      <c r="G95" s="193" t="s">
        <v>142</v>
      </c>
      <c r="H95" s="193" t="s">
        <v>143</v>
      </c>
      <c r="I95" s="193" t="s">
        <v>144</v>
      </c>
      <c r="J95" s="193" t="s">
        <v>130</v>
      </c>
      <c r="K95" s="194" t="s">
        <v>145</v>
      </c>
      <c r="L95" s="195"/>
      <c r="M95" s="95" t="s">
        <v>19</v>
      </c>
      <c r="N95" s="96" t="s">
        <v>44</v>
      </c>
      <c r="O95" s="96" t="s">
        <v>146</v>
      </c>
      <c r="P95" s="96" t="s">
        <v>147</v>
      </c>
      <c r="Q95" s="96" t="s">
        <v>148</v>
      </c>
      <c r="R95" s="96" t="s">
        <v>149</v>
      </c>
      <c r="S95" s="96" t="s">
        <v>150</v>
      </c>
      <c r="T95" s="97" t="s">
        <v>151</v>
      </c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</row>
    <row r="96" s="2" customFormat="1" ht="22.8" customHeight="1">
      <c r="A96" s="41"/>
      <c r="B96" s="42"/>
      <c r="C96" s="102" t="s">
        <v>152</v>
      </c>
      <c r="D96" s="43"/>
      <c r="E96" s="43"/>
      <c r="F96" s="43"/>
      <c r="G96" s="43"/>
      <c r="H96" s="43"/>
      <c r="I96" s="43"/>
      <c r="J96" s="196">
        <f>BK96</f>
        <v>0</v>
      </c>
      <c r="K96" s="43"/>
      <c r="L96" s="47"/>
      <c r="M96" s="98"/>
      <c r="N96" s="197"/>
      <c r="O96" s="99"/>
      <c r="P96" s="198">
        <f>P97+P169</f>
        <v>0</v>
      </c>
      <c r="Q96" s="99"/>
      <c r="R96" s="198">
        <f>R97+R169</f>
        <v>0.1879442865</v>
      </c>
      <c r="S96" s="99"/>
      <c r="T96" s="199">
        <f>T97+T169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73</v>
      </c>
      <c r="AU96" s="20" t="s">
        <v>131</v>
      </c>
      <c r="BK96" s="200">
        <f>BK97+BK169</f>
        <v>0</v>
      </c>
    </row>
    <row r="97" s="12" customFormat="1" ht="25.92" customHeight="1">
      <c r="A97" s="12"/>
      <c r="B97" s="201"/>
      <c r="C97" s="202"/>
      <c r="D97" s="203" t="s">
        <v>73</v>
      </c>
      <c r="E97" s="204" t="s">
        <v>253</v>
      </c>
      <c r="F97" s="204" t="s">
        <v>254</v>
      </c>
      <c r="G97" s="202"/>
      <c r="H97" s="202"/>
      <c r="I97" s="205"/>
      <c r="J97" s="206">
        <f>BK97</f>
        <v>0</v>
      </c>
      <c r="K97" s="202"/>
      <c r="L97" s="207"/>
      <c r="M97" s="208"/>
      <c r="N97" s="209"/>
      <c r="O97" s="209"/>
      <c r="P97" s="210">
        <f>P98+P119+P147</f>
        <v>0</v>
      </c>
      <c r="Q97" s="209"/>
      <c r="R97" s="210">
        <f>R98+R119+R147</f>
        <v>0.1879442865</v>
      </c>
      <c r="S97" s="209"/>
      <c r="T97" s="211">
        <f>T98+T119+T147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82</v>
      </c>
      <c r="AT97" s="213" t="s">
        <v>73</v>
      </c>
      <c r="AU97" s="213" t="s">
        <v>74</v>
      </c>
      <c r="AY97" s="212" t="s">
        <v>155</v>
      </c>
      <c r="BK97" s="214">
        <f>BK98+BK119+BK147</f>
        <v>0</v>
      </c>
    </row>
    <row r="98" s="12" customFormat="1" ht="22.8" customHeight="1">
      <c r="A98" s="12"/>
      <c r="B98" s="201"/>
      <c r="C98" s="202"/>
      <c r="D98" s="203" t="s">
        <v>73</v>
      </c>
      <c r="E98" s="215" t="s">
        <v>562</v>
      </c>
      <c r="F98" s="215" t="s">
        <v>563</v>
      </c>
      <c r="G98" s="202"/>
      <c r="H98" s="202"/>
      <c r="I98" s="205"/>
      <c r="J98" s="216">
        <f>BK98</f>
        <v>0</v>
      </c>
      <c r="K98" s="202"/>
      <c r="L98" s="207"/>
      <c r="M98" s="208"/>
      <c r="N98" s="209"/>
      <c r="O98" s="209"/>
      <c r="P98" s="210">
        <f>SUM(P99:P118)</f>
        <v>0</v>
      </c>
      <c r="Q98" s="209"/>
      <c r="R98" s="210">
        <f>SUM(R99:R118)</f>
        <v>0.0036616999999999995</v>
      </c>
      <c r="S98" s="209"/>
      <c r="T98" s="211">
        <f>SUM(T99:T118)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2" t="s">
        <v>82</v>
      </c>
      <c r="AT98" s="213" t="s">
        <v>73</v>
      </c>
      <c r="AU98" s="213" t="s">
        <v>80</v>
      </c>
      <c r="AY98" s="212" t="s">
        <v>155</v>
      </c>
      <c r="BK98" s="214">
        <f>SUM(BK99:BK118)</f>
        <v>0</v>
      </c>
    </row>
    <row r="99" s="2" customFormat="1" ht="24.15" customHeight="1">
      <c r="A99" s="41"/>
      <c r="B99" s="42"/>
      <c r="C99" s="217" t="s">
        <v>80</v>
      </c>
      <c r="D99" s="217" t="s">
        <v>158</v>
      </c>
      <c r="E99" s="218" t="s">
        <v>1123</v>
      </c>
      <c r="F99" s="219" t="s">
        <v>1124</v>
      </c>
      <c r="G99" s="220" t="s">
        <v>308</v>
      </c>
      <c r="H99" s="221">
        <v>1</v>
      </c>
      <c r="I99" s="222"/>
      <c r="J99" s="223">
        <f>ROUND(I99*H99,2)</f>
        <v>0</v>
      </c>
      <c r="K99" s="219" t="s">
        <v>162</v>
      </c>
      <c r="L99" s="47"/>
      <c r="M99" s="224" t="s">
        <v>19</v>
      </c>
      <c r="N99" s="225" t="s">
        <v>45</v>
      </c>
      <c r="O99" s="87"/>
      <c r="P99" s="226">
        <f>O99*H99</f>
        <v>0</v>
      </c>
      <c r="Q99" s="226">
        <v>0.0011245999999999999</v>
      </c>
      <c r="R99" s="226">
        <f>Q99*H99</f>
        <v>0.0011245999999999999</v>
      </c>
      <c r="S99" s="226">
        <v>0</v>
      </c>
      <c r="T99" s="22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8" t="s">
        <v>260</v>
      </c>
      <c r="AT99" s="228" t="s">
        <v>158</v>
      </c>
      <c r="AU99" s="228" t="s">
        <v>82</v>
      </c>
      <c r="AY99" s="20" t="s">
        <v>155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20" t="s">
        <v>80</v>
      </c>
      <c r="BK99" s="229">
        <f>ROUND(I99*H99,2)</f>
        <v>0</v>
      </c>
      <c r="BL99" s="20" t="s">
        <v>260</v>
      </c>
      <c r="BM99" s="228" t="s">
        <v>1125</v>
      </c>
    </row>
    <row r="100" s="2" customFormat="1">
      <c r="A100" s="41"/>
      <c r="B100" s="42"/>
      <c r="C100" s="43"/>
      <c r="D100" s="230" t="s">
        <v>164</v>
      </c>
      <c r="E100" s="43"/>
      <c r="F100" s="231" t="s">
        <v>1126</v>
      </c>
      <c r="G100" s="43"/>
      <c r="H100" s="43"/>
      <c r="I100" s="232"/>
      <c r="J100" s="43"/>
      <c r="K100" s="43"/>
      <c r="L100" s="47"/>
      <c r="M100" s="233"/>
      <c r="N100" s="23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164</v>
      </c>
      <c r="AU100" s="20" t="s">
        <v>82</v>
      </c>
    </row>
    <row r="101" s="2" customFormat="1" ht="24.15" customHeight="1">
      <c r="A101" s="41"/>
      <c r="B101" s="42"/>
      <c r="C101" s="217" t="s">
        <v>82</v>
      </c>
      <c r="D101" s="217" t="s">
        <v>158</v>
      </c>
      <c r="E101" s="218" t="s">
        <v>1127</v>
      </c>
      <c r="F101" s="219" t="s">
        <v>1128</v>
      </c>
      <c r="G101" s="220" t="s">
        <v>267</v>
      </c>
      <c r="H101" s="221">
        <v>4.5</v>
      </c>
      <c r="I101" s="222"/>
      <c r="J101" s="223">
        <f>ROUND(I101*H101,2)</f>
        <v>0</v>
      </c>
      <c r="K101" s="219" t="s">
        <v>162</v>
      </c>
      <c r="L101" s="47"/>
      <c r="M101" s="224" t="s">
        <v>19</v>
      </c>
      <c r="N101" s="225" t="s">
        <v>45</v>
      </c>
      <c r="O101" s="87"/>
      <c r="P101" s="226">
        <f>O101*H101</f>
        <v>0</v>
      </c>
      <c r="Q101" s="226">
        <v>0.00036380000000000001</v>
      </c>
      <c r="R101" s="226">
        <f>Q101*H101</f>
        <v>0.0016371000000000001</v>
      </c>
      <c r="S101" s="226">
        <v>0</v>
      </c>
      <c r="T101" s="22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8" t="s">
        <v>260</v>
      </c>
      <c r="AT101" s="228" t="s">
        <v>158</v>
      </c>
      <c r="AU101" s="228" t="s">
        <v>82</v>
      </c>
      <c r="AY101" s="20" t="s">
        <v>155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0" t="s">
        <v>80</v>
      </c>
      <c r="BK101" s="229">
        <f>ROUND(I101*H101,2)</f>
        <v>0</v>
      </c>
      <c r="BL101" s="20" t="s">
        <v>260</v>
      </c>
      <c r="BM101" s="228" t="s">
        <v>1129</v>
      </c>
    </row>
    <row r="102" s="2" customFormat="1">
      <c r="A102" s="41"/>
      <c r="B102" s="42"/>
      <c r="C102" s="43"/>
      <c r="D102" s="230" t="s">
        <v>164</v>
      </c>
      <c r="E102" s="43"/>
      <c r="F102" s="231" t="s">
        <v>1130</v>
      </c>
      <c r="G102" s="43"/>
      <c r="H102" s="43"/>
      <c r="I102" s="232"/>
      <c r="J102" s="43"/>
      <c r="K102" s="43"/>
      <c r="L102" s="47"/>
      <c r="M102" s="233"/>
      <c r="N102" s="23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164</v>
      </c>
      <c r="AU102" s="20" t="s">
        <v>82</v>
      </c>
    </row>
    <row r="103" s="13" customFormat="1">
      <c r="A103" s="13"/>
      <c r="B103" s="235"/>
      <c r="C103" s="236"/>
      <c r="D103" s="237" t="s">
        <v>166</v>
      </c>
      <c r="E103" s="238" t="s">
        <v>19</v>
      </c>
      <c r="F103" s="239" t="s">
        <v>1131</v>
      </c>
      <c r="G103" s="236"/>
      <c r="H103" s="240">
        <v>1.5</v>
      </c>
      <c r="I103" s="241"/>
      <c r="J103" s="236"/>
      <c r="K103" s="236"/>
      <c r="L103" s="242"/>
      <c r="M103" s="243"/>
      <c r="N103" s="244"/>
      <c r="O103" s="244"/>
      <c r="P103" s="244"/>
      <c r="Q103" s="244"/>
      <c r="R103" s="244"/>
      <c r="S103" s="244"/>
      <c r="T103" s="24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6" t="s">
        <v>166</v>
      </c>
      <c r="AU103" s="246" t="s">
        <v>82</v>
      </c>
      <c r="AV103" s="13" t="s">
        <v>82</v>
      </c>
      <c r="AW103" s="13" t="s">
        <v>35</v>
      </c>
      <c r="AX103" s="13" t="s">
        <v>74</v>
      </c>
      <c r="AY103" s="246" t="s">
        <v>155</v>
      </c>
    </row>
    <row r="104" s="13" customFormat="1">
      <c r="A104" s="13"/>
      <c r="B104" s="235"/>
      <c r="C104" s="236"/>
      <c r="D104" s="237" t="s">
        <v>166</v>
      </c>
      <c r="E104" s="238" t="s">
        <v>19</v>
      </c>
      <c r="F104" s="239" t="s">
        <v>1132</v>
      </c>
      <c r="G104" s="236"/>
      <c r="H104" s="240">
        <v>3</v>
      </c>
      <c r="I104" s="241"/>
      <c r="J104" s="236"/>
      <c r="K104" s="236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166</v>
      </c>
      <c r="AU104" s="246" t="s">
        <v>82</v>
      </c>
      <c r="AV104" s="13" t="s">
        <v>82</v>
      </c>
      <c r="AW104" s="13" t="s">
        <v>35</v>
      </c>
      <c r="AX104" s="13" t="s">
        <v>74</v>
      </c>
      <c r="AY104" s="246" t="s">
        <v>155</v>
      </c>
    </row>
    <row r="105" s="15" customFormat="1">
      <c r="A105" s="15"/>
      <c r="B105" s="257"/>
      <c r="C105" s="258"/>
      <c r="D105" s="237" t="s">
        <v>166</v>
      </c>
      <c r="E105" s="259" t="s">
        <v>19</v>
      </c>
      <c r="F105" s="260" t="s">
        <v>186</v>
      </c>
      <c r="G105" s="258"/>
      <c r="H105" s="261">
        <v>4.5</v>
      </c>
      <c r="I105" s="262"/>
      <c r="J105" s="258"/>
      <c r="K105" s="258"/>
      <c r="L105" s="263"/>
      <c r="M105" s="264"/>
      <c r="N105" s="265"/>
      <c r="O105" s="265"/>
      <c r="P105" s="265"/>
      <c r="Q105" s="265"/>
      <c r="R105" s="265"/>
      <c r="S105" s="265"/>
      <c r="T105" s="26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7" t="s">
        <v>166</v>
      </c>
      <c r="AU105" s="267" t="s">
        <v>82</v>
      </c>
      <c r="AV105" s="15" t="s">
        <v>94</v>
      </c>
      <c r="AW105" s="15" t="s">
        <v>35</v>
      </c>
      <c r="AX105" s="15" t="s">
        <v>80</v>
      </c>
      <c r="AY105" s="267" t="s">
        <v>155</v>
      </c>
    </row>
    <row r="106" s="2" customFormat="1" ht="24.15" customHeight="1">
      <c r="A106" s="41"/>
      <c r="B106" s="42"/>
      <c r="C106" s="217" t="s">
        <v>89</v>
      </c>
      <c r="D106" s="217" t="s">
        <v>158</v>
      </c>
      <c r="E106" s="218" t="s">
        <v>1133</v>
      </c>
      <c r="F106" s="219" t="s">
        <v>1134</v>
      </c>
      <c r="G106" s="220" t="s">
        <v>308</v>
      </c>
      <c r="H106" s="221">
        <v>3</v>
      </c>
      <c r="I106" s="222"/>
      <c r="J106" s="223">
        <f>ROUND(I106*H106,2)</f>
        <v>0</v>
      </c>
      <c r="K106" s="219" t="s">
        <v>162</v>
      </c>
      <c r="L106" s="47"/>
      <c r="M106" s="224" t="s">
        <v>19</v>
      </c>
      <c r="N106" s="225" t="s">
        <v>45</v>
      </c>
      <c r="O106" s="87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8" t="s">
        <v>260</v>
      </c>
      <c r="AT106" s="228" t="s">
        <v>158</v>
      </c>
      <c r="AU106" s="228" t="s">
        <v>82</v>
      </c>
      <c r="AY106" s="20" t="s">
        <v>155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0" t="s">
        <v>80</v>
      </c>
      <c r="BK106" s="229">
        <f>ROUND(I106*H106,2)</f>
        <v>0</v>
      </c>
      <c r="BL106" s="20" t="s">
        <v>260</v>
      </c>
      <c r="BM106" s="228" t="s">
        <v>1135</v>
      </c>
    </row>
    <row r="107" s="2" customFormat="1">
      <c r="A107" s="41"/>
      <c r="B107" s="42"/>
      <c r="C107" s="43"/>
      <c r="D107" s="230" t="s">
        <v>164</v>
      </c>
      <c r="E107" s="43"/>
      <c r="F107" s="231" t="s">
        <v>1136</v>
      </c>
      <c r="G107" s="43"/>
      <c r="H107" s="43"/>
      <c r="I107" s="232"/>
      <c r="J107" s="43"/>
      <c r="K107" s="43"/>
      <c r="L107" s="47"/>
      <c r="M107" s="233"/>
      <c r="N107" s="23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164</v>
      </c>
      <c r="AU107" s="20" t="s">
        <v>82</v>
      </c>
    </row>
    <row r="108" s="13" customFormat="1">
      <c r="A108" s="13"/>
      <c r="B108" s="235"/>
      <c r="C108" s="236"/>
      <c r="D108" s="237" t="s">
        <v>166</v>
      </c>
      <c r="E108" s="238" t="s">
        <v>19</v>
      </c>
      <c r="F108" s="239" t="s">
        <v>810</v>
      </c>
      <c r="G108" s="236"/>
      <c r="H108" s="240">
        <v>1</v>
      </c>
      <c r="I108" s="241"/>
      <c r="J108" s="236"/>
      <c r="K108" s="236"/>
      <c r="L108" s="242"/>
      <c r="M108" s="243"/>
      <c r="N108" s="244"/>
      <c r="O108" s="244"/>
      <c r="P108" s="244"/>
      <c r="Q108" s="244"/>
      <c r="R108" s="244"/>
      <c r="S108" s="244"/>
      <c r="T108" s="24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6" t="s">
        <v>166</v>
      </c>
      <c r="AU108" s="246" t="s">
        <v>82</v>
      </c>
      <c r="AV108" s="13" t="s">
        <v>82</v>
      </c>
      <c r="AW108" s="13" t="s">
        <v>35</v>
      </c>
      <c r="AX108" s="13" t="s">
        <v>74</v>
      </c>
      <c r="AY108" s="246" t="s">
        <v>155</v>
      </c>
    </row>
    <row r="109" s="13" customFormat="1">
      <c r="A109" s="13"/>
      <c r="B109" s="235"/>
      <c r="C109" s="236"/>
      <c r="D109" s="237" t="s">
        <v>166</v>
      </c>
      <c r="E109" s="238" t="s">
        <v>19</v>
      </c>
      <c r="F109" s="239" t="s">
        <v>538</v>
      </c>
      <c r="G109" s="236"/>
      <c r="H109" s="240">
        <v>2</v>
      </c>
      <c r="I109" s="241"/>
      <c r="J109" s="236"/>
      <c r="K109" s="236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166</v>
      </c>
      <c r="AU109" s="246" t="s">
        <v>82</v>
      </c>
      <c r="AV109" s="13" t="s">
        <v>82</v>
      </c>
      <c r="AW109" s="13" t="s">
        <v>35</v>
      </c>
      <c r="AX109" s="13" t="s">
        <v>74</v>
      </c>
      <c r="AY109" s="246" t="s">
        <v>155</v>
      </c>
    </row>
    <row r="110" s="15" customFormat="1">
      <c r="A110" s="15"/>
      <c r="B110" s="257"/>
      <c r="C110" s="258"/>
      <c r="D110" s="237" t="s">
        <v>166</v>
      </c>
      <c r="E110" s="259" t="s">
        <v>19</v>
      </c>
      <c r="F110" s="260" t="s">
        <v>186</v>
      </c>
      <c r="G110" s="258"/>
      <c r="H110" s="261">
        <v>3</v>
      </c>
      <c r="I110" s="262"/>
      <c r="J110" s="258"/>
      <c r="K110" s="258"/>
      <c r="L110" s="263"/>
      <c r="M110" s="264"/>
      <c r="N110" s="265"/>
      <c r="O110" s="265"/>
      <c r="P110" s="265"/>
      <c r="Q110" s="265"/>
      <c r="R110" s="265"/>
      <c r="S110" s="265"/>
      <c r="T110" s="26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7" t="s">
        <v>166</v>
      </c>
      <c r="AU110" s="267" t="s">
        <v>82</v>
      </c>
      <c r="AV110" s="15" t="s">
        <v>94</v>
      </c>
      <c r="AW110" s="15" t="s">
        <v>35</v>
      </c>
      <c r="AX110" s="15" t="s">
        <v>80</v>
      </c>
      <c r="AY110" s="267" t="s">
        <v>155</v>
      </c>
    </row>
    <row r="111" s="2" customFormat="1" ht="24.15" customHeight="1">
      <c r="A111" s="41"/>
      <c r="B111" s="42"/>
      <c r="C111" s="217" t="s">
        <v>94</v>
      </c>
      <c r="D111" s="217" t="s">
        <v>158</v>
      </c>
      <c r="E111" s="218" t="s">
        <v>1137</v>
      </c>
      <c r="F111" s="219" t="s">
        <v>1138</v>
      </c>
      <c r="G111" s="220" t="s">
        <v>308</v>
      </c>
      <c r="H111" s="221">
        <v>1</v>
      </c>
      <c r="I111" s="222"/>
      <c r="J111" s="223">
        <f>ROUND(I111*H111,2)</f>
        <v>0</v>
      </c>
      <c r="K111" s="219" t="s">
        <v>162</v>
      </c>
      <c r="L111" s="47"/>
      <c r="M111" s="224" t="s">
        <v>19</v>
      </c>
      <c r="N111" s="225" t="s">
        <v>45</v>
      </c>
      <c r="O111" s="87"/>
      <c r="P111" s="226">
        <f>O111*H111</f>
        <v>0</v>
      </c>
      <c r="Q111" s="226">
        <v>0.00089999999999999998</v>
      </c>
      <c r="R111" s="226">
        <f>Q111*H111</f>
        <v>0.00089999999999999998</v>
      </c>
      <c r="S111" s="226">
        <v>0</v>
      </c>
      <c r="T111" s="22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8" t="s">
        <v>260</v>
      </c>
      <c r="AT111" s="228" t="s">
        <v>158</v>
      </c>
      <c r="AU111" s="228" t="s">
        <v>82</v>
      </c>
      <c r="AY111" s="20" t="s">
        <v>155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0" t="s">
        <v>80</v>
      </c>
      <c r="BK111" s="229">
        <f>ROUND(I111*H111,2)</f>
        <v>0</v>
      </c>
      <c r="BL111" s="20" t="s">
        <v>260</v>
      </c>
      <c r="BM111" s="228" t="s">
        <v>1139</v>
      </c>
    </row>
    <row r="112" s="2" customFormat="1">
      <c r="A112" s="41"/>
      <c r="B112" s="42"/>
      <c r="C112" s="43"/>
      <c r="D112" s="230" t="s">
        <v>164</v>
      </c>
      <c r="E112" s="43"/>
      <c r="F112" s="231" t="s">
        <v>1140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82</v>
      </c>
    </row>
    <row r="113" s="13" customFormat="1">
      <c r="A113" s="13"/>
      <c r="B113" s="235"/>
      <c r="C113" s="236"/>
      <c r="D113" s="237" t="s">
        <v>166</v>
      </c>
      <c r="E113" s="238" t="s">
        <v>19</v>
      </c>
      <c r="F113" s="239" t="s">
        <v>593</v>
      </c>
      <c r="G113" s="236"/>
      <c r="H113" s="240">
        <v>1</v>
      </c>
      <c r="I113" s="241"/>
      <c r="J113" s="236"/>
      <c r="K113" s="236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166</v>
      </c>
      <c r="AU113" s="246" t="s">
        <v>82</v>
      </c>
      <c r="AV113" s="13" t="s">
        <v>82</v>
      </c>
      <c r="AW113" s="13" t="s">
        <v>35</v>
      </c>
      <c r="AX113" s="13" t="s">
        <v>80</v>
      </c>
      <c r="AY113" s="246" t="s">
        <v>155</v>
      </c>
    </row>
    <row r="114" s="2" customFormat="1" ht="24.15" customHeight="1">
      <c r="A114" s="41"/>
      <c r="B114" s="42"/>
      <c r="C114" s="217" t="s">
        <v>187</v>
      </c>
      <c r="D114" s="217" t="s">
        <v>158</v>
      </c>
      <c r="E114" s="218" t="s">
        <v>1141</v>
      </c>
      <c r="F114" s="219" t="s">
        <v>1142</v>
      </c>
      <c r="G114" s="220" t="s">
        <v>267</v>
      </c>
      <c r="H114" s="221">
        <v>4.5</v>
      </c>
      <c r="I114" s="222"/>
      <c r="J114" s="223">
        <f>ROUND(I114*H114,2)</f>
        <v>0</v>
      </c>
      <c r="K114" s="219" t="s">
        <v>162</v>
      </c>
      <c r="L114" s="47"/>
      <c r="M114" s="224" t="s">
        <v>19</v>
      </c>
      <c r="N114" s="225" t="s">
        <v>45</v>
      </c>
      <c r="O114" s="87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8" t="s">
        <v>260</v>
      </c>
      <c r="AT114" s="228" t="s">
        <v>158</v>
      </c>
      <c r="AU114" s="228" t="s">
        <v>82</v>
      </c>
      <c r="AY114" s="20" t="s">
        <v>155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20" t="s">
        <v>80</v>
      </c>
      <c r="BK114" s="229">
        <f>ROUND(I114*H114,2)</f>
        <v>0</v>
      </c>
      <c r="BL114" s="20" t="s">
        <v>260</v>
      </c>
      <c r="BM114" s="228" t="s">
        <v>1143</v>
      </c>
    </row>
    <row r="115" s="2" customFormat="1">
      <c r="A115" s="41"/>
      <c r="B115" s="42"/>
      <c r="C115" s="43"/>
      <c r="D115" s="230" t="s">
        <v>164</v>
      </c>
      <c r="E115" s="43"/>
      <c r="F115" s="231" t="s">
        <v>1144</v>
      </c>
      <c r="G115" s="43"/>
      <c r="H115" s="43"/>
      <c r="I115" s="232"/>
      <c r="J115" s="43"/>
      <c r="K115" s="43"/>
      <c r="L115" s="47"/>
      <c r="M115" s="233"/>
      <c r="N115" s="23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164</v>
      </c>
      <c r="AU115" s="20" t="s">
        <v>82</v>
      </c>
    </row>
    <row r="116" s="13" customFormat="1">
      <c r="A116" s="13"/>
      <c r="B116" s="235"/>
      <c r="C116" s="236"/>
      <c r="D116" s="237" t="s">
        <v>166</v>
      </c>
      <c r="E116" s="238" t="s">
        <v>19</v>
      </c>
      <c r="F116" s="239" t="s">
        <v>1145</v>
      </c>
      <c r="G116" s="236"/>
      <c r="H116" s="240">
        <v>4.5</v>
      </c>
      <c r="I116" s="241"/>
      <c r="J116" s="236"/>
      <c r="K116" s="236"/>
      <c r="L116" s="242"/>
      <c r="M116" s="243"/>
      <c r="N116" s="244"/>
      <c r="O116" s="244"/>
      <c r="P116" s="244"/>
      <c r="Q116" s="244"/>
      <c r="R116" s="244"/>
      <c r="S116" s="244"/>
      <c r="T116" s="24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6" t="s">
        <v>166</v>
      </c>
      <c r="AU116" s="246" t="s">
        <v>82</v>
      </c>
      <c r="AV116" s="13" t="s">
        <v>82</v>
      </c>
      <c r="AW116" s="13" t="s">
        <v>35</v>
      </c>
      <c r="AX116" s="13" t="s">
        <v>80</v>
      </c>
      <c r="AY116" s="246" t="s">
        <v>155</v>
      </c>
    </row>
    <row r="117" s="2" customFormat="1" ht="49.05" customHeight="1">
      <c r="A117" s="41"/>
      <c r="B117" s="42"/>
      <c r="C117" s="217" t="s">
        <v>195</v>
      </c>
      <c r="D117" s="217" t="s">
        <v>158</v>
      </c>
      <c r="E117" s="218" t="s">
        <v>1146</v>
      </c>
      <c r="F117" s="219" t="s">
        <v>1147</v>
      </c>
      <c r="G117" s="220" t="s">
        <v>235</v>
      </c>
      <c r="H117" s="221">
        <v>0.0040000000000000001</v>
      </c>
      <c r="I117" s="222"/>
      <c r="J117" s="223">
        <f>ROUND(I117*H117,2)</f>
        <v>0</v>
      </c>
      <c r="K117" s="219" t="s">
        <v>162</v>
      </c>
      <c r="L117" s="47"/>
      <c r="M117" s="224" t="s">
        <v>19</v>
      </c>
      <c r="N117" s="225" t="s">
        <v>45</v>
      </c>
      <c r="O117" s="87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8" t="s">
        <v>260</v>
      </c>
      <c r="AT117" s="228" t="s">
        <v>158</v>
      </c>
      <c r="AU117" s="228" t="s">
        <v>82</v>
      </c>
      <c r="AY117" s="20" t="s">
        <v>155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0" t="s">
        <v>80</v>
      </c>
      <c r="BK117" s="229">
        <f>ROUND(I117*H117,2)</f>
        <v>0</v>
      </c>
      <c r="BL117" s="20" t="s">
        <v>260</v>
      </c>
      <c r="BM117" s="228" t="s">
        <v>1148</v>
      </c>
    </row>
    <row r="118" s="2" customFormat="1">
      <c r="A118" s="41"/>
      <c r="B118" s="42"/>
      <c r="C118" s="43"/>
      <c r="D118" s="230" t="s">
        <v>164</v>
      </c>
      <c r="E118" s="43"/>
      <c r="F118" s="231" t="s">
        <v>1149</v>
      </c>
      <c r="G118" s="43"/>
      <c r="H118" s="43"/>
      <c r="I118" s="232"/>
      <c r="J118" s="43"/>
      <c r="K118" s="43"/>
      <c r="L118" s="47"/>
      <c r="M118" s="233"/>
      <c r="N118" s="23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82</v>
      </c>
    </row>
    <row r="119" s="12" customFormat="1" ht="22.8" customHeight="1">
      <c r="A119" s="12"/>
      <c r="B119" s="201"/>
      <c r="C119" s="202"/>
      <c r="D119" s="203" t="s">
        <v>73</v>
      </c>
      <c r="E119" s="215" t="s">
        <v>1150</v>
      </c>
      <c r="F119" s="215" t="s">
        <v>1151</v>
      </c>
      <c r="G119" s="202"/>
      <c r="H119" s="202"/>
      <c r="I119" s="205"/>
      <c r="J119" s="216">
        <f>BK119</f>
        <v>0</v>
      </c>
      <c r="K119" s="202"/>
      <c r="L119" s="207"/>
      <c r="M119" s="208"/>
      <c r="N119" s="209"/>
      <c r="O119" s="209"/>
      <c r="P119" s="210">
        <f>SUM(P120:P146)</f>
        <v>0</v>
      </c>
      <c r="Q119" s="209"/>
      <c r="R119" s="210">
        <f>SUM(R120:R146)</f>
        <v>0.0102580395</v>
      </c>
      <c r="S119" s="209"/>
      <c r="T119" s="211">
        <f>SUM(T120:T146)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82</v>
      </c>
      <c r="AT119" s="213" t="s">
        <v>73</v>
      </c>
      <c r="AU119" s="213" t="s">
        <v>80</v>
      </c>
      <c r="AY119" s="212" t="s">
        <v>155</v>
      </c>
      <c r="BK119" s="214">
        <f>SUM(BK120:BK146)</f>
        <v>0</v>
      </c>
    </row>
    <row r="120" s="2" customFormat="1" ht="33" customHeight="1">
      <c r="A120" s="41"/>
      <c r="B120" s="42"/>
      <c r="C120" s="217" t="s">
        <v>204</v>
      </c>
      <c r="D120" s="217" t="s">
        <v>158</v>
      </c>
      <c r="E120" s="218" t="s">
        <v>1152</v>
      </c>
      <c r="F120" s="219" t="s">
        <v>1153</v>
      </c>
      <c r="G120" s="220" t="s">
        <v>267</v>
      </c>
      <c r="H120" s="221">
        <v>9</v>
      </c>
      <c r="I120" s="222"/>
      <c r="J120" s="223">
        <f>ROUND(I120*H120,2)</f>
        <v>0</v>
      </c>
      <c r="K120" s="219" t="s">
        <v>162</v>
      </c>
      <c r="L120" s="47"/>
      <c r="M120" s="224" t="s">
        <v>19</v>
      </c>
      <c r="N120" s="225" t="s">
        <v>45</v>
      </c>
      <c r="O120" s="87"/>
      <c r="P120" s="226">
        <f>O120*H120</f>
        <v>0</v>
      </c>
      <c r="Q120" s="226">
        <v>0.00079697199999999996</v>
      </c>
      <c r="R120" s="226">
        <f>Q120*H120</f>
        <v>0.0071727479999999996</v>
      </c>
      <c r="S120" s="226">
        <v>0</v>
      </c>
      <c r="T120" s="22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8" t="s">
        <v>260</v>
      </c>
      <c r="AT120" s="228" t="s">
        <v>158</v>
      </c>
      <c r="AU120" s="228" t="s">
        <v>82</v>
      </c>
      <c r="AY120" s="20" t="s">
        <v>155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0" t="s">
        <v>80</v>
      </c>
      <c r="BK120" s="229">
        <f>ROUND(I120*H120,2)</f>
        <v>0</v>
      </c>
      <c r="BL120" s="20" t="s">
        <v>260</v>
      </c>
      <c r="BM120" s="228" t="s">
        <v>1154</v>
      </c>
    </row>
    <row r="121" s="2" customFormat="1">
      <c r="A121" s="41"/>
      <c r="B121" s="42"/>
      <c r="C121" s="43"/>
      <c r="D121" s="230" t="s">
        <v>164</v>
      </c>
      <c r="E121" s="43"/>
      <c r="F121" s="231" t="s">
        <v>1155</v>
      </c>
      <c r="G121" s="43"/>
      <c r="H121" s="43"/>
      <c r="I121" s="232"/>
      <c r="J121" s="43"/>
      <c r="K121" s="43"/>
      <c r="L121" s="47"/>
      <c r="M121" s="233"/>
      <c r="N121" s="23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164</v>
      </c>
      <c r="AU121" s="20" t="s">
        <v>82</v>
      </c>
    </row>
    <row r="122" s="13" customFormat="1">
      <c r="A122" s="13"/>
      <c r="B122" s="235"/>
      <c r="C122" s="236"/>
      <c r="D122" s="237" t="s">
        <v>166</v>
      </c>
      <c r="E122" s="238" t="s">
        <v>19</v>
      </c>
      <c r="F122" s="239" t="s">
        <v>1156</v>
      </c>
      <c r="G122" s="236"/>
      <c r="H122" s="240">
        <v>3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166</v>
      </c>
      <c r="AU122" s="246" t="s">
        <v>82</v>
      </c>
      <c r="AV122" s="13" t="s">
        <v>82</v>
      </c>
      <c r="AW122" s="13" t="s">
        <v>35</v>
      </c>
      <c r="AX122" s="13" t="s">
        <v>74</v>
      </c>
      <c r="AY122" s="246" t="s">
        <v>155</v>
      </c>
    </row>
    <row r="123" s="13" customFormat="1">
      <c r="A123" s="13"/>
      <c r="B123" s="235"/>
      <c r="C123" s="236"/>
      <c r="D123" s="237" t="s">
        <v>166</v>
      </c>
      <c r="E123" s="238" t="s">
        <v>19</v>
      </c>
      <c r="F123" s="239" t="s">
        <v>1157</v>
      </c>
      <c r="G123" s="236"/>
      <c r="H123" s="240">
        <v>6</v>
      </c>
      <c r="I123" s="241"/>
      <c r="J123" s="236"/>
      <c r="K123" s="236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166</v>
      </c>
      <c r="AU123" s="246" t="s">
        <v>82</v>
      </c>
      <c r="AV123" s="13" t="s">
        <v>82</v>
      </c>
      <c r="AW123" s="13" t="s">
        <v>35</v>
      </c>
      <c r="AX123" s="13" t="s">
        <v>74</v>
      </c>
      <c r="AY123" s="246" t="s">
        <v>155</v>
      </c>
    </row>
    <row r="124" s="15" customFormat="1">
      <c r="A124" s="15"/>
      <c r="B124" s="257"/>
      <c r="C124" s="258"/>
      <c r="D124" s="237" t="s">
        <v>166</v>
      </c>
      <c r="E124" s="259" t="s">
        <v>19</v>
      </c>
      <c r="F124" s="260" t="s">
        <v>186</v>
      </c>
      <c r="G124" s="258"/>
      <c r="H124" s="261">
        <v>9</v>
      </c>
      <c r="I124" s="262"/>
      <c r="J124" s="258"/>
      <c r="K124" s="258"/>
      <c r="L124" s="263"/>
      <c r="M124" s="264"/>
      <c r="N124" s="265"/>
      <c r="O124" s="265"/>
      <c r="P124" s="265"/>
      <c r="Q124" s="265"/>
      <c r="R124" s="265"/>
      <c r="S124" s="265"/>
      <c r="T124" s="26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7" t="s">
        <v>166</v>
      </c>
      <c r="AU124" s="267" t="s">
        <v>82</v>
      </c>
      <c r="AV124" s="15" t="s">
        <v>94</v>
      </c>
      <c r="AW124" s="15" t="s">
        <v>35</v>
      </c>
      <c r="AX124" s="15" t="s">
        <v>80</v>
      </c>
      <c r="AY124" s="267" t="s">
        <v>155</v>
      </c>
    </row>
    <row r="125" s="2" customFormat="1" ht="55.5" customHeight="1">
      <c r="A125" s="41"/>
      <c r="B125" s="42"/>
      <c r="C125" s="217" t="s">
        <v>211</v>
      </c>
      <c r="D125" s="217" t="s">
        <v>158</v>
      </c>
      <c r="E125" s="218" t="s">
        <v>1158</v>
      </c>
      <c r="F125" s="219" t="s">
        <v>1159</v>
      </c>
      <c r="G125" s="220" t="s">
        <v>267</v>
      </c>
      <c r="H125" s="221">
        <v>9</v>
      </c>
      <c r="I125" s="222"/>
      <c r="J125" s="223">
        <f>ROUND(I125*H125,2)</f>
        <v>0</v>
      </c>
      <c r="K125" s="219" t="s">
        <v>162</v>
      </c>
      <c r="L125" s="47"/>
      <c r="M125" s="224" t="s">
        <v>19</v>
      </c>
      <c r="N125" s="225" t="s">
        <v>45</v>
      </c>
      <c r="O125" s="87"/>
      <c r="P125" s="226">
        <f>O125*H125</f>
        <v>0</v>
      </c>
      <c r="Q125" s="226">
        <v>3.642E-05</v>
      </c>
      <c r="R125" s="226">
        <f>Q125*H125</f>
        <v>0.00032778000000000001</v>
      </c>
      <c r="S125" s="226">
        <v>0</v>
      </c>
      <c r="T125" s="22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8" t="s">
        <v>260</v>
      </c>
      <c r="AT125" s="228" t="s">
        <v>158</v>
      </c>
      <c r="AU125" s="228" t="s">
        <v>82</v>
      </c>
      <c r="AY125" s="20" t="s">
        <v>155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0" t="s">
        <v>80</v>
      </c>
      <c r="BK125" s="229">
        <f>ROUND(I125*H125,2)</f>
        <v>0</v>
      </c>
      <c r="BL125" s="20" t="s">
        <v>260</v>
      </c>
      <c r="BM125" s="228" t="s">
        <v>1160</v>
      </c>
    </row>
    <row r="126" s="2" customFormat="1">
      <c r="A126" s="41"/>
      <c r="B126" s="42"/>
      <c r="C126" s="43"/>
      <c r="D126" s="230" t="s">
        <v>164</v>
      </c>
      <c r="E126" s="43"/>
      <c r="F126" s="231" t="s">
        <v>1161</v>
      </c>
      <c r="G126" s="43"/>
      <c r="H126" s="43"/>
      <c r="I126" s="232"/>
      <c r="J126" s="43"/>
      <c r="K126" s="43"/>
      <c r="L126" s="47"/>
      <c r="M126" s="233"/>
      <c r="N126" s="23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82</v>
      </c>
    </row>
    <row r="127" s="13" customFormat="1">
      <c r="A127" s="13"/>
      <c r="B127" s="235"/>
      <c r="C127" s="236"/>
      <c r="D127" s="237" t="s">
        <v>166</v>
      </c>
      <c r="E127" s="238" t="s">
        <v>19</v>
      </c>
      <c r="F127" s="239" t="s">
        <v>1156</v>
      </c>
      <c r="G127" s="236"/>
      <c r="H127" s="240">
        <v>3</v>
      </c>
      <c r="I127" s="241"/>
      <c r="J127" s="236"/>
      <c r="K127" s="236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166</v>
      </c>
      <c r="AU127" s="246" t="s">
        <v>82</v>
      </c>
      <c r="AV127" s="13" t="s">
        <v>82</v>
      </c>
      <c r="AW127" s="13" t="s">
        <v>35</v>
      </c>
      <c r="AX127" s="13" t="s">
        <v>74</v>
      </c>
      <c r="AY127" s="246" t="s">
        <v>155</v>
      </c>
    </row>
    <row r="128" s="13" customFormat="1">
      <c r="A128" s="13"/>
      <c r="B128" s="235"/>
      <c r="C128" s="236"/>
      <c r="D128" s="237" t="s">
        <v>166</v>
      </c>
      <c r="E128" s="238" t="s">
        <v>19</v>
      </c>
      <c r="F128" s="239" t="s">
        <v>1157</v>
      </c>
      <c r="G128" s="236"/>
      <c r="H128" s="240">
        <v>6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166</v>
      </c>
      <c r="AU128" s="246" t="s">
        <v>82</v>
      </c>
      <c r="AV128" s="13" t="s">
        <v>82</v>
      </c>
      <c r="AW128" s="13" t="s">
        <v>35</v>
      </c>
      <c r="AX128" s="13" t="s">
        <v>74</v>
      </c>
      <c r="AY128" s="246" t="s">
        <v>155</v>
      </c>
    </row>
    <row r="129" s="15" customFormat="1">
      <c r="A129" s="15"/>
      <c r="B129" s="257"/>
      <c r="C129" s="258"/>
      <c r="D129" s="237" t="s">
        <v>166</v>
      </c>
      <c r="E129" s="259" t="s">
        <v>19</v>
      </c>
      <c r="F129" s="260" t="s">
        <v>186</v>
      </c>
      <c r="G129" s="258"/>
      <c r="H129" s="261">
        <v>9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166</v>
      </c>
      <c r="AU129" s="267" t="s">
        <v>82</v>
      </c>
      <c r="AV129" s="15" t="s">
        <v>94</v>
      </c>
      <c r="AW129" s="15" t="s">
        <v>35</v>
      </c>
      <c r="AX129" s="15" t="s">
        <v>80</v>
      </c>
      <c r="AY129" s="267" t="s">
        <v>155</v>
      </c>
    </row>
    <row r="130" s="2" customFormat="1" ht="24.15" customHeight="1">
      <c r="A130" s="41"/>
      <c r="B130" s="42"/>
      <c r="C130" s="217" t="s">
        <v>156</v>
      </c>
      <c r="D130" s="217" t="s">
        <v>158</v>
      </c>
      <c r="E130" s="218" t="s">
        <v>1162</v>
      </c>
      <c r="F130" s="219" t="s">
        <v>1163</v>
      </c>
      <c r="G130" s="220" t="s">
        <v>308</v>
      </c>
      <c r="H130" s="221">
        <v>9</v>
      </c>
      <c r="I130" s="222"/>
      <c r="J130" s="223">
        <f>ROUND(I130*H130,2)</f>
        <v>0</v>
      </c>
      <c r="K130" s="219" t="s">
        <v>162</v>
      </c>
      <c r="L130" s="47"/>
      <c r="M130" s="224" t="s">
        <v>19</v>
      </c>
      <c r="N130" s="225" t="s">
        <v>45</v>
      </c>
      <c r="O130" s="87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8" t="s">
        <v>260</v>
      </c>
      <c r="AT130" s="228" t="s">
        <v>158</v>
      </c>
      <c r="AU130" s="228" t="s">
        <v>82</v>
      </c>
      <c r="AY130" s="20" t="s">
        <v>155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0" t="s">
        <v>80</v>
      </c>
      <c r="BK130" s="229">
        <f>ROUND(I130*H130,2)</f>
        <v>0</v>
      </c>
      <c r="BL130" s="20" t="s">
        <v>260</v>
      </c>
      <c r="BM130" s="228" t="s">
        <v>1164</v>
      </c>
    </row>
    <row r="131" s="2" customFormat="1">
      <c r="A131" s="41"/>
      <c r="B131" s="42"/>
      <c r="C131" s="43"/>
      <c r="D131" s="230" t="s">
        <v>164</v>
      </c>
      <c r="E131" s="43"/>
      <c r="F131" s="231" t="s">
        <v>1165</v>
      </c>
      <c r="G131" s="43"/>
      <c r="H131" s="43"/>
      <c r="I131" s="232"/>
      <c r="J131" s="43"/>
      <c r="K131" s="43"/>
      <c r="L131" s="47"/>
      <c r="M131" s="233"/>
      <c r="N131" s="23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164</v>
      </c>
      <c r="AU131" s="20" t="s">
        <v>82</v>
      </c>
    </row>
    <row r="132" s="13" customFormat="1">
      <c r="A132" s="13"/>
      <c r="B132" s="235"/>
      <c r="C132" s="236"/>
      <c r="D132" s="237" t="s">
        <v>166</v>
      </c>
      <c r="E132" s="238" t="s">
        <v>19</v>
      </c>
      <c r="F132" s="239" t="s">
        <v>1166</v>
      </c>
      <c r="G132" s="236"/>
      <c r="H132" s="240">
        <v>3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166</v>
      </c>
      <c r="AU132" s="246" t="s">
        <v>82</v>
      </c>
      <c r="AV132" s="13" t="s">
        <v>82</v>
      </c>
      <c r="AW132" s="13" t="s">
        <v>35</v>
      </c>
      <c r="AX132" s="13" t="s">
        <v>74</v>
      </c>
      <c r="AY132" s="246" t="s">
        <v>155</v>
      </c>
    </row>
    <row r="133" s="13" customFormat="1">
      <c r="A133" s="13"/>
      <c r="B133" s="235"/>
      <c r="C133" s="236"/>
      <c r="D133" s="237" t="s">
        <v>166</v>
      </c>
      <c r="E133" s="238" t="s">
        <v>19</v>
      </c>
      <c r="F133" s="239" t="s">
        <v>1167</v>
      </c>
      <c r="G133" s="236"/>
      <c r="H133" s="240">
        <v>4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166</v>
      </c>
      <c r="AU133" s="246" t="s">
        <v>82</v>
      </c>
      <c r="AV133" s="13" t="s">
        <v>82</v>
      </c>
      <c r="AW133" s="13" t="s">
        <v>35</v>
      </c>
      <c r="AX133" s="13" t="s">
        <v>74</v>
      </c>
      <c r="AY133" s="246" t="s">
        <v>155</v>
      </c>
    </row>
    <row r="134" s="13" customFormat="1">
      <c r="A134" s="13"/>
      <c r="B134" s="235"/>
      <c r="C134" s="236"/>
      <c r="D134" s="237" t="s">
        <v>166</v>
      </c>
      <c r="E134" s="238" t="s">
        <v>19</v>
      </c>
      <c r="F134" s="239" t="s">
        <v>1168</v>
      </c>
      <c r="G134" s="236"/>
      <c r="H134" s="240">
        <v>2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166</v>
      </c>
      <c r="AU134" s="246" t="s">
        <v>82</v>
      </c>
      <c r="AV134" s="13" t="s">
        <v>82</v>
      </c>
      <c r="AW134" s="13" t="s">
        <v>35</v>
      </c>
      <c r="AX134" s="13" t="s">
        <v>74</v>
      </c>
      <c r="AY134" s="246" t="s">
        <v>155</v>
      </c>
    </row>
    <row r="135" s="15" customFormat="1">
      <c r="A135" s="15"/>
      <c r="B135" s="257"/>
      <c r="C135" s="258"/>
      <c r="D135" s="237" t="s">
        <v>166</v>
      </c>
      <c r="E135" s="259" t="s">
        <v>19</v>
      </c>
      <c r="F135" s="260" t="s">
        <v>186</v>
      </c>
      <c r="G135" s="258"/>
      <c r="H135" s="261">
        <v>9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7" t="s">
        <v>166</v>
      </c>
      <c r="AU135" s="267" t="s">
        <v>82</v>
      </c>
      <c r="AV135" s="15" t="s">
        <v>94</v>
      </c>
      <c r="AW135" s="15" t="s">
        <v>35</v>
      </c>
      <c r="AX135" s="15" t="s">
        <v>80</v>
      </c>
      <c r="AY135" s="267" t="s">
        <v>155</v>
      </c>
    </row>
    <row r="136" s="2" customFormat="1" ht="33" customHeight="1">
      <c r="A136" s="41"/>
      <c r="B136" s="42"/>
      <c r="C136" s="272" t="s">
        <v>224</v>
      </c>
      <c r="D136" s="272" t="s">
        <v>353</v>
      </c>
      <c r="E136" s="273" t="s">
        <v>1169</v>
      </c>
      <c r="F136" s="274" t="s">
        <v>1170</v>
      </c>
      <c r="G136" s="275" t="s">
        <v>308</v>
      </c>
      <c r="H136" s="276">
        <v>7</v>
      </c>
      <c r="I136" s="277"/>
      <c r="J136" s="278">
        <f>ROUND(I136*H136,2)</f>
        <v>0</v>
      </c>
      <c r="K136" s="274" t="s">
        <v>19</v>
      </c>
      <c r="L136" s="279"/>
      <c r="M136" s="280" t="s">
        <v>19</v>
      </c>
      <c r="N136" s="281" t="s">
        <v>45</v>
      </c>
      <c r="O136" s="87"/>
      <c r="P136" s="226">
        <f>O136*H136</f>
        <v>0</v>
      </c>
      <c r="Q136" s="226">
        <v>0.00014999999999999999</v>
      </c>
      <c r="R136" s="226">
        <f>Q136*H136</f>
        <v>0.0010499999999999999</v>
      </c>
      <c r="S136" s="226">
        <v>0</v>
      </c>
      <c r="T136" s="22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8" t="s">
        <v>419</v>
      </c>
      <c r="AT136" s="228" t="s">
        <v>353</v>
      </c>
      <c r="AU136" s="228" t="s">
        <v>82</v>
      </c>
      <c r="AY136" s="20" t="s">
        <v>155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0" t="s">
        <v>80</v>
      </c>
      <c r="BK136" s="229">
        <f>ROUND(I136*H136,2)</f>
        <v>0</v>
      </c>
      <c r="BL136" s="20" t="s">
        <v>260</v>
      </c>
      <c r="BM136" s="228" t="s">
        <v>1171</v>
      </c>
    </row>
    <row r="137" s="13" customFormat="1">
      <c r="A137" s="13"/>
      <c r="B137" s="235"/>
      <c r="C137" s="236"/>
      <c r="D137" s="237" t="s">
        <v>166</v>
      </c>
      <c r="E137" s="238" t="s">
        <v>19</v>
      </c>
      <c r="F137" s="239" t="s">
        <v>1166</v>
      </c>
      <c r="G137" s="236"/>
      <c r="H137" s="240">
        <v>3</v>
      </c>
      <c r="I137" s="241"/>
      <c r="J137" s="236"/>
      <c r="K137" s="236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166</v>
      </c>
      <c r="AU137" s="246" t="s">
        <v>82</v>
      </c>
      <c r="AV137" s="13" t="s">
        <v>82</v>
      </c>
      <c r="AW137" s="13" t="s">
        <v>35</v>
      </c>
      <c r="AX137" s="13" t="s">
        <v>74</v>
      </c>
      <c r="AY137" s="246" t="s">
        <v>155</v>
      </c>
    </row>
    <row r="138" s="13" customFormat="1">
      <c r="A138" s="13"/>
      <c r="B138" s="235"/>
      <c r="C138" s="236"/>
      <c r="D138" s="237" t="s">
        <v>166</v>
      </c>
      <c r="E138" s="238" t="s">
        <v>19</v>
      </c>
      <c r="F138" s="239" t="s">
        <v>1167</v>
      </c>
      <c r="G138" s="236"/>
      <c r="H138" s="240">
        <v>4</v>
      </c>
      <c r="I138" s="241"/>
      <c r="J138" s="236"/>
      <c r="K138" s="236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166</v>
      </c>
      <c r="AU138" s="246" t="s">
        <v>82</v>
      </c>
      <c r="AV138" s="13" t="s">
        <v>82</v>
      </c>
      <c r="AW138" s="13" t="s">
        <v>35</v>
      </c>
      <c r="AX138" s="13" t="s">
        <v>74</v>
      </c>
      <c r="AY138" s="246" t="s">
        <v>155</v>
      </c>
    </row>
    <row r="139" s="15" customFormat="1">
      <c r="A139" s="15"/>
      <c r="B139" s="257"/>
      <c r="C139" s="258"/>
      <c r="D139" s="237" t="s">
        <v>166</v>
      </c>
      <c r="E139" s="259" t="s">
        <v>19</v>
      </c>
      <c r="F139" s="260" t="s">
        <v>186</v>
      </c>
      <c r="G139" s="258"/>
      <c r="H139" s="261">
        <v>7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7" t="s">
        <v>166</v>
      </c>
      <c r="AU139" s="267" t="s">
        <v>82</v>
      </c>
      <c r="AV139" s="15" t="s">
        <v>94</v>
      </c>
      <c r="AW139" s="15" t="s">
        <v>35</v>
      </c>
      <c r="AX139" s="15" t="s">
        <v>80</v>
      </c>
      <c r="AY139" s="267" t="s">
        <v>155</v>
      </c>
    </row>
    <row r="140" s="2" customFormat="1" ht="37.8" customHeight="1">
      <c r="A140" s="41"/>
      <c r="B140" s="42"/>
      <c r="C140" s="217" t="s">
        <v>232</v>
      </c>
      <c r="D140" s="217" t="s">
        <v>158</v>
      </c>
      <c r="E140" s="218" t="s">
        <v>1172</v>
      </c>
      <c r="F140" s="219" t="s">
        <v>1173</v>
      </c>
      <c r="G140" s="220" t="s">
        <v>267</v>
      </c>
      <c r="H140" s="221">
        <v>9</v>
      </c>
      <c r="I140" s="222"/>
      <c r="J140" s="223">
        <f>ROUND(I140*H140,2)</f>
        <v>0</v>
      </c>
      <c r="K140" s="219" t="s">
        <v>162</v>
      </c>
      <c r="L140" s="47"/>
      <c r="M140" s="224" t="s">
        <v>19</v>
      </c>
      <c r="N140" s="225" t="s">
        <v>45</v>
      </c>
      <c r="O140" s="87"/>
      <c r="P140" s="226">
        <f>O140*H140</f>
        <v>0</v>
      </c>
      <c r="Q140" s="226">
        <v>0.00018972349999999999</v>
      </c>
      <c r="R140" s="226">
        <f>Q140*H140</f>
        <v>0.0017075114999999998</v>
      </c>
      <c r="S140" s="226">
        <v>0</v>
      </c>
      <c r="T140" s="22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8" t="s">
        <v>260</v>
      </c>
      <c r="AT140" s="228" t="s">
        <v>158</v>
      </c>
      <c r="AU140" s="228" t="s">
        <v>82</v>
      </c>
      <c r="AY140" s="20" t="s">
        <v>155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0" t="s">
        <v>80</v>
      </c>
      <c r="BK140" s="229">
        <f>ROUND(I140*H140,2)</f>
        <v>0</v>
      </c>
      <c r="BL140" s="20" t="s">
        <v>260</v>
      </c>
      <c r="BM140" s="228" t="s">
        <v>1174</v>
      </c>
    </row>
    <row r="141" s="2" customFormat="1">
      <c r="A141" s="41"/>
      <c r="B141" s="42"/>
      <c r="C141" s="43"/>
      <c r="D141" s="230" t="s">
        <v>164</v>
      </c>
      <c r="E141" s="43"/>
      <c r="F141" s="231" t="s">
        <v>1175</v>
      </c>
      <c r="G141" s="43"/>
      <c r="H141" s="43"/>
      <c r="I141" s="232"/>
      <c r="J141" s="43"/>
      <c r="K141" s="43"/>
      <c r="L141" s="47"/>
      <c r="M141" s="233"/>
      <c r="N141" s="23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164</v>
      </c>
      <c r="AU141" s="20" t="s">
        <v>82</v>
      </c>
    </row>
    <row r="142" s="13" customFormat="1">
      <c r="A142" s="13"/>
      <c r="B142" s="235"/>
      <c r="C142" s="236"/>
      <c r="D142" s="237" t="s">
        <v>166</v>
      </c>
      <c r="E142" s="238" t="s">
        <v>19</v>
      </c>
      <c r="F142" s="239" t="s">
        <v>1156</v>
      </c>
      <c r="G142" s="236"/>
      <c r="H142" s="240">
        <v>3</v>
      </c>
      <c r="I142" s="241"/>
      <c r="J142" s="236"/>
      <c r="K142" s="236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166</v>
      </c>
      <c r="AU142" s="246" t="s">
        <v>82</v>
      </c>
      <c r="AV142" s="13" t="s">
        <v>82</v>
      </c>
      <c r="AW142" s="13" t="s">
        <v>35</v>
      </c>
      <c r="AX142" s="13" t="s">
        <v>74</v>
      </c>
      <c r="AY142" s="246" t="s">
        <v>155</v>
      </c>
    </row>
    <row r="143" s="13" customFormat="1">
      <c r="A143" s="13"/>
      <c r="B143" s="235"/>
      <c r="C143" s="236"/>
      <c r="D143" s="237" t="s">
        <v>166</v>
      </c>
      <c r="E143" s="238" t="s">
        <v>19</v>
      </c>
      <c r="F143" s="239" t="s">
        <v>1157</v>
      </c>
      <c r="G143" s="236"/>
      <c r="H143" s="240">
        <v>6</v>
      </c>
      <c r="I143" s="241"/>
      <c r="J143" s="236"/>
      <c r="K143" s="236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166</v>
      </c>
      <c r="AU143" s="246" t="s">
        <v>82</v>
      </c>
      <c r="AV143" s="13" t="s">
        <v>82</v>
      </c>
      <c r="AW143" s="13" t="s">
        <v>35</v>
      </c>
      <c r="AX143" s="13" t="s">
        <v>74</v>
      </c>
      <c r="AY143" s="246" t="s">
        <v>155</v>
      </c>
    </row>
    <row r="144" s="15" customFormat="1">
      <c r="A144" s="15"/>
      <c r="B144" s="257"/>
      <c r="C144" s="258"/>
      <c r="D144" s="237" t="s">
        <v>166</v>
      </c>
      <c r="E144" s="259" t="s">
        <v>19</v>
      </c>
      <c r="F144" s="260" t="s">
        <v>186</v>
      </c>
      <c r="G144" s="258"/>
      <c r="H144" s="261">
        <v>9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166</v>
      </c>
      <c r="AU144" s="267" t="s">
        <v>82</v>
      </c>
      <c r="AV144" s="15" t="s">
        <v>94</v>
      </c>
      <c r="AW144" s="15" t="s">
        <v>35</v>
      </c>
      <c r="AX144" s="15" t="s">
        <v>80</v>
      </c>
      <c r="AY144" s="267" t="s">
        <v>155</v>
      </c>
    </row>
    <row r="145" s="2" customFormat="1" ht="49.05" customHeight="1">
      <c r="A145" s="41"/>
      <c r="B145" s="42"/>
      <c r="C145" s="217" t="s">
        <v>8</v>
      </c>
      <c r="D145" s="217" t="s">
        <v>158</v>
      </c>
      <c r="E145" s="218" t="s">
        <v>1176</v>
      </c>
      <c r="F145" s="219" t="s">
        <v>1177</v>
      </c>
      <c r="G145" s="220" t="s">
        <v>235</v>
      </c>
      <c r="H145" s="221">
        <v>0.01</v>
      </c>
      <c r="I145" s="222"/>
      <c r="J145" s="223">
        <f>ROUND(I145*H145,2)</f>
        <v>0</v>
      </c>
      <c r="K145" s="219" t="s">
        <v>162</v>
      </c>
      <c r="L145" s="47"/>
      <c r="M145" s="224" t="s">
        <v>19</v>
      </c>
      <c r="N145" s="225" t="s">
        <v>45</v>
      </c>
      <c r="O145" s="87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8" t="s">
        <v>260</v>
      </c>
      <c r="AT145" s="228" t="s">
        <v>158</v>
      </c>
      <c r="AU145" s="228" t="s">
        <v>82</v>
      </c>
      <c r="AY145" s="20" t="s">
        <v>155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0" t="s">
        <v>80</v>
      </c>
      <c r="BK145" s="229">
        <f>ROUND(I145*H145,2)</f>
        <v>0</v>
      </c>
      <c r="BL145" s="20" t="s">
        <v>260</v>
      </c>
      <c r="BM145" s="228" t="s">
        <v>1178</v>
      </c>
    </row>
    <row r="146" s="2" customFormat="1">
      <c r="A146" s="41"/>
      <c r="B146" s="42"/>
      <c r="C146" s="43"/>
      <c r="D146" s="230" t="s">
        <v>164</v>
      </c>
      <c r="E146" s="43"/>
      <c r="F146" s="231" t="s">
        <v>1179</v>
      </c>
      <c r="G146" s="43"/>
      <c r="H146" s="43"/>
      <c r="I146" s="232"/>
      <c r="J146" s="43"/>
      <c r="K146" s="43"/>
      <c r="L146" s="47"/>
      <c r="M146" s="233"/>
      <c r="N146" s="23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82</v>
      </c>
    </row>
    <row r="147" s="12" customFormat="1" ht="22.8" customHeight="1">
      <c r="A147" s="12"/>
      <c r="B147" s="201"/>
      <c r="C147" s="202"/>
      <c r="D147" s="203" t="s">
        <v>73</v>
      </c>
      <c r="E147" s="215" t="s">
        <v>582</v>
      </c>
      <c r="F147" s="215" t="s">
        <v>583</v>
      </c>
      <c r="G147" s="202"/>
      <c r="H147" s="202"/>
      <c r="I147" s="205"/>
      <c r="J147" s="216">
        <f>BK147</f>
        <v>0</v>
      </c>
      <c r="K147" s="202"/>
      <c r="L147" s="207"/>
      <c r="M147" s="208"/>
      <c r="N147" s="209"/>
      <c r="O147" s="209"/>
      <c r="P147" s="210">
        <f>SUM(P148:P168)</f>
        <v>0</v>
      </c>
      <c r="Q147" s="209"/>
      <c r="R147" s="210">
        <f>SUM(R148:R168)</f>
        <v>0.174024547</v>
      </c>
      <c r="S147" s="209"/>
      <c r="T147" s="211">
        <f>SUM(T148:T168)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2" t="s">
        <v>82</v>
      </c>
      <c r="AT147" s="213" t="s">
        <v>73</v>
      </c>
      <c r="AU147" s="213" t="s">
        <v>80</v>
      </c>
      <c r="AY147" s="212" t="s">
        <v>155</v>
      </c>
      <c r="BK147" s="214">
        <f>SUM(BK148:BK168)</f>
        <v>0</v>
      </c>
    </row>
    <row r="148" s="2" customFormat="1" ht="24.15" customHeight="1">
      <c r="A148" s="41"/>
      <c r="B148" s="42"/>
      <c r="C148" s="217" t="s">
        <v>242</v>
      </c>
      <c r="D148" s="217" t="s">
        <v>158</v>
      </c>
      <c r="E148" s="218" t="s">
        <v>1180</v>
      </c>
      <c r="F148" s="219" t="s">
        <v>1181</v>
      </c>
      <c r="G148" s="220" t="s">
        <v>308</v>
      </c>
      <c r="H148" s="221">
        <v>1</v>
      </c>
      <c r="I148" s="222"/>
      <c r="J148" s="223">
        <f>ROUND(I148*H148,2)</f>
        <v>0</v>
      </c>
      <c r="K148" s="219" t="s">
        <v>162</v>
      </c>
      <c r="L148" s="47"/>
      <c r="M148" s="224" t="s">
        <v>19</v>
      </c>
      <c r="N148" s="225" t="s">
        <v>45</v>
      </c>
      <c r="O148" s="87"/>
      <c r="P148" s="226">
        <f>O148*H148</f>
        <v>0</v>
      </c>
      <c r="Q148" s="226">
        <v>0.00086794019999999995</v>
      </c>
      <c r="R148" s="226">
        <f>Q148*H148</f>
        <v>0.00086794019999999995</v>
      </c>
      <c r="S148" s="226">
        <v>0</v>
      </c>
      <c r="T148" s="22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8" t="s">
        <v>260</v>
      </c>
      <c r="AT148" s="228" t="s">
        <v>158</v>
      </c>
      <c r="AU148" s="228" t="s">
        <v>82</v>
      </c>
      <c r="AY148" s="20" t="s">
        <v>155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20" t="s">
        <v>80</v>
      </c>
      <c r="BK148" s="229">
        <f>ROUND(I148*H148,2)</f>
        <v>0</v>
      </c>
      <c r="BL148" s="20" t="s">
        <v>260</v>
      </c>
      <c r="BM148" s="228" t="s">
        <v>1182</v>
      </c>
    </row>
    <row r="149" s="2" customFormat="1">
      <c r="A149" s="41"/>
      <c r="B149" s="42"/>
      <c r="C149" s="43"/>
      <c r="D149" s="230" t="s">
        <v>164</v>
      </c>
      <c r="E149" s="43"/>
      <c r="F149" s="231" t="s">
        <v>1183</v>
      </c>
      <c r="G149" s="43"/>
      <c r="H149" s="43"/>
      <c r="I149" s="232"/>
      <c r="J149" s="43"/>
      <c r="K149" s="43"/>
      <c r="L149" s="47"/>
      <c r="M149" s="233"/>
      <c r="N149" s="23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164</v>
      </c>
      <c r="AU149" s="20" t="s">
        <v>82</v>
      </c>
    </row>
    <row r="150" s="2" customFormat="1" ht="16.5" customHeight="1">
      <c r="A150" s="41"/>
      <c r="B150" s="42"/>
      <c r="C150" s="272" t="s">
        <v>248</v>
      </c>
      <c r="D150" s="272" t="s">
        <v>353</v>
      </c>
      <c r="E150" s="273" t="s">
        <v>1184</v>
      </c>
      <c r="F150" s="274" t="s">
        <v>1185</v>
      </c>
      <c r="G150" s="275" t="s">
        <v>308</v>
      </c>
      <c r="H150" s="276">
        <v>1</v>
      </c>
      <c r="I150" s="277"/>
      <c r="J150" s="278">
        <f>ROUND(I150*H150,2)</f>
        <v>0</v>
      </c>
      <c r="K150" s="274" t="s">
        <v>19</v>
      </c>
      <c r="L150" s="279"/>
      <c r="M150" s="280" t="s">
        <v>19</v>
      </c>
      <c r="N150" s="281" t="s">
        <v>45</v>
      </c>
      <c r="O150" s="87"/>
      <c r="P150" s="226">
        <f>O150*H150</f>
        <v>0</v>
      </c>
      <c r="Q150" s="226">
        <v>0.0033600000000000001</v>
      </c>
      <c r="R150" s="226">
        <f>Q150*H150</f>
        <v>0.0033600000000000001</v>
      </c>
      <c r="S150" s="226">
        <v>0</v>
      </c>
      <c r="T150" s="22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419</v>
      </c>
      <c r="AT150" s="228" t="s">
        <v>353</v>
      </c>
      <c r="AU150" s="228" t="s">
        <v>82</v>
      </c>
      <c r="AY150" s="20" t="s">
        <v>155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260</v>
      </c>
      <c r="BM150" s="228" t="s">
        <v>1186</v>
      </c>
    </row>
    <row r="151" s="2" customFormat="1" ht="16.5" customHeight="1">
      <c r="A151" s="41"/>
      <c r="B151" s="42"/>
      <c r="C151" s="217" t="s">
        <v>257</v>
      </c>
      <c r="D151" s="217" t="s">
        <v>158</v>
      </c>
      <c r="E151" s="218" t="s">
        <v>1187</v>
      </c>
      <c r="F151" s="219" t="s">
        <v>1188</v>
      </c>
      <c r="G151" s="220" t="s">
        <v>308</v>
      </c>
      <c r="H151" s="221">
        <v>3</v>
      </c>
      <c r="I151" s="222"/>
      <c r="J151" s="223">
        <f>ROUND(I151*H151,2)</f>
        <v>0</v>
      </c>
      <c r="K151" s="219" t="s">
        <v>162</v>
      </c>
      <c r="L151" s="47"/>
      <c r="M151" s="224" t="s">
        <v>19</v>
      </c>
      <c r="N151" s="225" t="s">
        <v>45</v>
      </c>
      <c r="O151" s="87"/>
      <c r="P151" s="226">
        <f>O151*H151</f>
        <v>0</v>
      </c>
      <c r="Q151" s="226">
        <v>0.00063009000000000003</v>
      </c>
      <c r="R151" s="226">
        <f>Q151*H151</f>
        <v>0.0018902700000000001</v>
      </c>
      <c r="S151" s="226">
        <v>0</v>
      </c>
      <c r="T151" s="22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8" t="s">
        <v>260</v>
      </c>
      <c r="AT151" s="228" t="s">
        <v>158</v>
      </c>
      <c r="AU151" s="228" t="s">
        <v>82</v>
      </c>
      <c r="AY151" s="20" t="s">
        <v>155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20" t="s">
        <v>80</v>
      </c>
      <c r="BK151" s="229">
        <f>ROUND(I151*H151,2)</f>
        <v>0</v>
      </c>
      <c r="BL151" s="20" t="s">
        <v>260</v>
      </c>
      <c r="BM151" s="228" t="s">
        <v>1189</v>
      </c>
    </row>
    <row r="152" s="2" customFormat="1">
      <c r="A152" s="41"/>
      <c r="B152" s="42"/>
      <c r="C152" s="43"/>
      <c r="D152" s="230" t="s">
        <v>164</v>
      </c>
      <c r="E152" s="43"/>
      <c r="F152" s="231" t="s">
        <v>1190</v>
      </c>
      <c r="G152" s="43"/>
      <c r="H152" s="43"/>
      <c r="I152" s="232"/>
      <c r="J152" s="43"/>
      <c r="K152" s="43"/>
      <c r="L152" s="47"/>
      <c r="M152" s="233"/>
      <c r="N152" s="23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164</v>
      </c>
      <c r="AU152" s="20" t="s">
        <v>82</v>
      </c>
    </row>
    <row r="153" s="2" customFormat="1" ht="33" customHeight="1">
      <c r="A153" s="41"/>
      <c r="B153" s="42"/>
      <c r="C153" s="272" t="s">
        <v>260</v>
      </c>
      <c r="D153" s="272" t="s">
        <v>353</v>
      </c>
      <c r="E153" s="273" t="s">
        <v>1191</v>
      </c>
      <c r="F153" s="274" t="s">
        <v>1192</v>
      </c>
      <c r="G153" s="275" t="s">
        <v>308</v>
      </c>
      <c r="H153" s="276">
        <v>3</v>
      </c>
      <c r="I153" s="277"/>
      <c r="J153" s="278">
        <f>ROUND(I153*H153,2)</f>
        <v>0</v>
      </c>
      <c r="K153" s="274" t="s">
        <v>162</v>
      </c>
      <c r="L153" s="279"/>
      <c r="M153" s="280" t="s">
        <v>19</v>
      </c>
      <c r="N153" s="281" t="s">
        <v>45</v>
      </c>
      <c r="O153" s="87"/>
      <c r="P153" s="226">
        <f>O153*H153</f>
        <v>0</v>
      </c>
      <c r="Q153" s="226">
        <v>0.025999999999999999</v>
      </c>
      <c r="R153" s="226">
        <f>Q153*H153</f>
        <v>0.078</v>
      </c>
      <c r="S153" s="226">
        <v>0</v>
      </c>
      <c r="T153" s="22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8" t="s">
        <v>419</v>
      </c>
      <c r="AT153" s="228" t="s">
        <v>353</v>
      </c>
      <c r="AU153" s="228" t="s">
        <v>82</v>
      </c>
      <c r="AY153" s="20" t="s">
        <v>155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0" t="s">
        <v>80</v>
      </c>
      <c r="BK153" s="229">
        <f>ROUND(I153*H153,2)</f>
        <v>0</v>
      </c>
      <c r="BL153" s="20" t="s">
        <v>260</v>
      </c>
      <c r="BM153" s="228" t="s">
        <v>1193</v>
      </c>
    </row>
    <row r="154" s="2" customFormat="1" ht="33" customHeight="1">
      <c r="A154" s="41"/>
      <c r="B154" s="42"/>
      <c r="C154" s="217" t="s">
        <v>273</v>
      </c>
      <c r="D154" s="217" t="s">
        <v>158</v>
      </c>
      <c r="E154" s="218" t="s">
        <v>1194</v>
      </c>
      <c r="F154" s="219" t="s">
        <v>1195</v>
      </c>
      <c r="G154" s="220" t="s">
        <v>400</v>
      </c>
      <c r="H154" s="221">
        <v>2</v>
      </c>
      <c r="I154" s="222"/>
      <c r="J154" s="223">
        <f>ROUND(I154*H154,2)</f>
        <v>0</v>
      </c>
      <c r="K154" s="219" t="s">
        <v>162</v>
      </c>
      <c r="L154" s="47"/>
      <c r="M154" s="224" t="s">
        <v>19</v>
      </c>
      <c r="N154" s="225" t="s">
        <v>45</v>
      </c>
      <c r="O154" s="87"/>
      <c r="P154" s="226">
        <f>O154*H154</f>
        <v>0</v>
      </c>
      <c r="Q154" s="226">
        <v>0.013819313200000001</v>
      </c>
      <c r="R154" s="226">
        <f>Q154*H154</f>
        <v>0.027638626400000001</v>
      </c>
      <c r="S154" s="226">
        <v>0</v>
      </c>
      <c r="T154" s="22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8" t="s">
        <v>260</v>
      </c>
      <c r="AT154" s="228" t="s">
        <v>158</v>
      </c>
      <c r="AU154" s="228" t="s">
        <v>82</v>
      </c>
      <c r="AY154" s="20" t="s">
        <v>155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20" t="s">
        <v>80</v>
      </c>
      <c r="BK154" s="229">
        <f>ROUND(I154*H154,2)</f>
        <v>0</v>
      </c>
      <c r="BL154" s="20" t="s">
        <v>260</v>
      </c>
      <c r="BM154" s="228" t="s">
        <v>1196</v>
      </c>
    </row>
    <row r="155" s="2" customFormat="1">
      <c r="A155" s="41"/>
      <c r="B155" s="42"/>
      <c r="C155" s="43"/>
      <c r="D155" s="230" t="s">
        <v>164</v>
      </c>
      <c r="E155" s="43"/>
      <c r="F155" s="231" t="s">
        <v>1197</v>
      </c>
      <c r="G155" s="43"/>
      <c r="H155" s="43"/>
      <c r="I155" s="232"/>
      <c r="J155" s="43"/>
      <c r="K155" s="43"/>
      <c r="L155" s="47"/>
      <c r="M155" s="233"/>
      <c r="N155" s="23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164</v>
      </c>
      <c r="AU155" s="20" t="s">
        <v>82</v>
      </c>
    </row>
    <row r="156" s="2" customFormat="1" ht="37.8" customHeight="1">
      <c r="A156" s="41"/>
      <c r="B156" s="42"/>
      <c r="C156" s="217" t="s">
        <v>279</v>
      </c>
      <c r="D156" s="217" t="s">
        <v>158</v>
      </c>
      <c r="E156" s="218" t="s">
        <v>1198</v>
      </c>
      <c r="F156" s="219" t="s">
        <v>1199</v>
      </c>
      <c r="G156" s="220" t="s">
        <v>400</v>
      </c>
      <c r="H156" s="221">
        <v>2</v>
      </c>
      <c r="I156" s="222"/>
      <c r="J156" s="223">
        <f>ROUND(I156*H156,2)</f>
        <v>0</v>
      </c>
      <c r="K156" s="219" t="s">
        <v>162</v>
      </c>
      <c r="L156" s="47"/>
      <c r="M156" s="224" t="s">
        <v>19</v>
      </c>
      <c r="N156" s="225" t="s">
        <v>45</v>
      </c>
      <c r="O156" s="87"/>
      <c r="P156" s="226">
        <f>O156*H156</f>
        <v>0</v>
      </c>
      <c r="Q156" s="226">
        <v>0.0212305302</v>
      </c>
      <c r="R156" s="226">
        <f>Q156*H156</f>
        <v>0.0424610604</v>
      </c>
      <c r="S156" s="226">
        <v>0</v>
      </c>
      <c r="T156" s="22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8" t="s">
        <v>260</v>
      </c>
      <c r="AT156" s="228" t="s">
        <v>158</v>
      </c>
      <c r="AU156" s="228" t="s">
        <v>82</v>
      </c>
      <c r="AY156" s="20" t="s">
        <v>155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20" t="s">
        <v>80</v>
      </c>
      <c r="BK156" s="229">
        <f>ROUND(I156*H156,2)</f>
        <v>0</v>
      </c>
      <c r="BL156" s="20" t="s">
        <v>260</v>
      </c>
      <c r="BM156" s="228" t="s">
        <v>1200</v>
      </c>
    </row>
    <row r="157" s="2" customFormat="1">
      <c r="A157" s="41"/>
      <c r="B157" s="42"/>
      <c r="C157" s="43"/>
      <c r="D157" s="230" t="s">
        <v>164</v>
      </c>
      <c r="E157" s="43"/>
      <c r="F157" s="231" t="s">
        <v>1201</v>
      </c>
      <c r="G157" s="43"/>
      <c r="H157" s="43"/>
      <c r="I157" s="232"/>
      <c r="J157" s="43"/>
      <c r="K157" s="43"/>
      <c r="L157" s="47"/>
      <c r="M157" s="233"/>
      <c r="N157" s="23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164</v>
      </c>
      <c r="AU157" s="20" t="s">
        <v>82</v>
      </c>
    </row>
    <row r="158" s="2" customFormat="1" ht="37.8" customHeight="1">
      <c r="A158" s="41"/>
      <c r="B158" s="42"/>
      <c r="C158" s="217" t="s">
        <v>285</v>
      </c>
      <c r="D158" s="217" t="s">
        <v>158</v>
      </c>
      <c r="E158" s="218" t="s">
        <v>1202</v>
      </c>
      <c r="F158" s="219" t="s">
        <v>1203</v>
      </c>
      <c r="G158" s="220" t="s">
        <v>400</v>
      </c>
      <c r="H158" s="221">
        <v>1</v>
      </c>
      <c r="I158" s="222"/>
      <c r="J158" s="223">
        <f>ROUND(I158*H158,2)</f>
        <v>0</v>
      </c>
      <c r="K158" s="219" t="s">
        <v>162</v>
      </c>
      <c r="L158" s="47"/>
      <c r="M158" s="224" t="s">
        <v>19</v>
      </c>
      <c r="N158" s="225" t="s">
        <v>45</v>
      </c>
      <c r="O158" s="87"/>
      <c r="P158" s="226">
        <f>O158*H158</f>
        <v>0</v>
      </c>
      <c r="Q158" s="226">
        <v>0.015250090000000001</v>
      </c>
      <c r="R158" s="226">
        <f>Q158*H158</f>
        <v>0.015250090000000001</v>
      </c>
      <c r="S158" s="226">
        <v>0</v>
      </c>
      <c r="T158" s="22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8" t="s">
        <v>260</v>
      </c>
      <c r="AT158" s="228" t="s">
        <v>158</v>
      </c>
      <c r="AU158" s="228" t="s">
        <v>82</v>
      </c>
      <c r="AY158" s="20" t="s">
        <v>155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20" t="s">
        <v>80</v>
      </c>
      <c r="BK158" s="229">
        <f>ROUND(I158*H158,2)</f>
        <v>0</v>
      </c>
      <c r="BL158" s="20" t="s">
        <v>260</v>
      </c>
      <c r="BM158" s="228" t="s">
        <v>1204</v>
      </c>
    </row>
    <row r="159" s="2" customFormat="1">
      <c r="A159" s="41"/>
      <c r="B159" s="42"/>
      <c r="C159" s="43"/>
      <c r="D159" s="230" t="s">
        <v>164</v>
      </c>
      <c r="E159" s="43"/>
      <c r="F159" s="231" t="s">
        <v>1205</v>
      </c>
      <c r="G159" s="43"/>
      <c r="H159" s="43"/>
      <c r="I159" s="232"/>
      <c r="J159" s="43"/>
      <c r="K159" s="43"/>
      <c r="L159" s="47"/>
      <c r="M159" s="233"/>
      <c r="N159" s="23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164</v>
      </c>
      <c r="AU159" s="20" t="s">
        <v>82</v>
      </c>
    </row>
    <row r="160" s="2" customFormat="1" ht="24.15" customHeight="1">
      <c r="A160" s="41"/>
      <c r="B160" s="42"/>
      <c r="C160" s="217" t="s">
        <v>290</v>
      </c>
      <c r="D160" s="217" t="s">
        <v>158</v>
      </c>
      <c r="E160" s="218" t="s">
        <v>1206</v>
      </c>
      <c r="F160" s="219" t="s">
        <v>1207</v>
      </c>
      <c r="G160" s="220" t="s">
        <v>400</v>
      </c>
      <c r="H160" s="221">
        <v>4</v>
      </c>
      <c r="I160" s="222"/>
      <c r="J160" s="223">
        <f>ROUND(I160*H160,2)</f>
        <v>0</v>
      </c>
      <c r="K160" s="219" t="s">
        <v>162</v>
      </c>
      <c r="L160" s="47"/>
      <c r="M160" s="224" t="s">
        <v>19</v>
      </c>
      <c r="N160" s="225" t="s">
        <v>45</v>
      </c>
      <c r="O160" s="87"/>
      <c r="P160" s="226">
        <f>O160*H160</f>
        <v>0</v>
      </c>
      <c r="Q160" s="226">
        <v>0.00023913999999999999</v>
      </c>
      <c r="R160" s="226">
        <f>Q160*H160</f>
        <v>0.00095655999999999996</v>
      </c>
      <c r="S160" s="226">
        <v>0</v>
      </c>
      <c r="T160" s="22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8" t="s">
        <v>260</v>
      </c>
      <c r="AT160" s="228" t="s">
        <v>158</v>
      </c>
      <c r="AU160" s="228" t="s">
        <v>82</v>
      </c>
      <c r="AY160" s="20" t="s">
        <v>155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20" t="s">
        <v>80</v>
      </c>
      <c r="BK160" s="229">
        <f>ROUND(I160*H160,2)</f>
        <v>0</v>
      </c>
      <c r="BL160" s="20" t="s">
        <v>260</v>
      </c>
      <c r="BM160" s="228" t="s">
        <v>1208</v>
      </c>
    </row>
    <row r="161" s="2" customFormat="1">
      <c r="A161" s="41"/>
      <c r="B161" s="42"/>
      <c r="C161" s="43"/>
      <c r="D161" s="230" t="s">
        <v>164</v>
      </c>
      <c r="E161" s="43"/>
      <c r="F161" s="231" t="s">
        <v>1209</v>
      </c>
      <c r="G161" s="43"/>
      <c r="H161" s="43"/>
      <c r="I161" s="232"/>
      <c r="J161" s="43"/>
      <c r="K161" s="43"/>
      <c r="L161" s="47"/>
      <c r="M161" s="233"/>
      <c r="N161" s="23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164</v>
      </c>
      <c r="AU161" s="20" t="s">
        <v>82</v>
      </c>
    </row>
    <row r="162" s="13" customFormat="1">
      <c r="A162" s="13"/>
      <c r="B162" s="235"/>
      <c r="C162" s="236"/>
      <c r="D162" s="237" t="s">
        <v>166</v>
      </c>
      <c r="E162" s="238" t="s">
        <v>19</v>
      </c>
      <c r="F162" s="239" t="s">
        <v>94</v>
      </c>
      <c r="G162" s="236"/>
      <c r="H162" s="240">
        <v>4</v>
      </c>
      <c r="I162" s="241"/>
      <c r="J162" s="236"/>
      <c r="K162" s="236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166</v>
      </c>
      <c r="AU162" s="246" t="s">
        <v>82</v>
      </c>
      <c r="AV162" s="13" t="s">
        <v>82</v>
      </c>
      <c r="AW162" s="13" t="s">
        <v>35</v>
      </c>
      <c r="AX162" s="13" t="s">
        <v>80</v>
      </c>
      <c r="AY162" s="246" t="s">
        <v>155</v>
      </c>
    </row>
    <row r="163" s="2" customFormat="1" ht="21.75" customHeight="1">
      <c r="A163" s="41"/>
      <c r="B163" s="42"/>
      <c r="C163" s="217" t="s">
        <v>7</v>
      </c>
      <c r="D163" s="217" t="s">
        <v>158</v>
      </c>
      <c r="E163" s="218" t="s">
        <v>1210</v>
      </c>
      <c r="F163" s="219" t="s">
        <v>1211</v>
      </c>
      <c r="G163" s="220" t="s">
        <v>400</v>
      </c>
      <c r="H163" s="221">
        <v>2</v>
      </c>
      <c r="I163" s="222"/>
      <c r="J163" s="223">
        <f>ROUND(I163*H163,2)</f>
        <v>0</v>
      </c>
      <c r="K163" s="219" t="s">
        <v>162</v>
      </c>
      <c r="L163" s="47"/>
      <c r="M163" s="224" t="s">
        <v>19</v>
      </c>
      <c r="N163" s="225" t="s">
        <v>45</v>
      </c>
      <c r="O163" s="87"/>
      <c r="P163" s="226">
        <f>O163*H163</f>
        <v>0</v>
      </c>
      <c r="Q163" s="226">
        <v>0.0018</v>
      </c>
      <c r="R163" s="226">
        <f>Q163*H163</f>
        <v>0.0035999999999999999</v>
      </c>
      <c r="S163" s="226">
        <v>0</v>
      </c>
      <c r="T163" s="22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8" t="s">
        <v>260</v>
      </c>
      <c r="AT163" s="228" t="s">
        <v>158</v>
      </c>
      <c r="AU163" s="228" t="s">
        <v>82</v>
      </c>
      <c r="AY163" s="20" t="s">
        <v>155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20" t="s">
        <v>80</v>
      </c>
      <c r="BK163" s="229">
        <f>ROUND(I163*H163,2)</f>
        <v>0</v>
      </c>
      <c r="BL163" s="20" t="s">
        <v>260</v>
      </c>
      <c r="BM163" s="228" t="s">
        <v>1212</v>
      </c>
    </row>
    <row r="164" s="2" customFormat="1">
      <c r="A164" s="41"/>
      <c r="B164" s="42"/>
      <c r="C164" s="43"/>
      <c r="D164" s="230" t="s">
        <v>164</v>
      </c>
      <c r="E164" s="43"/>
      <c r="F164" s="231" t="s">
        <v>1213</v>
      </c>
      <c r="G164" s="43"/>
      <c r="H164" s="43"/>
      <c r="I164" s="232"/>
      <c r="J164" s="43"/>
      <c r="K164" s="43"/>
      <c r="L164" s="47"/>
      <c r="M164" s="233"/>
      <c r="N164" s="23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164</v>
      </c>
      <c r="AU164" s="20" t="s">
        <v>82</v>
      </c>
    </row>
    <row r="165" s="2" customFormat="1" ht="16.5" customHeight="1">
      <c r="A165" s="41"/>
      <c r="B165" s="42"/>
      <c r="C165" s="272" t="s">
        <v>305</v>
      </c>
      <c r="D165" s="272" t="s">
        <v>353</v>
      </c>
      <c r="E165" s="273" t="s">
        <v>1214</v>
      </c>
      <c r="F165" s="274" t="s">
        <v>1215</v>
      </c>
      <c r="G165" s="275" t="s">
        <v>308</v>
      </c>
      <c r="H165" s="276">
        <v>2</v>
      </c>
      <c r="I165" s="277"/>
      <c r="J165" s="278">
        <f>ROUND(I165*H165,2)</f>
        <v>0</v>
      </c>
      <c r="K165" s="274" t="s">
        <v>19</v>
      </c>
      <c r="L165" s="279"/>
      <c r="M165" s="280" t="s">
        <v>19</v>
      </c>
      <c r="N165" s="281" t="s">
        <v>45</v>
      </c>
      <c r="O165" s="87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8" t="s">
        <v>419</v>
      </c>
      <c r="AT165" s="228" t="s">
        <v>353</v>
      </c>
      <c r="AU165" s="228" t="s">
        <v>82</v>
      </c>
      <c r="AY165" s="20" t="s">
        <v>155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20" t="s">
        <v>80</v>
      </c>
      <c r="BK165" s="229">
        <f>ROUND(I165*H165,2)</f>
        <v>0</v>
      </c>
      <c r="BL165" s="20" t="s">
        <v>260</v>
      </c>
      <c r="BM165" s="228" t="s">
        <v>1216</v>
      </c>
    </row>
    <row r="166" s="2" customFormat="1" ht="16.5" customHeight="1">
      <c r="A166" s="41"/>
      <c r="B166" s="42"/>
      <c r="C166" s="272" t="s">
        <v>450</v>
      </c>
      <c r="D166" s="272" t="s">
        <v>353</v>
      </c>
      <c r="E166" s="273" t="s">
        <v>1217</v>
      </c>
      <c r="F166" s="274" t="s">
        <v>1218</v>
      </c>
      <c r="G166" s="275" t="s">
        <v>308</v>
      </c>
      <c r="H166" s="276">
        <v>1</v>
      </c>
      <c r="I166" s="277"/>
      <c r="J166" s="278">
        <f>ROUND(I166*H166,2)</f>
        <v>0</v>
      </c>
      <c r="K166" s="274" t="s">
        <v>19</v>
      </c>
      <c r="L166" s="279"/>
      <c r="M166" s="280" t="s">
        <v>19</v>
      </c>
      <c r="N166" s="281" t="s">
        <v>45</v>
      </c>
      <c r="O166" s="87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8" t="s">
        <v>419</v>
      </c>
      <c r="AT166" s="228" t="s">
        <v>353</v>
      </c>
      <c r="AU166" s="228" t="s">
        <v>82</v>
      </c>
      <c r="AY166" s="20" t="s">
        <v>155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0" t="s">
        <v>80</v>
      </c>
      <c r="BK166" s="229">
        <f>ROUND(I166*H166,2)</f>
        <v>0</v>
      </c>
      <c r="BL166" s="20" t="s">
        <v>260</v>
      </c>
      <c r="BM166" s="228" t="s">
        <v>1219</v>
      </c>
    </row>
    <row r="167" s="2" customFormat="1" ht="49.05" customHeight="1">
      <c r="A167" s="41"/>
      <c r="B167" s="42"/>
      <c r="C167" s="217" t="s">
        <v>455</v>
      </c>
      <c r="D167" s="217" t="s">
        <v>158</v>
      </c>
      <c r="E167" s="218" t="s">
        <v>1220</v>
      </c>
      <c r="F167" s="219" t="s">
        <v>1221</v>
      </c>
      <c r="G167" s="220" t="s">
        <v>235</v>
      </c>
      <c r="H167" s="221">
        <v>0.17399999999999999</v>
      </c>
      <c r="I167" s="222"/>
      <c r="J167" s="223">
        <f>ROUND(I167*H167,2)</f>
        <v>0</v>
      </c>
      <c r="K167" s="219" t="s">
        <v>162</v>
      </c>
      <c r="L167" s="47"/>
      <c r="M167" s="224" t="s">
        <v>19</v>
      </c>
      <c r="N167" s="225" t="s">
        <v>45</v>
      </c>
      <c r="O167" s="87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8" t="s">
        <v>260</v>
      </c>
      <c r="AT167" s="228" t="s">
        <v>158</v>
      </c>
      <c r="AU167" s="228" t="s">
        <v>82</v>
      </c>
      <c r="AY167" s="20" t="s">
        <v>155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0" t="s">
        <v>80</v>
      </c>
      <c r="BK167" s="229">
        <f>ROUND(I167*H167,2)</f>
        <v>0</v>
      </c>
      <c r="BL167" s="20" t="s">
        <v>260</v>
      </c>
      <c r="BM167" s="228" t="s">
        <v>1222</v>
      </c>
    </row>
    <row r="168" s="2" customFormat="1">
      <c r="A168" s="41"/>
      <c r="B168" s="42"/>
      <c r="C168" s="43"/>
      <c r="D168" s="230" t="s">
        <v>164</v>
      </c>
      <c r="E168" s="43"/>
      <c r="F168" s="231" t="s">
        <v>1223</v>
      </c>
      <c r="G168" s="43"/>
      <c r="H168" s="43"/>
      <c r="I168" s="232"/>
      <c r="J168" s="43"/>
      <c r="K168" s="43"/>
      <c r="L168" s="47"/>
      <c r="M168" s="233"/>
      <c r="N168" s="23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164</v>
      </c>
      <c r="AU168" s="20" t="s">
        <v>82</v>
      </c>
    </row>
    <row r="169" s="12" customFormat="1" ht="25.92" customHeight="1">
      <c r="A169" s="12"/>
      <c r="B169" s="201"/>
      <c r="C169" s="202"/>
      <c r="D169" s="203" t="s">
        <v>73</v>
      </c>
      <c r="E169" s="204" t="s">
        <v>1224</v>
      </c>
      <c r="F169" s="204" t="s">
        <v>1225</v>
      </c>
      <c r="G169" s="202"/>
      <c r="H169" s="202"/>
      <c r="I169" s="205"/>
      <c r="J169" s="206">
        <f>BK169</f>
        <v>0</v>
      </c>
      <c r="K169" s="202"/>
      <c r="L169" s="207"/>
      <c r="M169" s="208"/>
      <c r="N169" s="209"/>
      <c r="O169" s="209"/>
      <c r="P169" s="210">
        <f>SUM(P170:P172)</f>
        <v>0</v>
      </c>
      <c r="Q169" s="209"/>
      <c r="R169" s="210">
        <f>SUM(R170:R172)</f>
        <v>0</v>
      </c>
      <c r="S169" s="209"/>
      <c r="T169" s="211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2" t="s">
        <v>94</v>
      </c>
      <c r="AT169" s="213" t="s">
        <v>73</v>
      </c>
      <c r="AU169" s="213" t="s">
        <v>74</v>
      </c>
      <c r="AY169" s="212" t="s">
        <v>155</v>
      </c>
      <c r="BK169" s="214">
        <f>SUM(BK170:BK172)</f>
        <v>0</v>
      </c>
    </row>
    <row r="170" s="2" customFormat="1" ht="24.15" customHeight="1">
      <c r="A170" s="41"/>
      <c r="B170" s="42"/>
      <c r="C170" s="217" t="s">
        <v>462</v>
      </c>
      <c r="D170" s="217" t="s">
        <v>158</v>
      </c>
      <c r="E170" s="218" t="s">
        <v>1226</v>
      </c>
      <c r="F170" s="219" t="s">
        <v>1227</v>
      </c>
      <c r="G170" s="220" t="s">
        <v>1228</v>
      </c>
      <c r="H170" s="221">
        <v>20</v>
      </c>
      <c r="I170" s="222"/>
      <c r="J170" s="223">
        <f>ROUND(I170*H170,2)</f>
        <v>0</v>
      </c>
      <c r="K170" s="219" t="s">
        <v>162</v>
      </c>
      <c r="L170" s="47"/>
      <c r="M170" s="224" t="s">
        <v>19</v>
      </c>
      <c r="N170" s="225" t="s">
        <v>45</v>
      </c>
      <c r="O170" s="87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8" t="s">
        <v>1229</v>
      </c>
      <c r="AT170" s="228" t="s">
        <v>158</v>
      </c>
      <c r="AU170" s="228" t="s">
        <v>80</v>
      </c>
      <c r="AY170" s="20" t="s">
        <v>155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20" t="s">
        <v>80</v>
      </c>
      <c r="BK170" s="229">
        <f>ROUND(I170*H170,2)</f>
        <v>0</v>
      </c>
      <c r="BL170" s="20" t="s">
        <v>1229</v>
      </c>
      <c r="BM170" s="228" t="s">
        <v>1230</v>
      </c>
    </row>
    <row r="171" s="2" customFormat="1">
      <c r="A171" s="41"/>
      <c r="B171" s="42"/>
      <c r="C171" s="43"/>
      <c r="D171" s="230" t="s">
        <v>164</v>
      </c>
      <c r="E171" s="43"/>
      <c r="F171" s="231" t="s">
        <v>1231</v>
      </c>
      <c r="G171" s="43"/>
      <c r="H171" s="43"/>
      <c r="I171" s="232"/>
      <c r="J171" s="43"/>
      <c r="K171" s="43"/>
      <c r="L171" s="47"/>
      <c r="M171" s="233"/>
      <c r="N171" s="23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164</v>
      </c>
      <c r="AU171" s="20" t="s">
        <v>80</v>
      </c>
    </row>
    <row r="172" s="13" customFormat="1">
      <c r="A172" s="13"/>
      <c r="B172" s="235"/>
      <c r="C172" s="236"/>
      <c r="D172" s="237" t="s">
        <v>166</v>
      </c>
      <c r="E172" s="238" t="s">
        <v>19</v>
      </c>
      <c r="F172" s="239" t="s">
        <v>1232</v>
      </c>
      <c r="G172" s="236"/>
      <c r="H172" s="240">
        <v>20</v>
      </c>
      <c r="I172" s="241"/>
      <c r="J172" s="236"/>
      <c r="K172" s="236"/>
      <c r="L172" s="242"/>
      <c r="M172" s="268"/>
      <c r="N172" s="269"/>
      <c r="O172" s="269"/>
      <c r="P172" s="269"/>
      <c r="Q172" s="269"/>
      <c r="R172" s="269"/>
      <c r="S172" s="269"/>
      <c r="T172" s="27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166</v>
      </c>
      <c r="AU172" s="246" t="s">
        <v>80</v>
      </c>
      <c r="AV172" s="13" t="s">
        <v>82</v>
      </c>
      <c r="AW172" s="13" t="s">
        <v>35</v>
      </c>
      <c r="AX172" s="13" t="s">
        <v>80</v>
      </c>
      <c r="AY172" s="246" t="s">
        <v>155</v>
      </c>
    </row>
    <row r="173" s="2" customFormat="1" ht="6.96" customHeight="1">
      <c r="A173" s="41"/>
      <c r="B173" s="62"/>
      <c r="C173" s="63"/>
      <c r="D173" s="63"/>
      <c r="E173" s="63"/>
      <c r="F173" s="63"/>
      <c r="G173" s="63"/>
      <c r="H173" s="63"/>
      <c r="I173" s="63"/>
      <c r="J173" s="63"/>
      <c r="K173" s="63"/>
      <c r="L173" s="47"/>
      <c r="M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</sheetData>
  <sheetProtection sheet="1" autoFilter="0" formatColumns="0" formatRows="0" objects="1" scenarios="1" spinCount="100000" saltValue="XQjcZyfff1hmLoFtJY+gKOkkgNOFAqO+rFMVuo4XVfCFS/t9K2A6izz3nZwXcvl4AqyZLIDhwCPIM4XMAbI6Yg==" hashValue="f7wFlHtXeCarXAv7Yj09Z+58j9aB9L77eL3RoPidbadoCSowgFhjjANZQICp54xP7fB9RK+jtjHTgSZTDW8QHA==" algorithmName="SHA-512" password="CC35"/>
  <autoFilter ref="C95:K17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2:H82"/>
    <mergeCell ref="E86:H86"/>
    <mergeCell ref="E84:H84"/>
    <mergeCell ref="E88:H88"/>
    <mergeCell ref="L2:V2"/>
  </mergeCells>
  <hyperlinks>
    <hyperlink ref="F100" r:id="rId1" display="https://podminky.urs.cz/item/CS_URS_2025_01/721171916"/>
    <hyperlink ref="F102" r:id="rId2" display="https://podminky.urs.cz/item/CS_URS_2025_01/721173722"/>
    <hyperlink ref="F107" r:id="rId3" display="https://podminky.urs.cz/item/CS_URS_2025_01/721194104"/>
    <hyperlink ref="F112" r:id="rId4" display="https://podminky.urs.cz/item/CS_URS_2025_01/721211403"/>
    <hyperlink ref="F115" r:id="rId5" display="https://podminky.urs.cz/item/CS_URS_2025_01/721290111"/>
    <hyperlink ref="F118" r:id="rId6" display="https://podminky.urs.cz/item/CS_URS_2025_01/998721103"/>
    <hyperlink ref="F121" r:id="rId7" display="https://podminky.urs.cz/item/CS_URS_2025_01/722174022"/>
    <hyperlink ref="F126" r:id="rId8" display="https://podminky.urs.cz/item/CS_URS_2025_01/722181221"/>
    <hyperlink ref="F131" r:id="rId9" display="https://podminky.urs.cz/item/CS_URS_2025_01/722190401"/>
    <hyperlink ref="F141" r:id="rId10" display="https://podminky.urs.cz/item/CS_URS_2025_01/722290226"/>
    <hyperlink ref="F146" r:id="rId11" display="https://podminky.urs.cz/item/CS_URS_2025_01/998722103"/>
    <hyperlink ref="F149" r:id="rId12" display="https://podminky.urs.cz/item/CS_URS_2025_01/725119101"/>
    <hyperlink ref="F152" r:id="rId13" display="https://podminky.urs.cz/item/CS_URS_2025_01/725119122"/>
    <hyperlink ref="F155" r:id="rId14" display="https://podminky.urs.cz/item/CS_URS_2025_01/725121511"/>
    <hyperlink ref="F157" r:id="rId15" display="https://podminky.urs.cz/item/CS_URS_2025_01/725211616"/>
    <hyperlink ref="F159" r:id="rId16" display="https://podminky.urs.cz/item/CS_URS_2025_01/725331111"/>
    <hyperlink ref="F161" r:id="rId17" display="https://podminky.urs.cz/item/CS_URS_2025_01/725813111"/>
    <hyperlink ref="F164" r:id="rId18" display="https://podminky.urs.cz/item/CS_URS_2025_01/725822611"/>
    <hyperlink ref="F168" r:id="rId19" display="https://podminky.urs.cz/item/CS_URS_2025_01/998725103"/>
    <hyperlink ref="F171" r:id="rId20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121</v>
      </c>
      <c r="L8" s="23"/>
    </row>
    <row r="9" s="1" customFormat="1" ht="16.5" customHeight="1">
      <c r="B9" s="23"/>
      <c r="E9" s="147" t="s">
        <v>122</v>
      </c>
      <c r="F9" s="1"/>
      <c r="G9" s="1"/>
      <c r="H9" s="1"/>
      <c r="L9" s="23"/>
    </row>
    <row r="10" s="1" customFormat="1" ht="12" customHeight="1">
      <c r="B10" s="23"/>
      <c r="D10" s="146" t="s">
        <v>123</v>
      </c>
      <c r="L10" s="23"/>
    </row>
    <row r="11" s="2" customFormat="1" ht="16.5" customHeight="1">
      <c r="A11" s="41"/>
      <c r="B11" s="47"/>
      <c r="C11" s="41"/>
      <c r="D11" s="41"/>
      <c r="E11" s="148" t="s">
        <v>514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125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1233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ROUND(J95,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ROUND((SUM(BE95:BE103)),  2)</f>
        <v>0</v>
      </c>
      <c r="G37" s="41"/>
      <c r="H37" s="41"/>
      <c r="I37" s="161">
        <v>0.20999999999999999</v>
      </c>
      <c r="J37" s="160">
        <f>ROUND(((SUM(BE95:BE103))*I37),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ROUND((SUM(BF95:BF103)),  2)</f>
        <v>0</v>
      </c>
      <c r="G38" s="41"/>
      <c r="H38" s="41"/>
      <c r="I38" s="161">
        <v>0.12</v>
      </c>
      <c r="J38" s="160">
        <f>ROUND(((SUM(BF95:BF103))*I38),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ROUND((SUM(BG95:BG103)),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ROUND((SUM(BH95:BH103)),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ROUND((SUM(BI95:BI103)),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128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121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122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123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514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125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 xml:space="preserve">D.1.4.2 - Zařízení silnoproudé a slaboproudé elektrotechniky 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129</v>
      </c>
      <c r="D65" s="176"/>
      <c r="E65" s="176"/>
      <c r="F65" s="176"/>
      <c r="G65" s="176"/>
      <c r="H65" s="176"/>
      <c r="I65" s="176"/>
      <c r="J65" s="177" t="s">
        <v>130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J95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131</v>
      </c>
    </row>
    <row r="68" s="9" customFormat="1" ht="24.96" customHeight="1">
      <c r="A68" s="9"/>
      <c r="B68" s="179"/>
      <c r="C68" s="180"/>
      <c r="D68" s="181" t="s">
        <v>135</v>
      </c>
      <c r="E68" s="182"/>
      <c r="F68" s="182"/>
      <c r="G68" s="182"/>
      <c r="H68" s="182"/>
      <c r="I68" s="182"/>
      <c r="J68" s="183">
        <f>J96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1234</v>
      </c>
      <c r="E69" s="187"/>
      <c r="F69" s="187"/>
      <c r="G69" s="187"/>
      <c r="H69" s="187"/>
      <c r="I69" s="187"/>
      <c r="J69" s="188">
        <f>J97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9"/>
      <c r="C70" s="180"/>
      <c r="D70" s="181" t="s">
        <v>1235</v>
      </c>
      <c r="E70" s="182"/>
      <c r="F70" s="182"/>
      <c r="G70" s="182"/>
      <c r="H70" s="182"/>
      <c r="I70" s="182"/>
      <c r="J70" s="183">
        <f>J99</f>
        <v>0</v>
      </c>
      <c r="K70" s="180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27"/>
      <c r="D71" s="186" t="s">
        <v>1236</v>
      </c>
      <c r="E71" s="187"/>
      <c r="F71" s="187"/>
      <c r="G71" s="187"/>
      <c r="H71" s="187"/>
      <c r="I71" s="187"/>
      <c r="J71" s="188">
        <f>J100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140</v>
      </c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3" t="str">
        <f>E7</f>
        <v>Oprava fasády budovy CH, oprava sociálního zázemí ve 2.NP</v>
      </c>
      <c r="F81" s="35"/>
      <c r="G81" s="35"/>
      <c r="H81" s="35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121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1" customFormat="1" ht="16.5" customHeight="1">
      <c r="B83" s="24"/>
      <c r="C83" s="25"/>
      <c r="D83" s="25"/>
      <c r="E83" s="173" t="s">
        <v>122</v>
      </c>
      <c r="F83" s="25"/>
      <c r="G83" s="25"/>
      <c r="H83" s="25"/>
      <c r="I83" s="25"/>
      <c r="J83" s="25"/>
      <c r="K83" s="25"/>
      <c r="L83" s="23"/>
    </row>
    <row r="84" s="1" customFormat="1" ht="12" customHeight="1">
      <c r="B84" s="24"/>
      <c r="C84" s="35" t="s">
        <v>123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174" t="s">
        <v>514</v>
      </c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125</v>
      </c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E13</f>
        <v xml:space="preserve">D.1.4.2 - Zařízení silnoproudé a slaboproudé elektrotechniky </v>
      </c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F16</f>
        <v>Masarykova nemocnice v Ústí nad Labem</v>
      </c>
      <c r="G89" s="43"/>
      <c r="H89" s="43"/>
      <c r="I89" s="35" t="s">
        <v>23</v>
      </c>
      <c r="J89" s="75" t="str">
        <f>IF(J16="","",J16)</f>
        <v>12. 1. 2023</v>
      </c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E19</f>
        <v>Krajská zdravotní a.s.</v>
      </c>
      <c r="G91" s="43"/>
      <c r="H91" s="43"/>
      <c r="I91" s="35" t="s">
        <v>33</v>
      </c>
      <c r="J91" s="39" t="str">
        <f>E25</f>
        <v xml:space="preserve"> </v>
      </c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31</v>
      </c>
      <c r="D92" s="43"/>
      <c r="E92" s="43"/>
      <c r="F92" s="30" t="str">
        <f>IF(E22="","",E22)</f>
        <v>Vyplň údaj</v>
      </c>
      <c r="G92" s="43"/>
      <c r="H92" s="43"/>
      <c r="I92" s="35" t="s">
        <v>36</v>
      </c>
      <c r="J92" s="39" t="str">
        <f>E28</f>
        <v>Milan Křehla</v>
      </c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90"/>
      <c r="B94" s="191"/>
      <c r="C94" s="192" t="s">
        <v>141</v>
      </c>
      <c r="D94" s="193" t="s">
        <v>59</v>
      </c>
      <c r="E94" s="193" t="s">
        <v>55</v>
      </c>
      <c r="F94" s="193" t="s">
        <v>56</v>
      </c>
      <c r="G94" s="193" t="s">
        <v>142</v>
      </c>
      <c r="H94" s="193" t="s">
        <v>143</v>
      </c>
      <c r="I94" s="193" t="s">
        <v>144</v>
      </c>
      <c r="J94" s="193" t="s">
        <v>130</v>
      </c>
      <c r="K94" s="194" t="s">
        <v>145</v>
      </c>
      <c r="L94" s="195"/>
      <c r="M94" s="95" t="s">
        <v>19</v>
      </c>
      <c r="N94" s="96" t="s">
        <v>44</v>
      </c>
      <c r="O94" s="96" t="s">
        <v>146</v>
      </c>
      <c r="P94" s="96" t="s">
        <v>147</v>
      </c>
      <c r="Q94" s="96" t="s">
        <v>148</v>
      </c>
      <c r="R94" s="96" t="s">
        <v>149</v>
      </c>
      <c r="S94" s="96" t="s">
        <v>150</v>
      </c>
      <c r="T94" s="97" t="s">
        <v>151</v>
      </c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</row>
    <row r="95" s="2" customFormat="1" ht="22.8" customHeight="1">
      <c r="A95" s="41"/>
      <c r="B95" s="42"/>
      <c r="C95" s="102" t="s">
        <v>152</v>
      </c>
      <c r="D95" s="43"/>
      <c r="E95" s="43"/>
      <c r="F95" s="43"/>
      <c r="G95" s="43"/>
      <c r="H95" s="43"/>
      <c r="I95" s="43"/>
      <c r="J95" s="196">
        <f>BK95</f>
        <v>0</v>
      </c>
      <c r="K95" s="43"/>
      <c r="L95" s="47"/>
      <c r="M95" s="98"/>
      <c r="N95" s="197"/>
      <c r="O95" s="99"/>
      <c r="P95" s="198">
        <f>P96+P99</f>
        <v>0</v>
      </c>
      <c r="Q95" s="99"/>
      <c r="R95" s="198">
        <f>R96+R99</f>
        <v>0</v>
      </c>
      <c r="S95" s="99"/>
      <c r="T95" s="199">
        <f>T96+T99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73</v>
      </c>
      <c r="AU95" s="20" t="s">
        <v>131</v>
      </c>
      <c r="BK95" s="200">
        <f>BK96+BK99</f>
        <v>0</v>
      </c>
    </row>
    <row r="96" s="12" customFormat="1" ht="25.92" customHeight="1">
      <c r="A96" s="12"/>
      <c r="B96" s="201"/>
      <c r="C96" s="202"/>
      <c r="D96" s="203" t="s">
        <v>73</v>
      </c>
      <c r="E96" s="204" t="s">
        <v>253</v>
      </c>
      <c r="F96" s="204" t="s">
        <v>254</v>
      </c>
      <c r="G96" s="202"/>
      <c r="H96" s="202"/>
      <c r="I96" s="205"/>
      <c r="J96" s="206">
        <f>BK96</f>
        <v>0</v>
      </c>
      <c r="K96" s="202"/>
      <c r="L96" s="207"/>
      <c r="M96" s="208"/>
      <c r="N96" s="209"/>
      <c r="O96" s="209"/>
      <c r="P96" s="210">
        <f>P97</f>
        <v>0</v>
      </c>
      <c r="Q96" s="209"/>
      <c r="R96" s="210">
        <f>R97</f>
        <v>0</v>
      </c>
      <c r="S96" s="209"/>
      <c r="T96" s="211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2" t="s">
        <v>82</v>
      </c>
      <c r="AT96" s="213" t="s">
        <v>73</v>
      </c>
      <c r="AU96" s="213" t="s">
        <v>74</v>
      </c>
      <c r="AY96" s="212" t="s">
        <v>155</v>
      </c>
      <c r="BK96" s="214">
        <f>BK97</f>
        <v>0</v>
      </c>
    </row>
    <row r="97" s="12" customFormat="1" ht="22.8" customHeight="1">
      <c r="A97" s="12"/>
      <c r="B97" s="201"/>
      <c r="C97" s="202"/>
      <c r="D97" s="203" t="s">
        <v>73</v>
      </c>
      <c r="E97" s="215" t="s">
        <v>1237</v>
      </c>
      <c r="F97" s="215" t="s">
        <v>1238</v>
      </c>
      <c r="G97" s="202"/>
      <c r="H97" s="202"/>
      <c r="I97" s="205"/>
      <c r="J97" s="216">
        <f>BK97</f>
        <v>0</v>
      </c>
      <c r="K97" s="202"/>
      <c r="L97" s="207"/>
      <c r="M97" s="208"/>
      <c r="N97" s="209"/>
      <c r="O97" s="209"/>
      <c r="P97" s="210">
        <f>P98</f>
        <v>0</v>
      </c>
      <c r="Q97" s="209"/>
      <c r="R97" s="210">
        <f>R98</f>
        <v>0</v>
      </c>
      <c r="S97" s="209"/>
      <c r="T97" s="211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82</v>
      </c>
      <c r="AT97" s="213" t="s">
        <v>73</v>
      </c>
      <c r="AU97" s="213" t="s">
        <v>80</v>
      </c>
      <c r="AY97" s="212" t="s">
        <v>155</v>
      </c>
      <c r="BK97" s="214">
        <f>BK98</f>
        <v>0</v>
      </c>
    </row>
    <row r="98" s="2" customFormat="1" ht="101.25" customHeight="1">
      <c r="A98" s="41"/>
      <c r="B98" s="42"/>
      <c r="C98" s="217" t="s">
        <v>80</v>
      </c>
      <c r="D98" s="217" t="s">
        <v>158</v>
      </c>
      <c r="E98" s="218" t="s">
        <v>1239</v>
      </c>
      <c r="F98" s="219" t="s">
        <v>1240</v>
      </c>
      <c r="G98" s="220" t="s">
        <v>400</v>
      </c>
      <c r="H98" s="221">
        <v>1</v>
      </c>
      <c r="I98" s="222"/>
      <c r="J98" s="223">
        <f>ROUND(I98*H98,2)</f>
        <v>0</v>
      </c>
      <c r="K98" s="219" t="s">
        <v>19</v>
      </c>
      <c r="L98" s="47"/>
      <c r="M98" s="224" t="s">
        <v>19</v>
      </c>
      <c r="N98" s="225" t="s">
        <v>45</v>
      </c>
      <c r="O98" s="87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8" t="s">
        <v>260</v>
      </c>
      <c r="AT98" s="228" t="s">
        <v>158</v>
      </c>
      <c r="AU98" s="228" t="s">
        <v>82</v>
      </c>
      <c r="AY98" s="20" t="s">
        <v>155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20" t="s">
        <v>80</v>
      </c>
      <c r="BK98" s="229">
        <f>ROUND(I98*H98,2)</f>
        <v>0</v>
      </c>
      <c r="BL98" s="20" t="s">
        <v>260</v>
      </c>
      <c r="BM98" s="228" t="s">
        <v>305</v>
      </c>
    </row>
    <row r="99" s="12" customFormat="1" ht="25.92" customHeight="1">
      <c r="A99" s="12"/>
      <c r="B99" s="201"/>
      <c r="C99" s="202"/>
      <c r="D99" s="203" t="s">
        <v>73</v>
      </c>
      <c r="E99" s="204" t="s">
        <v>1241</v>
      </c>
      <c r="F99" s="204" t="s">
        <v>1242</v>
      </c>
      <c r="G99" s="202"/>
      <c r="H99" s="202"/>
      <c r="I99" s="205"/>
      <c r="J99" s="206">
        <f>BK99</f>
        <v>0</v>
      </c>
      <c r="K99" s="202"/>
      <c r="L99" s="207"/>
      <c r="M99" s="208"/>
      <c r="N99" s="209"/>
      <c r="O99" s="209"/>
      <c r="P99" s="210">
        <f>P100</f>
        <v>0</v>
      </c>
      <c r="Q99" s="209"/>
      <c r="R99" s="210">
        <f>R100</f>
        <v>0</v>
      </c>
      <c r="S99" s="209"/>
      <c r="T99" s="211">
        <f>T100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2" t="s">
        <v>187</v>
      </c>
      <c r="AT99" s="213" t="s">
        <v>73</v>
      </c>
      <c r="AU99" s="213" t="s">
        <v>74</v>
      </c>
      <c r="AY99" s="212" t="s">
        <v>155</v>
      </c>
      <c r="BK99" s="214">
        <f>BK100</f>
        <v>0</v>
      </c>
    </row>
    <row r="100" s="12" customFormat="1" ht="22.8" customHeight="1">
      <c r="A100" s="12"/>
      <c r="B100" s="201"/>
      <c r="C100" s="202"/>
      <c r="D100" s="203" t="s">
        <v>73</v>
      </c>
      <c r="E100" s="215" t="s">
        <v>1243</v>
      </c>
      <c r="F100" s="215" t="s">
        <v>1244</v>
      </c>
      <c r="G100" s="202"/>
      <c r="H100" s="202"/>
      <c r="I100" s="205"/>
      <c r="J100" s="216">
        <f>BK100</f>
        <v>0</v>
      </c>
      <c r="K100" s="202"/>
      <c r="L100" s="207"/>
      <c r="M100" s="208"/>
      <c r="N100" s="209"/>
      <c r="O100" s="209"/>
      <c r="P100" s="210">
        <f>SUM(P101:P103)</f>
        <v>0</v>
      </c>
      <c r="Q100" s="209"/>
      <c r="R100" s="210">
        <f>SUM(R101:R103)</f>
        <v>0</v>
      </c>
      <c r="S100" s="209"/>
      <c r="T100" s="211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2" t="s">
        <v>187</v>
      </c>
      <c r="AT100" s="213" t="s">
        <v>73</v>
      </c>
      <c r="AU100" s="213" t="s">
        <v>80</v>
      </c>
      <c r="AY100" s="212" t="s">
        <v>155</v>
      </c>
      <c r="BK100" s="214">
        <f>SUM(BK101:BK103)</f>
        <v>0</v>
      </c>
    </row>
    <row r="101" s="2" customFormat="1" ht="16.5" customHeight="1">
      <c r="A101" s="41"/>
      <c r="B101" s="42"/>
      <c r="C101" s="217" t="s">
        <v>82</v>
      </c>
      <c r="D101" s="217" t="s">
        <v>158</v>
      </c>
      <c r="E101" s="218" t="s">
        <v>1245</v>
      </c>
      <c r="F101" s="219" t="s">
        <v>1246</v>
      </c>
      <c r="G101" s="220" t="s">
        <v>1228</v>
      </c>
      <c r="H101" s="221">
        <v>16</v>
      </c>
      <c r="I101" s="222"/>
      <c r="J101" s="223">
        <f>ROUND(I101*H101,2)</f>
        <v>0</v>
      </c>
      <c r="K101" s="219" t="s">
        <v>19</v>
      </c>
      <c r="L101" s="47"/>
      <c r="M101" s="224" t="s">
        <v>19</v>
      </c>
      <c r="N101" s="225" t="s">
        <v>45</v>
      </c>
      <c r="O101" s="87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8" t="s">
        <v>94</v>
      </c>
      <c r="AT101" s="228" t="s">
        <v>158</v>
      </c>
      <c r="AU101" s="228" t="s">
        <v>82</v>
      </c>
      <c r="AY101" s="20" t="s">
        <v>155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0" t="s">
        <v>80</v>
      </c>
      <c r="BK101" s="229">
        <f>ROUND(I101*H101,2)</f>
        <v>0</v>
      </c>
      <c r="BL101" s="20" t="s">
        <v>94</v>
      </c>
      <c r="BM101" s="228" t="s">
        <v>1247</v>
      </c>
    </row>
    <row r="102" s="2" customFormat="1" ht="24.15" customHeight="1">
      <c r="A102" s="41"/>
      <c r="B102" s="42"/>
      <c r="C102" s="272" t="s">
        <v>89</v>
      </c>
      <c r="D102" s="272" t="s">
        <v>353</v>
      </c>
      <c r="E102" s="273" t="s">
        <v>1248</v>
      </c>
      <c r="F102" s="274" t="s">
        <v>1249</v>
      </c>
      <c r="G102" s="275" t="s">
        <v>161</v>
      </c>
      <c r="H102" s="276">
        <v>10</v>
      </c>
      <c r="I102" s="277"/>
      <c r="J102" s="278">
        <f>ROUND(I102*H102,2)</f>
        <v>0</v>
      </c>
      <c r="K102" s="274" t="s">
        <v>19</v>
      </c>
      <c r="L102" s="279"/>
      <c r="M102" s="280" t="s">
        <v>19</v>
      </c>
      <c r="N102" s="281" t="s">
        <v>45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211</v>
      </c>
      <c r="AT102" s="228" t="s">
        <v>353</v>
      </c>
      <c r="AU102" s="228" t="s">
        <v>82</v>
      </c>
      <c r="AY102" s="20" t="s">
        <v>155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94</v>
      </c>
      <c r="BM102" s="228" t="s">
        <v>1250</v>
      </c>
    </row>
    <row r="103" s="2" customFormat="1" ht="16.5" customHeight="1">
      <c r="A103" s="41"/>
      <c r="B103" s="42"/>
      <c r="C103" s="217" t="s">
        <v>94</v>
      </c>
      <c r="D103" s="217" t="s">
        <v>158</v>
      </c>
      <c r="E103" s="218" t="s">
        <v>1251</v>
      </c>
      <c r="F103" s="219" t="s">
        <v>1252</v>
      </c>
      <c r="G103" s="220" t="s">
        <v>400</v>
      </c>
      <c r="H103" s="221">
        <v>1</v>
      </c>
      <c r="I103" s="222"/>
      <c r="J103" s="223">
        <f>ROUND(I103*H103,2)</f>
        <v>0</v>
      </c>
      <c r="K103" s="219" t="s">
        <v>19</v>
      </c>
      <c r="L103" s="47"/>
      <c r="M103" s="301" t="s">
        <v>19</v>
      </c>
      <c r="N103" s="302" t="s">
        <v>45</v>
      </c>
      <c r="O103" s="285"/>
      <c r="P103" s="303">
        <f>O103*H103</f>
        <v>0</v>
      </c>
      <c r="Q103" s="303">
        <v>0</v>
      </c>
      <c r="R103" s="303">
        <f>Q103*H103</f>
        <v>0</v>
      </c>
      <c r="S103" s="303">
        <v>0</v>
      </c>
      <c r="T103" s="304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8" t="s">
        <v>94</v>
      </c>
      <c r="AT103" s="228" t="s">
        <v>158</v>
      </c>
      <c r="AU103" s="228" t="s">
        <v>82</v>
      </c>
      <c r="AY103" s="20" t="s">
        <v>155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0" t="s">
        <v>80</v>
      </c>
      <c r="BK103" s="229">
        <f>ROUND(I103*H103,2)</f>
        <v>0</v>
      </c>
      <c r="BL103" s="20" t="s">
        <v>94</v>
      </c>
      <c r="BM103" s="228" t="s">
        <v>1253</v>
      </c>
    </row>
    <row r="104" s="2" customFormat="1" ht="6.96" customHeight="1">
      <c r="A104" s="4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47"/>
      <c r="M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</sheetData>
  <sheetProtection sheet="1" autoFilter="0" formatColumns="0" formatRows="0" objects="1" scenarios="1" spinCount="100000" saltValue="b4dUwyCDB9u4O99P60ziNDDR78tH3gbsqXgZ2d0Wr6mKTZgDCnbpmUdEz6Ad5OAcHFi3sqyNBZZQuUeW2BNavQ==" hashValue="NIGIoN7DvpdtZEejHdmPpZQbNCQu3f/ReAW5Cj2r7xW0An2lM3XZEKaBwNvOgvlJM4XNT5n0NDYirDXwe2JhhA==" algorithmName="SHA-512" password="CC35"/>
  <autoFilter ref="C94:K103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120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 s="2" customFormat="1" ht="12" customHeight="1">
      <c r="A8" s="41"/>
      <c r="B8" s="47"/>
      <c r="C8" s="41"/>
      <c r="D8" s="146" t="s">
        <v>121</v>
      </c>
      <c r="E8" s="41"/>
      <c r="F8" s="41"/>
      <c r="G8" s="41"/>
      <c r="H8" s="41"/>
      <c r="I8" s="41"/>
      <c r="J8" s="41"/>
      <c r="K8" s="41"/>
      <c r="L8" s="14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50" t="s">
        <v>1254</v>
      </c>
      <c r="F9" s="41"/>
      <c r="G9" s="41"/>
      <c r="H9" s="41"/>
      <c r="I9" s="41"/>
      <c r="J9" s="41"/>
      <c r="K9" s="41"/>
      <c r="L9" s="14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19</v>
      </c>
      <c r="G11" s="41"/>
      <c r="H11" s="41"/>
      <c r="I11" s="146" t="s">
        <v>20</v>
      </c>
      <c r="J11" s="136" t="s">
        <v>19</v>
      </c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21</v>
      </c>
      <c r="E12" s="41"/>
      <c r="F12" s="136" t="s">
        <v>22</v>
      </c>
      <c r="G12" s="41"/>
      <c r="H12" s="41"/>
      <c r="I12" s="146" t="s">
        <v>23</v>
      </c>
      <c r="J12" s="151" t="str">
        <f>'Rekapitulace stavby'!AN8</f>
        <v>12. 1. 2023</v>
      </c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25</v>
      </c>
      <c r="E14" s="41"/>
      <c r="F14" s="41"/>
      <c r="G14" s="41"/>
      <c r="H14" s="41"/>
      <c r="I14" s="146" t="s">
        <v>26</v>
      </c>
      <c r="J14" s="136" t="s">
        <v>27</v>
      </c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6" t="s">
        <v>29</v>
      </c>
      <c r="J15" s="136" t="s">
        <v>30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31</v>
      </c>
      <c r="E17" s="41"/>
      <c r="F17" s="41"/>
      <c r="G17" s="41"/>
      <c r="H17" s="41"/>
      <c r="I17" s="146" t="s">
        <v>26</v>
      </c>
      <c r="J17" s="36" t="str">
        <f>'Rekapitulace stavby'!AN13</f>
        <v>Vyplň údaj</v>
      </c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6" t="s">
        <v>29</v>
      </c>
      <c r="J18" s="36" t="str">
        <f>'Rekapitulace stavby'!AN14</f>
        <v>Vyplň údaj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33</v>
      </c>
      <c r="E20" s="41"/>
      <c r="F20" s="41"/>
      <c r="G20" s="41"/>
      <c r="H20" s="41"/>
      <c r="I20" s="146" t="s">
        <v>26</v>
      </c>
      <c r="J20" s="136" t="str">
        <f>IF('Rekapitulace stavby'!AN16="","",'Rekapitulace stavby'!AN16)</f>
        <v/>
      </c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6" t="s">
        <v>29</v>
      </c>
      <c r="J21" s="136" t="str">
        <f>IF('Rekapitulace stavby'!AN17="","",'Rekapitulace stavby'!AN17)</f>
        <v/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36</v>
      </c>
      <c r="E23" s="41"/>
      <c r="F23" s="41"/>
      <c r="G23" s="41"/>
      <c r="H23" s="41"/>
      <c r="I23" s="146" t="s">
        <v>26</v>
      </c>
      <c r="J23" s="136" t="s">
        <v>19</v>
      </c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37</v>
      </c>
      <c r="F24" s="41"/>
      <c r="G24" s="41"/>
      <c r="H24" s="41"/>
      <c r="I24" s="146" t="s">
        <v>29</v>
      </c>
      <c r="J24" s="136" t="s">
        <v>19</v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38</v>
      </c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2"/>
      <c r="B27" s="153"/>
      <c r="C27" s="152"/>
      <c r="D27" s="152"/>
      <c r="E27" s="154" t="s">
        <v>19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6"/>
      <c r="E29" s="156"/>
      <c r="F29" s="156"/>
      <c r="G29" s="156"/>
      <c r="H29" s="156"/>
      <c r="I29" s="156"/>
      <c r="J29" s="156"/>
      <c r="K29" s="156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7" t="s">
        <v>40</v>
      </c>
      <c r="E30" s="41"/>
      <c r="F30" s="41"/>
      <c r="G30" s="41"/>
      <c r="H30" s="41"/>
      <c r="I30" s="41"/>
      <c r="J30" s="158">
        <f>ROUND(J83, 2)</f>
        <v>0</v>
      </c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6"/>
      <c r="E31" s="156"/>
      <c r="F31" s="156"/>
      <c r="G31" s="156"/>
      <c r="H31" s="156"/>
      <c r="I31" s="156"/>
      <c r="J31" s="156"/>
      <c r="K31" s="156"/>
      <c r="L31" s="14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9" t="s">
        <v>42</v>
      </c>
      <c r="G32" s="41"/>
      <c r="H32" s="41"/>
      <c r="I32" s="159" t="s">
        <v>41</v>
      </c>
      <c r="J32" s="159" t="s">
        <v>43</v>
      </c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8" t="s">
        <v>44</v>
      </c>
      <c r="E33" s="146" t="s">
        <v>45</v>
      </c>
      <c r="F33" s="160">
        <f>ROUND((SUM(BE83:BE94)),  2)</f>
        <v>0</v>
      </c>
      <c r="G33" s="41"/>
      <c r="H33" s="41"/>
      <c r="I33" s="161">
        <v>0.20999999999999999</v>
      </c>
      <c r="J33" s="160">
        <f>ROUND(((SUM(BE83:BE94))*I33),  2)</f>
        <v>0</v>
      </c>
      <c r="K33" s="41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46</v>
      </c>
      <c r="F34" s="160">
        <f>ROUND((SUM(BF83:BF94)),  2)</f>
        <v>0</v>
      </c>
      <c r="G34" s="41"/>
      <c r="H34" s="41"/>
      <c r="I34" s="161">
        <v>0.12</v>
      </c>
      <c r="J34" s="160">
        <f>ROUND(((SUM(BF83:BF94))*I34), 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47</v>
      </c>
      <c r="F35" s="160">
        <f>ROUND((SUM(BG83:BG94)),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48</v>
      </c>
      <c r="F36" s="160">
        <f>ROUND((SUM(BH83:BH94)),  2)</f>
        <v>0</v>
      </c>
      <c r="G36" s="41"/>
      <c r="H36" s="41"/>
      <c r="I36" s="161">
        <v>0.12</v>
      </c>
      <c r="J36" s="160">
        <f>0</f>
        <v>0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ROUND((SUM(BI83:BI94)),  2)</f>
        <v>0</v>
      </c>
      <c r="G37" s="41"/>
      <c r="H37" s="41"/>
      <c r="I37" s="161">
        <v>0</v>
      </c>
      <c r="J37" s="160">
        <f>0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4"/>
      <c r="J39" s="167">
        <f>SUM(J30:J37)</f>
        <v>0</v>
      </c>
      <c r="K39" s="168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128</v>
      </c>
      <c r="D45" s="43"/>
      <c r="E45" s="43"/>
      <c r="F45" s="43"/>
      <c r="G45" s="43"/>
      <c r="H45" s="43"/>
      <c r="I45" s="43"/>
      <c r="J45" s="43"/>
      <c r="K45" s="43"/>
      <c r="L45" s="14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3" t="str">
        <f>E7</f>
        <v>Oprava fasády budovy CH, oprava sociálního zázemí ve 2.NP</v>
      </c>
      <c r="F48" s="35"/>
      <c r="G48" s="35"/>
      <c r="H48" s="35"/>
      <c r="I48" s="43"/>
      <c r="J48" s="43"/>
      <c r="K48" s="43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99 - Vedlejší a ostatní náklady</v>
      </c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Masarykova nemocnice v Ústí nad Labem</v>
      </c>
      <c r="G52" s="43"/>
      <c r="H52" s="43"/>
      <c r="I52" s="35" t="s">
        <v>23</v>
      </c>
      <c r="J52" s="75" t="str">
        <f>IF(J12="","",J12)</f>
        <v>12. 1. 2023</v>
      </c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Krajská zdravotní a.s.</v>
      </c>
      <c r="G54" s="43"/>
      <c r="H54" s="43"/>
      <c r="I54" s="35" t="s">
        <v>33</v>
      </c>
      <c r="J54" s="39" t="str">
        <f>E21</f>
        <v xml:space="preserve"> </v>
      </c>
      <c r="K54" s="43"/>
      <c r="L54" s="14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Milan Křehla</v>
      </c>
      <c r="K55" s="43"/>
      <c r="L55" s="14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5" t="s">
        <v>129</v>
      </c>
      <c r="D57" s="176"/>
      <c r="E57" s="176"/>
      <c r="F57" s="176"/>
      <c r="G57" s="176"/>
      <c r="H57" s="176"/>
      <c r="I57" s="176"/>
      <c r="J57" s="177" t="s">
        <v>130</v>
      </c>
      <c r="K57" s="176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8" t="s">
        <v>72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131</v>
      </c>
    </row>
    <row r="60" s="9" customFormat="1" ht="24.96" customHeight="1">
      <c r="A60" s="9"/>
      <c r="B60" s="179"/>
      <c r="C60" s="180"/>
      <c r="D60" s="181" t="s">
        <v>1235</v>
      </c>
      <c r="E60" s="182"/>
      <c r="F60" s="182"/>
      <c r="G60" s="182"/>
      <c r="H60" s="182"/>
      <c r="I60" s="182"/>
      <c r="J60" s="183">
        <f>J84</f>
        <v>0</v>
      </c>
      <c r="K60" s="180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27"/>
      <c r="D61" s="186" t="s">
        <v>1255</v>
      </c>
      <c r="E61" s="187"/>
      <c r="F61" s="187"/>
      <c r="G61" s="187"/>
      <c r="H61" s="187"/>
      <c r="I61" s="187"/>
      <c r="J61" s="188">
        <f>J85</f>
        <v>0</v>
      </c>
      <c r="K61" s="127"/>
      <c r="L61" s="18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27"/>
      <c r="D62" s="186" t="s">
        <v>1256</v>
      </c>
      <c r="E62" s="187"/>
      <c r="F62" s="187"/>
      <c r="G62" s="187"/>
      <c r="H62" s="187"/>
      <c r="I62" s="187"/>
      <c r="J62" s="188">
        <f>J89</f>
        <v>0</v>
      </c>
      <c r="K62" s="127"/>
      <c r="L62" s="18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27"/>
      <c r="D63" s="186" t="s">
        <v>1236</v>
      </c>
      <c r="E63" s="187"/>
      <c r="F63" s="187"/>
      <c r="G63" s="187"/>
      <c r="H63" s="187"/>
      <c r="I63" s="187"/>
      <c r="J63" s="188">
        <f>J92</f>
        <v>0</v>
      </c>
      <c r="K63" s="127"/>
      <c r="L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49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140</v>
      </c>
      <c r="D70" s="43"/>
      <c r="E70" s="43"/>
      <c r="F70" s="43"/>
      <c r="G70" s="43"/>
      <c r="H70" s="43"/>
      <c r="I70" s="43"/>
      <c r="J70" s="43"/>
      <c r="K70" s="43"/>
      <c r="L70" s="149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73" t="str">
        <f>E7</f>
        <v>Oprava fasády budovy CH, oprava sociálního zázemí ve 2.NP</v>
      </c>
      <c r="F73" s="35"/>
      <c r="G73" s="35"/>
      <c r="H73" s="35"/>
      <c r="I73" s="43"/>
      <c r="J73" s="43"/>
      <c r="K73" s="4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121</v>
      </c>
      <c r="D74" s="43"/>
      <c r="E74" s="43"/>
      <c r="F74" s="43"/>
      <c r="G74" s="43"/>
      <c r="H74" s="43"/>
      <c r="I74" s="43"/>
      <c r="J74" s="43"/>
      <c r="K74" s="43"/>
      <c r="L74" s="14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99 - Vedlejší a ostatní náklady</v>
      </c>
      <c r="F75" s="43"/>
      <c r="G75" s="43"/>
      <c r="H75" s="43"/>
      <c r="I75" s="43"/>
      <c r="J75" s="43"/>
      <c r="K75" s="43"/>
      <c r="L75" s="14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Masarykova nemocnice v Ústí nad Labem</v>
      </c>
      <c r="G77" s="43"/>
      <c r="H77" s="43"/>
      <c r="I77" s="35" t="s">
        <v>23</v>
      </c>
      <c r="J77" s="75" t="str">
        <f>IF(J12="","",J12)</f>
        <v>12. 1. 2023</v>
      </c>
      <c r="K77" s="43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>Krajská zdravotní a.s.</v>
      </c>
      <c r="G79" s="43"/>
      <c r="H79" s="43"/>
      <c r="I79" s="35" t="s">
        <v>33</v>
      </c>
      <c r="J79" s="39" t="str">
        <f>E21</f>
        <v xml:space="preserve"> </v>
      </c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36</v>
      </c>
      <c r="J80" s="39" t="str">
        <f>E24</f>
        <v>Milan Křehla</v>
      </c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90"/>
      <c r="B82" s="191"/>
      <c r="C82" s="192" t="s">
        <v>141</v>
      </c>
      <c r="D82" s="193" t="s">
        <v>59</v>
      </c>
      <c r="E82" s="193" t="s">
        <v>55</v>
      </c>
      <c r="F82" s="193" t="s">
        <v>56</v>
      </c>
      <c r="G82" s="193" t="s">
        <v>142</v>
      </c>
      <c r="H82" s="193" t="s">
        <v>143</v>
      </c>
      <c r="I82" s="193" t="s">
        <v>144</v>
      </c>
      <c r="J82" s="193" t="s">
        <v>130</v>
      </c>
      <c r="K82" s="194" t="s">
        <v>145</v>
      </c>
      <c r="L82" s="195"/>
      <c r="M82" s="95" t="s">
        <v>19</v>
      </c>
      <c r="N82" s="96" t="s">
        <v>44</v>
      </c>
      <c r="O82" s="96" t="s">
        <v>146</v>
      </c>
      <c r="P82" s="96" t="s">
        <v>147</v>
      </c>
      <c r="Q82" s="96" t="s">
        <v>148</v>
      </c>
      <c r="R82" s="96" t="s">
        <v>149</v>
      </c>
      <c r="S82" s="96" t="s">
        <v>150</v>
      </c>
      <c r="T82" s="97" t="s">
        <v>151</v>
      </c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1"/>
      <c r="B83" s="42"/>
      <c r="C83" s="102" t="s">
        <v>152</v>
      </c>
      <c r="D83" s="43"/>
      <c r="E83" s="43"/>
      <c r="F83" s="43"/>
      <c r="G83" s="43"/>
      <c r="H83" s="43"/>
      <c r="I83" s="43"/>
      <c r="J83" s="196">
        <f>BK83</f>
        <v>0</v>
      </c>
      <c r="K83" s="43"/>
      <c r="L83" s="47"/>
      <c r="M83" s="98"/>
      <c r="N83" s="197"/>
      <c r="O83" s="99"/>
      <c r="P83" s="198">
        <f>P84</f>
        <v>0</v>
      </c>
      <c r="Q83" s="99"/>
      <c r="R83" s="198">
        <f>R84</f>
        <v>0</v>
      </c>
      <c r="S83" s="99"/>
      <c r="T83" s="199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73</v>
      </c>
      <c r="AU83" s="20" t="s">
        <v>131</v>
      </c>
      <c r="BK83" s="200">
        <f>BK84</f>
        <v>0</v>
      </c>
    </row>
    <row r="84" s="12" customFormat="1" ht="25.92" customHeight="1">
      <c r="A84" s="12"/>
      <c r="B84" s="201"/>
      <c r="C84" s="202"/>
      <c r="D84" s="203" t="s">
        <v>73</v>
      </c>
      <c r="E84" s="204" t="s">
        <v>1241</v>
      </c>
      <c r="F84" s="204" t="s">
        <v>1242</v>
      </c>
      <c r="G84" s="202"/>
      <c r="H84" s="202"/>
      <c r="I84" s="205"/>
      <c r="J84" s="206">
        <f>BK84</f>
        <v>0</v>
      </c>
      <c r="K84" s="202"/>
      <c r="L84" s="207"/>
      <c r="M84" s="208"/>
      <c r="N84" s="209"/>
      <c r="O84" s="209"/>
      <c r="P84" s="210">
        <f>P85+P89+P92</f>
        <v>0</v>
      </c>
      <c r="Q84" s="209"/>
      <c r="R84" s="210">
        <f>R85+R89+R92</f>
        <v>0</v>
      </c>
      <c r="S84" s="209"/>
      <c r="T84" s="211">
        <f>T85+T89+T92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2" t="s">
        <v>187</v>
      </c>
      <c r="AT84" s="213" t="s">
        <v>73</v>
      </c>
      <c r="AU84" s="213" t="s">
        <v>74</v>
      </c>
      <c r="AY84" s="212" t="s">
        <v>155</v>
      </c>
      <c r="BK84" s="214">
        <f>BK85+BK89+BK92</f>
        <v>0</v>
      </c>
    </row>
    <row r="85" s="12" customFormat="1" ht="22.8" customHeight="1">
      <c r="A85" s="12"/>
      <c r="B85" s="201"/>
      <c r="C85" s="202"/>
      <c r="D85" s="203" t="s">
        <v>73</v>
      </c>
      <c r="E85" s="215" t="s">
        <v>1257</v>
      </c>
      <c r="F85" s="215" t="s">
        <v>1258</v>
      </c>
      <c r="G85" s="202"/>
      <c r="H85" s="202"/>
      <c r="I85" s="205"/>
      <c r="J85" s="216">
        <f>BK85</f>
        <v>0</v>
      </c>
      <c r="K85" s="202"/>
      <c r="L85" s="207"/>
      <c r="M85" s="208"/>
      <c r="N85" s="209"/>
      <c r="O85" s="209"/>
      <c r="P85" s="210">
        <f>SUM(P86:P88)</f>
        <v>0</v>
      </c>
      <c r="Q85" s="209"/>
      <c r="R85" s="210">
        <f>SUM(R86:R88)</f>
        <v>0</v>
      </c>
      <c r="S85" s="209"/>
      <c r="T85" s="211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2" t="s">
        <v>187</v>
      </c>
      <c r="AT85" s="213" t="s">
        <v>73</v>
      </c>
      <c r="AU85" s="213" t="s">
        <v>80</v>
      </c>
      <c r="AY85" s="212" t="s">
        <v>155</v>
      </c>
      <c r="BK85" s="214">
        <f>SUM(BK86:BK88)</f>
        <v>0</v>
      </c>
    </row>
    <row r="86" s="2" customFormat="1" ht="16.5" customHeight="1">
      <c r="A86" s="41"/>
      <c r="B86" s="42"/>
      <c r="C86" s="217" t="s">
        <v>80</v>
      </c>
      <c r="D86" s="217" t="s">
        <v>158</v>
      </c>
      <c r="E86" s="218" t="s">
        <v>1259</v>
      </c>
      <c r="F86" s="219" t="s">
        <v>1258</v>
      </c>
      <c r="G86" s="220" t="s">
        <v>1260</v>
      </c>
      <c r="H86" s="221">
        <v>0.025000000000000001</v>
      </c>
      <c r="I86" s="222"/>
      <c r="J86" s="223">
        <f>ROUND(I86*H86,2)</f>
        <v>0</v>
      </c>
      <c r="K86" s="219" t="s">
        <v>162</v>
      </c>
      <c r="L86" s="47"/>
      <c r="M86" s="224" t="s">
        <v>19</v>
      </c>
      <c r="N86" s="225" t="s">
        <v>45</v>
      </c>
      <c r="O86" s="87"/>
      <c r="P86" s="226">
        <f>O86*H86</f>
        <v>0</v>
      </c>
      <c r="Q86" s="226">
        <v>0</v>
      </c>
      <c r="R86" s="226">
        <f>Q86*H86</f>
        <v>0</v>
      </c>
      <c r="S86" s="226">
        <v>0</v>
      </c>
      <c r="T86" s="22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8" t="s">
        <v>1261</v>
      </c>
      <c r="AT86" s="228" t="s">
        <v>158</v>
      </c>
      <c r="AU86" s="228" t="s">
        <v>82</v>
      </c>
      <c r="AY86" s="20" t="s">
        <v>155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20" t="s">
        <v>80</v>
      </c>
      <c r="BK86" s="229">
        <f>ROUND(I86*H86,2)</f>
        <v>0</v>
      </c>
      <c r="BL86" s="20" t="s">
        <v>1261</v>
      </c>
      <c r="BM86" s="228" t="s">
        <v>1262</v>
      </c>
    </row>
    <row r="87" s="2" customFormat="1">
      <c r="A87" s="41"/>
      <c r="B87" s="42"/>
      <c r="C87" s="43"/>
      <c r="D87" s="230" t="s">
        <v>164</v>
      </c>
      <c r="E87" s="43"/>
      <c r="F87" s="231" t="s">
        <v>1263</v>
      </c>
      <c r="G87" s="43"/>
      <c r="H87" s="43"/>
      <c r="I87" s="232"/>
      <c r="J87" s="43"/>
      <c r="K87" s="43"/>
      <c r="L87" s="47"/>
      <c r="M87" s="233"/>
      <c r="N87" s="23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164</v>
      </c>
      <c r="AU87" s="20" t="s">
        <v>82</v>
      </c>
    </row>
    <row r="88" s="2" customFormat="1">
      <c r="A88" s="41"/>
      <c r="B88" s="42"/>
      <c r="C88" s="43"/>
      <c r="D88" s="237" t="s">
        <v>402</v>
      </c>
      <c r="E88" s="43"/>
      <c r="F88" s="282" t="s">
        <v>1264</v>
      </c>
      <c r="G88" s="43"/>
      <c r="H88" s="43"/>
      <c r="I88" s="232"/>
      <c r="J88" s="43"/>
      <c r="K88" s="43"/>
      <c r="L88" s="47"/>
      <c r="M88" s="233"/>
      <c r="N88" s="23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402</v>
      </c>
      <c r="AU88" s="20" t="s">
        <v>82</v>
      </c>
    </row>
    <row r="89" s="12" customFormat="1" ht="22.8" customHeight="1">
      <c r="A89" s="12"/>
      <c r="B89" s="201"/>
      <c r="C89" s="202"/>
      <c r="D89" s="203" t="s">
        <v>73</v>
      </c>
      <c r="E89" s="215" t="s">
        <v>1265</v>
      </c>
      <c r="F89" s="215" t="s">
        <v>1266</v>
      </c>
      <c r="G89" s="202"/>
      <c r="H89" s="202"/>
      <c r="I89" s="205"/>
      <c r="J89" s="216">
        <f>BK89</f>
        <v>0</v>
      </c>
      <c r="K89" s="202"/>
      <c r="L89" s="207"/>
      <c r="M89" s="208"/>
      <c r="N89" s="209"/>
      <c r="O89" s="209"/>
      <c r="P89" s="210">
        <f>SUM(P90:P91)</f>
        <v>0</v>
      </c>
      <c r="Q89" s="209"/>
      <c r="R89" s="210">
        <f>SUM(R90:R91)</f>
        <v>0</v>
      </c>
      <c r="S89" s="209"/>
      <c r="T89" s="211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2" t="s">
        <v>187</v>
      </c>
      <c r="AT89" s="213" t="s">
        <v>73</v>
      </c>
      <c r="AU89" s="213" t="s">
        <v>80</v>
      </c>
      <c r="AY89" s="212" t="s">
        <v>155</v>
      </c>
      <c r="BK89" s="214">
        <f>SUM(BK90:BK91)</f>
        <v>0</v>
      </c>
    </row>
    <row r="90" s="2" customFormat="1" ht="16.5" customHeight="1">
      <c r="A90" s="41"/>
      <c r="B90" s="42"/>
      <c r="C90" s="217" t="s">
        <v>82</v>
      </c>
      <c r="D90" s="217" t="s">
        <v>158</v>
      </c>
      <c r="E90" s="218" t="s">
        <v>1267</v>
      </c>
      <c r="F90" s="219" t="s">
        <v>1266</v>
      </c>
      <c r="G90" s="220" t="s">
        <v>1268</v>
      </c>
      <c r="H90" s="221">
        <v>0.014999999999999999</v>
      </c>
      <c r="I90" s="222"/>
      <c r="J90" s="223">
        <f>ROUND(I90*H90,2)</f>
        <v>0</v>
      </c>
      <c r="K90" s="219" t="s">
        <v>162</v>
      </c>
      <c r="L90" s="47"/>
      <c r="M90" s="224" t="s">
        <v>19</v>
      </c>
      <c r="N90" s="225" t="s">
        <v>45</v>
      </c>
      <c r="O90" s="87"/>
      <c r="P90" s="226">
        <f>O90*H90</f>
        <v>0</v>
      </c>
      <c r="Q90" s="226">
        <v>0</v>
      </c>
      <c r="R90" s="226">
        <f>Q90*H90</f>
        <v>0</v>
      </c>
      <c r="S90" s="226">
        <v>0</v>
      </c>
      <c r="T90" s="22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8" t="s">
        <v>1261</v>
      </c>
      <c r="AT90" s="228" t="s">
        <v>158</v>
      </c>
      <c r="AU90" s="228" t="s">
        <v>82</v>
      </c>
      <c r="AY90" s="20" t="s">
        <v>155</v>
      </c>
      <c r="BE90" s="229">
        <f>IF(N90="základní",J90,0)</f>
        <v>0</v>
      </c>
      <c r="BF90" s="229">
        <f>IF(N90="snížená",J90,0)</f>
        <v>0</v>
      </c>
      <c r="BG90" s="229">
        <f>IF(N90="zákl. přenesená",J90,0)</f>
        <v>0</v>
      </c>
      <c r="BH90" s="229">
        <f>IF(N90="sníž. přenesená",J90,0)</f>
        <v>0</v>
      </c>
      <c r="BI90" s="229">
        <f>IF(N90="nulová",J90,0)</f>
        <v>0</v>
      </c>
      <c r="BJ90" s="20" t="s">
        <v>80</v>
      </c>
      <c r="BK90" s="229">
        <f>ROUND(I90*H90,2)</f>
        <v>0</v>
      </c>
      <c r="BL90" s="20" t="s">
        <v>1261</v>
      </c>
      <c r="BM90" s="228" t="s">
        <v>1269</v>
      </c>
    </row>
    <row r="91" s="2" customFormat="1">
      <c r="A91" s="41"/>
      <c r="B91" s="42"/>
      <c r="C91" s="43"/>
      <c r="D91" s="230" t="s">
        <v>164</v>
      </c>
      <c r="E91" s="43"/>
      <c r="F91" s="231" t="s">
        <v>1270</v>
      </c>
      <c r="G91" s="43"/>
      <c r="H91" s="43"/>
      <c r="I91" s="232"/>
      <c r="J91" s="43"/>
      <c r="K91" s="43"/>
      <c r="L91" s="47"/>
      <c r="M91" s="233"/>
      <c r="N91" s="23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164</v>
      </c>
      <c r="AU91" s="20" t="s">
        <v>82</v>
      </c>
    </row>
    <row r="92" s="12" customFormat="1" ht="22.8" customHeight="1">
      <c r="A92" s="12"/>
      <c r="B92" s="201"/>
      <c r="C92" s="202"/>
      <c r="D92" s="203" t="s">
        <v>73</v>
      </c>
      <c r="E92" s="215" t="s">
        <v>1243</v>
      </c>
      <c r="F92" s="215" t="s">
        <v>1244</v>
      </c>
      <c r="G92" s="202"/>
      <c r="H92" s="202"/>
      <c r="I92" s="205"/>
      <c r="J92" s="216">
        <f>BK92</f>
        <v>0</v>
      </c>
      <c r="K92" s="202"/>
      <c r="L92" s="207"/>
      <c r="M92" s="208"/>
      <c r="N92" s="209"/>
      <c r="O92" s="209"/>
      <c r="P92" s="210">
        <f>SUM(P93:P94)</f>
        <v>0</v>
      </c>
      <c r="Q92" s="209"/>
      <c r="R92" s="210">
        <f>SUM(R93:R94)</f>
        <v>0</v>
      </c>
      <c r="S92" s="209"/>
      <c r="T92" s="211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2" t="s">
        <v>187</v>
      </c>
      <c r="AT92" s="213" t="s">
        <v>73</v>
      </c>
      <c r="AU92" s="213" t="s">
        <v>80</v>
      </c>
      <c r="AY92" s="212" t="s">
        <v>155</v>
      </c>
      <c r="BK92" s="214">
        <f>SUM(BK93:BK94)</f>
        <v>0</v>
      </c>
    </row>
    <row r="93" s="2" customFormat="1" ht="24.15" customHeight="1">
      <c r="A93" s="41"/>
      <c r="B93" s="42"/>
      <c r="C93" s="217" t="s">
        <v>89</v>
      </c>
      <c r="D93" s="217" t="s">
        <v>158</v>
      </c>
      <c r="E93" s="218" t="s">
        <v>1271</v>
      </c>
      <c r="F93" s="219" t="s">
        <v>1272</v>
      </c>
      <c r="G93" s="220" t="s">
        <v>400</v>
      </c>
      <c r="H93" s="221">
        <v>1</v>
      </c>
      <c r="I93" s="222"/>
      <c r="J93" s="223">
        <f>ROUND(I93*H93,2)</f>
        <v>0</v>
      </c>
      <c r="K93" s="219" t="s">
        <v>19</v>
      </c>
      <c r="L93" s="47"/>
      <c r="M93" s="224" t="s">
        <v>19</v>
      </c>
      <c r="N93" s="225" t="s">
        <v>45</v>
      </c>
      <c r="O93" s="87"/>
      <c r="P93" s="226">
        <f>O93*H93</f>
        <v>0</v>
      </c>
      <c r="Q93" s="226">
        <v>0</v>
      </c>
      <c r="R93" s="226">
        <f>Q93*H93</f>
        <v>0</v>
      </c>
      <c r="S93" s="226">
        <v>0</v>
      </c>
      <c r="T93" s="22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8" t="s">
        <v>1261</v>
      </c>
      <c r="AT93" s="228" t="s">
        <v>158</v>
      </c>
      <c r="AU93" s="228" t="s">
        <v>82</v>
      </c>
      <c r="AY93" s="20" t="s">
        <v>155</v>
      </c>
      <c r="BE93" s="229">
        <f>IF(N93="základní",J93,0)</f>
        <v>0</v>
      </c>
      <c r="BF93" s="229">
        <f>IF(N93="snížená",J93,0)</f>
        <v>0</v>
      </c>
      <c r="BG93" s="229">
        <f>IF(N93="zákl. přenesená",J93,0)</f>
        <v>0</v>
      </c>
      <c r="BH93" s="229">
        <f>IF(N93="sníž. přenesená",J93,0)</f>
        <v>0</v>
      </c>
      <c r="BI93" s="229">
        <f>IF(N93="nulová",J93,0)</f>
        <v>0</v>
      </c>
      <c r="BJ93" s="20" t="s">
        <v>80</v>
      </c>
      <c r="BK93" s="229">
        <f>ROUND(I93*H93,2)</f>
        <v>0</v>
      </c>
      <c r="BL93" s="20" t="s">
        <v>1261</v>
      </c>
      <c r="BM93" s="228" t="s">
        <v>1273</v>
      </c>
    </row>
    <row r="94" s="2" customFormat="1" ht="33" customHeight="1">
      <c r="A94" s="41"/>
      <c r="B94" s="42"/>
      <c r="C94" s="217" t="s">
        <v>94</v>
      </c>
      <c r="D94" s="217" t="s">
        <v>158</v>
      </c>
      <c r="E94" s="218" t="s">
        <v>1274</v>
      </c>
      <c r="F94" s="219" t="s">
        <v>1275</v>
      </c>
      <c r="G94" s="220" t="s">
        <v>400</v>
      </c>
      <c r="H94" s="221">
        <v>1</v>
      </c>
      <c r="I94" s="222"/>
      <c r="J94" s="223">
        <f>ROUND(I94*H94,2)</f>
        <v>0</v>
      </c>
      <c r="K94" s="219" t="s">
        <v>19</v>
      </c>
      <c r="L94" s="47"/>
      <c r="M94" s="301" t="s">
        <v>19</v>
      </c>
      <c r="N94" s="302" t="s">
        <v>45</v>
      </c>
      <c r="O94" s="285"/>
      <c r="P94" s="303">
        <f>O94*H94</f>
        <v>0</v>
      </c>
      <c r="Q94" s="303">
        <v>0</v>
      </c>
      <c r="R94" s="303">
        <f>Q94*H94</f>
        <v>0</v>
      </c>
      <c r="S94" s="303">
        <v>0</v>
      </c>
      <c r="T94" s="304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8" t="s">
        <v>1261</v>
      </c>
      <c r="AT94" s="228" t="s">
        <v>158</v>
      </c>
      <c r="AU94" s="228" t="s">
        <v>82</v>
      </c>
      <c r="AY94" s="20" t="s">
        <v>155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20" t="s">
        <v>80</v>
      </c>
      <c r="BK94" s="229">
        <f>ROUND(I94*H94,2)</f>
        <v>0</v>
      </c>
      <c r="BL94" s="20" t="s">
        <v>1261</v>
      </c>
      <c r="BM94" s="228" t="s">
        <v>1276</v>
      </c>
    </row>
    <row r="95" s="2" customFormat="1" ht="6.96" customHeight="1">
      <c r="A95" s="41"/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47"/>
      <c r="M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</sheetData>
  <sheetProtection sheet="1" autoFilter="0" formatColumns="0" formatRows="0" objects="1" scenarios="1" spinCount="100000" saltValue="CAMpamaLZrjOJlPHVB5qXAoWSPFsx8HAKelLZF2A5uZMXCQpWgl4dRjOp1kx0Xu8NQFF3jKtsSPFkuHlrUZ5Iw==" hashValue="HxvQ6M6zAeBqNiB1vBaTccOnT32I1duv09z5TLUiNCVikTJ5c31z9ZDa6KkCn5PkL8lDy5esT5/9AjPiy3Yi9Q==" algorithmName="SHA-512" password="CC35"/>
  <autoFilter ref="C82:K9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30001000"/>
    <hyperlink ref="F91" r:id="rId2" display="https://podminky.urs.cz/item/CS_URS_2025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1277</v>
      </c>
      <c r="H4" s="23"/>
    </row>
    <row r="5" s="1" customFormat="1" ht="12" customHeight="1">
      <c r="B5" s="23"/>
      <c r="C5" s="305" t="s">
        <v>13</v>
      </c>
      <c r="D5" s="154" t="s">
        <v>14</v>
      </c>
      <c r="E5" s="1"/>
      <c r="F5" s="1"/>
      <c r="H5" s="23"/>
    </row>
    <row r="6" s="1" customFormat="1" ht="36.96" customHeight="1">
      <c r="B6" s="23"/>
      <c r="C6" s="306" t="s">
        <v>16</v>
      </c>
      <c r="D6" s="307" t="s">
        <v>17</v>
      </c>
      <c r="E6" s="1"/>
      <c r="F6" s="1"/>
      <c r="H6" s="23"/>
    </row>
    <row r="7" s="1" customFormat="1" ht="16.5" customHeight="1">
      <c r="B7" s="23"/>
      <c r="C7" s="146" t="s">
        <v>23</v>
      </c>
      <c r="D7" s="151" t="str">
        <f>'Rekapitulace stavby'!AN8</f>
        <v>12. 1. 2023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90"/>
      <c r="B9" s="308"/>
      <c r="C9" s="309" t="s">
        <v>55</v>
      </c>
      <c r="D9" s="310" t="s">
        <v>56</v>
      </c>
      <c r="E9" s="310" t="s">
        <v>142</v>
      </c>
      <c r="F9" s="311" t="s">
        <v>1278</v>
      </c>
      <c r="G9" s="190"/>
      <c r="H9" s="308"/>
    </row>
    <row r="10" s="2" customFormat="1" ht="26.4" customHeight="1">
      <c r="A10" s="41"/>
      <c r="B10" s="47"/>
      <c r="C10" s="312" t="s">
        <v>1279</v>
      </c>
      <c r="D10" s="312" t="s">
        <v>97</v>
      </c>
      <c r="E10" s="41"/>
      <c r="F10" s="41"/>
      <c r="G10" s="41"/>
      <c r="H10" s="47"/>
    </row>
    <row r="11" s="2" customFormat="1" ht="16.8" customHeight="1">
      <c r="A11" s="41"/>
      <c r="B11" s="47"/>
      <c r="C11" s="313" t="s">
        <v>312</v>
      </c>
      <c r="D11" s="314" t="s">
        <v>313</v>
      </c>
      <c r="E11" s="315" t="s">
        <v>19</v>
      </c>
      <c r="F11" s="316">
        <v>869.02999999999997</v>
      </c>
      <c r="G11" s="41"/>
      <c r="H11" s="47"/>
    </row>
    <row r="12" s="2" customFormat="1" ht="16.8" customHeight="1">
      <c r="A12" s="41"/>
      <c r="B12" s="47"/>
      <c r="C12" s="317" t="s">
        <v>19</v>
      </c>
      <c r="D12" s="317" t="s">
        <v>388</v>
      </c>
      <c r="E12" s="20" t="s">
        <v>19</v>
      </c>
      <c r="F12" s="318">
        <v>437</v>
      </c>
      <c r="G12" s="41"/>
      <c r="H12" s="47"/>
    </row>
    <row r="13" s="2" customFormat="1" ht="16.8" customHeight="1">
      <c r="A13" s="41"/>
      <c r="B13" s="47"/>
      <c r="C13" s="317" t="s">
        <v>19</v>
      </c>
      <c r="D13" s="317" t="s">
        <v>389</v>
      </c>
      <c r="E13" s="20" t="s">
        <v>19</v>
      </c>
      <c r="F13" s="318">
        <v>437</v>
      </c>
      <c r="G13" s="41"/>
      <c r="H13" s="47"/>
    </row>
    <row r="14" s="2" customFormat="1" ht="16.8" customHeight="1">
      <c r="A14" s="41"/>
      <c r="B14" s="47"/>
      <c r="C14" s="317" t="s">
        <v>19</v>
      </c>
      <c r="D14" s="317" t="s">
        <v>390</v>
      </c>
      <c r="E14" s="20" t="s">
        <v>19</v>
      </c>
      <c r="F14" s="318">
        <v>175.94999999999999</v>
      </c>
      <c r="G14" s="41"/>
      <c r="H14" s="47"/>
    </row>
    <row r="15" s="2" customFormat="1" ht="16.8" customHeight="1">
      <c r="A15" s="41"/>
      <c r="B15" s="47"/>
      <c r="C15" s="317" t="s">
        <v>19</v>
      </c>
      <c r="D15" s="317" t="s">
        <v>391</v>
      </c>
      <c r="E15" s="20" t="s">
        <v>19</v>
      </c>
      <c r="F15" s="318">
        <v>122.40000000000001</v>
      </c>
      <c r="G15" s="41"/>
      <c r="H15" s="47"/>
    </row>
    <row r="16" s="2" customFormat="1" ht="16.8" customHeight="1">
      <c r="A16" s="41"/>
      <c r="B16" s="47"/>
      <c r="C16" s="317" t="s">
        <v>19</v>
      </c>
      <c r="D16" s="317" t="s">
        <v>392</v>
      </c>
      <c r="E16" s="20" t="s">
        <v>19</v>
      </c>
      <c r="F16" s="318">
        <v>58.439999999999998</v>
      </c>
      <c r="G16" s="41"/>
      <c r="H16" s="47"/>
    </row>
    <row r="17" s="2" customFormat="1" ht="16.8" customHeight="1">
      <c r="A17" s="41"/>
      <c r="B17" s="47"/>
      <c r="C17" s="317" t="s">
        <v>19</v>
      </c>
      <c r="D17" s="317" t="s">
        <v>393</v>
      </c>
      <c r="E17" s="20" t="s">
        <v>19</v>
      </c>
      <c r="F17" s="318">
        <v>-361.75999999999999</v>
      </c>
      <c r="G17" s="41"/>
      <c r="H17" s="47"/>
    </row>
    <row r="18" s="2" customFormat="1" ht="16.8" customHeight="1">
      <c r="A18" s="41"/>
      <c r="B18" s="47"/>
      <c r="C18" s="317" t="s">
        <v>312</v>
      </c>
      <c r="D18" s="317" t="s">
        <v>186</v>
      </c>
      <c r="E18" s="20" t="s">
        <v>19</v>
      </c>
      <c r="F18" s="318">
        <v>869.02999999999997</v>
      </c>
      <c r="G18" s="41"/>
      <c r="H18" s="47"/>
    </row>
    <row r="19" s="2" customFormat="1" ht="16.8" customHeight="1">
      <c r="A19" s="41"/>
      <c r="B19" s="47"/>
      <c r="C19" s="319" t="s">
        <v>1280</v>
      </c>
      <c r="D19" s="41"/>
      <c r="E19" s="41"/>
      <c r="F19" s="41"/>
      <c r="G19" s="41"/>
      <c r="H19" s="47"/>
    </row>
    <row r="20" s="2" customFormat="1" ht="16.8" customHeight="1">
      <c r="A20" s="41"/>
      <c r="B20" s="47"/>
      <c r="C20" s="317" t="s">
        <v>384</v>
      </c>
      <c r="D20" s="317" t="s">
        <v>1281</v>
      </c>
      <c r="E20" s="20" t="s">
        <v>161</v>
      </c>
      <c r="F20" s="318">
        <v>869.02999999999997</v>
      </c>
      <c r="G20" s="41"/>
      <c r="H20" s="47"/>
    </row>
    <row r="21" s="2" customFormat="1">
      <c r="A21" s="41"/>
      <c r="B21" s="47"/>
      <c r="C21" s="317" t="s">
        <v>394</v>
      </c>
      <c r="D21" s="317" t="s">
        <v>1282</v>
      </c>
      <c r="E21" s="20" t="s">
        <v>161</v>
      </c>
      <c r="F21" s="318">
        <v>869.02999999999997</v>
      </c>
      <c r="G21" s="41"/>
      <c r="H21" s="47"/>
    </row>
    <row r="22" s="2" customFormat="1" ht="16.8" customHeight="1">
      <c r="A22" s="41"/>
      <c r="B22" s="47"/>
      <c r="C22" s="317" t="s">
        <v>329</v>
      </c>
      <c r="D22" s="317" t="s">
        <v>1283</v>
      </c>
      <c r="E22" s="20" t="s">
        <v>161</v>
      </c>
      <c r="F22" s="318">
        <v>869.02999999999997</v>
      </c>
      <c r="G22" s="41"/>
      <c r="H22" s="47"/>
    </row>
    <row r="23" s="2" customFormat="1" ht="16.8" customHeight="1">
      <c r="A23" s="41"/>
      <c r="B23" s="47"/>
      <c r="C23" s="317" t="s">
        <v>333</v>
      </c>
      <c r="D23" s="317" t="s">
        <v>1284</v>
      </c>
      <c r="E23" s="20" t="s">
        <v>161</v>
      </c>
      <c r="F23" s="318">
        <v>999.38499999999999</v>
      </c>
      <c r="G23" s="41"/>
      <c r="H23" s="47"/>
    </row>
    <row r="24" s="2" customFormat="1" ht="16.8" customHeight="1">
      <c r="A24" s="41"/>
      <c r="B24" s="47"/>
      <c r="C24" s="317" t="s">
        <v>339</v>
      </c>
      <c r="D24" s="317" t="s">
        <v>1285</v>
      </c>
      <c r="E24" s="20" t="s">
        <v>161</v>
      </c>
      <c r="F24" s="318">
        <v>999.38499999999999</v>
      </c>
      <c r="G24" s="41"/>
      <c r="H24" s="47"/>
    </row>
    <row r="25" s="2" customFormat="1" ht="16.8" customHeight="1">
      <c r="A25" s="41"/>
      <c r="B25" s="47"/>
      <c r="C25" s="317" t="s">
        <v>357</v>
      </c>
      <c r="D25" s="317" t="s">
        <v>1286</v>
      </c>
      <c r="E25" s="20" t="s">
        <v>161</v>
      </c>
      <c r="F25" s="318">
        <v>869.02999999999997</v>
      </c>
      <c r="G25" s="41"/>
      <c r="H25" s="47"/>
    </row>
    <row r="26" s="2" customFormat="1" ht="16.8" customHeight="1">
      <c r="A26" s="41"/>
      <c r="B26" s="47"/>
      <c r="C26" s="317" t="s">
        <v>379</v>
      </c>
      <c r="D26" s="317" t="s">
        <v>1287</v>
      </c>
      <c r="E26" s="20" t="s">
        <v>161</v>
      </c>
      <c r="F26" s="318">
        <v>999.38499999999999</v>
      </c>
      <c r="G26" s="41"/>
      <c r="H26" s="47"/>
    </row>
    <row r="27" s="2" customFormat="1" ht="16.8" customHeight="1">
      <c r="A27" s="41"/>
      <c r="B27" s="47"/>
      <c r="C27" s="313" t="s">
        <v>315</v>
      </c>
      <c r="D27" s="314" t="s">
        <v>316</v>
      </c>
      <c r="E27" s="315" t="s">
        <v>161</v>
      </c>
      <c r="F27" s="316">
        <v>322.74000000000001</v>
      </c>
      <c r="G27" s="41"/>
      <c r="H27" s="47"/>
    </row>
    <row r="28" s="2" customFormat="1" ht="16.8" customHeight="1">
      <c r="A28" s="41"/>
      <c r="B28" s="47"/>
      <c r="C28" s="317" t="s">
        <v>19</v>
      </c>
      <c r="D28" s="317" t="s">
        <v>1288</v>
      </c>
      <c r="E28" s="20" t="s">
        <v>19</v>
      </c>
      <c r="F28" s="318">
        <v>282.24000000000001</v>
      </c>
      <c r="G28" s="41"/>
      <c r="H28" s="47"/>
    </row>
    <row r="29" s="2" customFormat="1" ht="16.8" customHeight="1">
      <c r="A29" s="41"/>
      <c r="B29" s="47"/>
      <c r="C29" s="317" t="s">
        <v>19</v>
      </c>
      <c r="D29" s="317" t="s">
        <v>183</v>
      </c>
      <c r="E29" s="20" t="s">
        <v>19</v>
      </c>
      <c r="F29" s="318">
        <v>4.3200000000000003</v>
      </c>
      <c r="G29" s="41"/>
      <c r="H29" s="47"/>
    </row>
    <row r="30" s="2" customFormat="1" ht="16.8" customHeight="1">
      <c r="A30" s="41"/>
      <c r="B30" s="47"/>
      <c r="C30" s="317" t="s">
        <v>19</v>
      </c>
      <c r="D30" s="317" t="s">
        <v>210</v>
      </c>
      <c r="E30" s="20" t="s">
        <v>19</v>
      </c>
      <c r="F30" s="318">
        <v>17.280000000000001</v>
      </c>
      <c r="G30" s="41"/>
      <c r="H30" s="47"/>
    </row>
    <row r="31" s="2" customFormat="1" ht="16.8" customHeight="1">
      <c r="A31" s="41"/>
      <c r="B31" s="47"/>
      <c r="C31" s="317" t="s">
        <v>19</v>
      </c>
      <c r="D31" s="317" t="s">
        <v>1289</v>
      </c>
      <c r="E31" s="20" t="s">
        <v>19</v>
      </c>
      <c r="F31" s="318">
        <v>18.899999999999999</v>
      </c>
      <c r="G31" s="41"/>
      <c r="H31" s="47"/>
    </row>
    <row r="32" s="2" customFormat="1" ht="16.8" customHeight="1">
      <c r="A32" s="41"/>
      <c r="B32" s="47"/>
      <c r="C32" s="317" t="s">
        <v>19</v>
      </c>
      <c r="D32" s="317" t="s">
        <v>186</v>
      </c>
      <c r="E32" s="20" t="s">
        <v>19</v>
      </c>
      <c r="F32" s="318">
        <v>322.74000000000001</v>
      </c>
      <c r="G32" s="41"/>
      <c r="H32" s="47"/>
    </row>
    <row r="33" s="2" customFormat="1" ht="16.8" customHeight="1">
      <c r="A33" s="41"/>
      <c r="B33" s="47"/>
      <c r="C33" s="319" t="s">
        <v>1280</v>
      </c>
      <c r="D33" s="41"/>
      <c r="E33" s="41"/>
      <c r="F33" s="41"/>
      <c r="G33" s="41"/>
      <c r="H33" s="47"/>
    </row>
    <row r="34" s="2" customFormat="1" ht="16.8" customHeight="1">
      <c r="A34" s="41"/>
      <c r="B34" s="47"/>
      <c r="C34" s="317" t="s">
        <v>384</v>
      </c>
      <c r="D34" s="317" t="s">
        <v>1281</v>
      </c>
      <c r="E34" s="20" t="s">
        <v>161</v>
      </c>
      <c r="F34" s="318">
        <v>869.02999999999997</v>
      </c>
      <c r="G34" s="41"/>
      <c r="H34" s="47"/>
    </row>
    <row r="35" s="2" customFormat="1" ht="16.8" customHeight="1">
      <c r="A35" s="41"/>
      <c r="B35" s="47"/>
      <c r="C35" s="313" t="s">
        <v>318</v>
      </c>
      <c r="D35" s="314" t="s">
        <v>319</v>
      </c>
      <c r="E35" s="315" t="s">
        <v>161</v>
      </c>
      <c r="F35" s="316">
        <v>39.020000000000003</v>
      </c>
      <c r="G35" s="41"/>
      <c r="H35" s="47"/>
    </row>
    <row r="36" s="2" customFormat="1" ht="16.8" customHeight="1">
      <c r="A36" s="41"/>
      <c r="B36" s="47"/>
      <c r="C36" s="317" t="s">
        <v>19</v>
      </c>
      <c r="D36" s="317" t="s">
        <v>223</v>
      </c>
      <c r="E36" s="20" t="s">
        <v>19</v>
      </c>
      <c r="F36" s="318">
        <v>7.2000000000000002</v>
      </c>
      <c r="G36" s="41"/>
      <c r="H36" s="47"/>
    </row>
    <row r="37" s="2" customFormat="1" ht="16.8" customHeight="1">
      <c r="A37" s="41"/>
      <c r="B37" s="47"/>
      <c r="C37" s="317" t="s">
        <v>19</v>
      </c>
      <c r="D37" s="317" t="s">
        <v>217</v>
      </c>
      <c r="E37" s="20" t="s">
        <v>19</v>
      </c>
      <c r="F37" s="318">
        <v>11.52</v>
      </c>
      <c r="G37" s="41"/>
      <c r="H37" s="47"/>
    </row>
    <row r="38" s="2" customFormat="1" ht="16.8" customHeight="1">
      <c r="A38" s="41"/>
      <c r="B38" s="47"/>
      <c r="C38" s="317" t="s">
        <v>19</v>
      </c>
      <c r="D38" s="317" t="s">
        <v>218</v>
      </c>
      <c r="E38" s="20" t="s">
        <v>19</v>
      </c>
      <c r="F38" s="318">
        <v>3.48</v>
      </c>
      <c r="G38" s="41"/>
      <c r="H38" s="47"/>
    </row>
    <row r="39" s="2" customFormat="1" ht="16.8" customHeight="1">
      <c r="A39" s="41"/>
      <c r="B39" s="47"/>
      <c r="C39" s="317" t="s">
        <v>19</v>
      </c>
      <c r="D39" s="317" t="s">
        <v>1290</v>
      </c>
      <c r="E39" s="20" t="s">
        <v>19</v>
      </c>
      <c r="F39" s="318">
        <v>5.4000000000000004</v>
      </c>
      <c r="G39" s="41"/>
      <c r="H39" s="47"/>
    </row>
    <row r="40" s="2" customFormat="1" ht="16.8" customHeight="1">
      <c r="A40" s="41"/>
      <c r="B40" s="47"/>
      <c r="C40" s="317" t="s">
        <v>19</v>
      </c>
      <c r="D40" s="317" t="s">
        <v>201</v>
      </c>
      <c r="E40" s="20" t="s">
        <v>19</v>
      </c>
      <c r="F40" s="318">
        <v>4.1600000000000001</v>
      </c>
      <c r="G40" s="41"/>
      <c r="H40" s="47"/>
    </row>
    <row r="41" s="2" customFormat="1" ht="16.8" customHeight="1">
      <c r="A41" s="41"/>
      <c r="B41" s="47"/>
      <c r="C41" s="317" t="s">
        <v>19</v>
      </c>
      <c r="D41" s="317" t="s">
        <v>1291</v>
      </c>
      <c r="E41" s="20" t="s">
        <v>19</v>
      </c>
      <c r="F41" s="318">
        <v>4.8600000000000003</v>
      </c>
      <c r="G41" s="41"/>
      <c r="H41" s="47"/>
    </row>
    <row r="42" s="2" customFormat="1" ht="16.8" customHeight="1">
      <c r="A42" s="41"/>
      <c r="B42" s="47"/>
      <c r="C42" s="317" t="s">
        <v>19</v>
      </c>
      <c r="D42" s="317" t="s">
        <v>1292</v>
      </c>
      <c r="E42" s="20" t="s">
        <v>19</v>
      </c>
      <c r="F42" s="318">
        <v>2.3999999999999999</v>
      </c>
      <c r="G42" s="41"/>
      <c r="H42" s="47"/>
    </row>
    <row r="43" s="2" customFormat="1" ht="16.8" customHeight="1">
      <c r="A43" s="41"/>
      <c r="B43" s="47"/>
      <c r="C43" s="317" t="s">
        <v>19</v>
      </c>
      <c r="D43" s="317" t="s">
        <v>186</v>
      </c>
      <c r="E43" s="20" t="s">
        <v>19</v>
      </c>
      <c r="F43" s="318">
        <v>39.020000000000003</v>
      </c>
      <c r="G43" s="41"/>
      <c r="H43" s="47"/>
    </row>
    <row r="44" s="2" customFormat="1" ht="16.8" customHeight="1">
      <c r="A44" s="41"/>
      <c r="B44" s="47"/>
      <c r="C44" s="319" t="s">
        <v>1280</v>
      </c>
      <c r="D44" s="41"/>
      <c r="E44" s="41"/>
      <c r="F44" s="41"/>
      <c r="G44" s="41"/>
      <c r="H44" s="47"/>
    </row>
    <row r="45" s="2" customFormat="1" ht="16.8" customHeight="1">
      <c r="A45" s="41"/>
      <c r="B45" s="47"/>
      <c r="C45" s="317" t="s">
        <v>384</v>
      </c>
      <c r="D45" s="317" t="s">
        <v>1281</v>
      </c>
      <c r="E45" s="20" t="s">
        <v>161</v>
      </c>
      <c r="F45" s="318">
        <v>869.02999999999997</v>
      </c>
      <c r="G45" s="41"/>
      <c r="H45" s="47"/>
    </row>
    <row r="46" s="2" customFormat="1" ht="16.8" customHeight="1">
      <c r="A46" s="41"/>
      <c r="B46" s="47"/>
      <c r="C46" s="313" t="s">
        <v>321</v>
      </c>
      <c r="D46" s="314" t="s">
        <v>322</v>
      </c>
      <c r="E46" s="315" t="s">
        <v>161</v>
      </c>
      <c r="F46" s="316">
        <v>74.620000000000005</v>
      </c>
      <c r="G46" s="41"/>
      <c r="H46" s="47"/>
    </row>
    <row r="47" s="2" customFormat="1" ht="16.8" customHeight="1">
      <c r="A47" s="41"/>
      <c r="B47" s="47"/>
      <c r="C47" s="317" t="s">
        <v>19</v>
      </c>
      <c r="D47" s="317" t="s">
        <v>229</v>
      </c>
      <c r="E47" s="20" t="s">
        <v>19</v>
      </c>
      <c r="F47" s="318">
        <v>74.620000000000005</v>
      </c>
      <c r="G47" s="41"/>
      <c r="H47" s="47"/>
    </row>
    <row r="48" s="2" customFormat="1" ht="16.8" customHeight="1">
      <c r="A48" s="41"/>
      <c r="B48" s="47"/>
      <c r="C48" s="319" t="s">
        <v>1280</v>
      </c>
      <c r="D48" s="41"/>
      <c r="E48" s="41"/>
      <c r="F48" s="41"/>
      <c r="G48" s="41"/>
      <c r="H48" s="47"/>
    </row>
    <row r="49" s="2" customFormat="1" ht="16.8" customHeight="1">
      <c r="A49" s="41"/>
      <c r="B49" s="47"/>
      <c r="C49" s="317" t="s">
        <v>375</v>
      </c>
      <c r="D49" s="317" t="s">
        <v>1293</v>
      </c>
      <c r="E49" s="20" t="s">
        <v>161</v>
      </c>
      <c r="F49" s="318">
        <v>74.620000000000005</v>
      </c>
      <c r="G49" s="41"/>
      <c r="H49" s="47"/>
    </row>
    <row r="50" s="2" customFormat="1" ht="26.4" customHeight="1">
      <c r="A50" s="41"/>
      <c r="B50" s="47"/>
      <c r="C50" s="312" t="s">
        <v>1294</v>
      </c>
      <c r="D50" s="312" t="s">
        <v>104</v>
      </c>
      <c r="E50" s="41"/>
      <c r="F50" s="41"/>
      <c r="G50" s="41"/>
      <c r="H50" s="47"/>
    </row>
    <row r="51" s="2" customFormat="1" ht="16.8" customHeight="1">
      <c r="A51" s="41"/>
      <c r="B51" s="47"/>
      <c r="C51" s="313" t="s">
        <v>1295</v>
      </c>
      <c r="D51" s="314" t="s">
        <v>1296</v>
      </c>
      <c r="E51" s="315" t="s">
        <v>19</v>
      </c>
      <c r="F51" s="316">
        <v>309.69999999999999</v>
      </c>
      <c r="G51" s="41"/>
      <c r="H51" s="47"/>
    </row>
    <row r="52" s="2" customFormat="1" ht="16.8" customHeight="1">
      <c r="A52" s="41"/>
      <c r="B52" s="47"/>
      <c r="C52" s="313" t="s">
        <v>1297</v>
      </c>
      <c r="D52" s="314" t="s">
        <v>1298</v>
      </c>
      <c r="E52" s="315" t="s">
        <v>19</v>
      </c>
      <c r="F52" s="316">
        <v>17.265000000000001</v>
      </c>
      <c r="G52" s="41"/>
      <c r="H52" s="47"/>
    </row>
    <row r="53" s="2" customFormat="1" ht="16.8" customHeight="1">
      <c r="A53" s="41"/>
      <c r="B53" s="47"/>
      <c r="C53" s="313" t="s">
        <v>1299</v>
      </c>
      <c r="D53" s="314" t="s">
        <v>1300</v>
      </c>
      <c r="E53" s="315" t="s">
        <v>19</v>
      </c>
      <c r="F53" s="316">
        <v>14.32</v>
      </c>
      <c r="G53" s="41"/>
      <c r="H53" s="47"/>
    </row>
    <row r="54" s="2" customFormat="1" ht="26.4" customHeight="1">
      <c r="A54" s="41"/>
      <c r="B54" s="47"/>
      <c r="C54" s="312" t="s">
        <v>1301</v>
      </c>
      <c r="D54" s="312" t="s">
        <v>106</v>
      </c>
      <c r="E54" s="41"/>
      <c r="F54" s="41"/>
      <c r="G54" s="41"/>
      <c r="H54" s="47"/>
    </row>
    <row r="55" s="2" customFormat="1" ht="16.8" customHeight="1">
      <c r="A55" s="41"/>
      <c r="B55" s="47"/>
      <c r="C55" s="313" t="s">
        <v>312</v>
      </c>
      <c r="D55" s="314" t="s">
        <v>645</v>
      </c>
      <c r="E55" s="315" t="s">
        <v>19</v>
      </c>
      <c r="F55" s="316">
        <v>7.8520000000000003</v>
      </c>
      <c r="G55" s="41"/>
      <c r="H55" s="47"/>
    </row>
    <row r="56" s="2" customFormat="1" ht="16.8" customHeight="1">
      <c r="A56" s="41"/>
      <c r="B56" s="47"/>
      <c r="C56" s="317" t="s">
        <v>19</v>
      </c>
      <c r="D56" s="317" t="s">
        <v>678</v>
      </c>
      <c r="E56" s="20" t="s">
        <v>19</v>
      </c>
      <c r="F56" s="318">
        <v>0</v>
      </c>
      <c r="G56" s="41"/>
      <c r="H56" s="47"/>
    </row>
    <row r="57" s="2" customFormat="1" ht="16.8" customHeight="1">
      <c r="A57" s="41"/>
      <c r="B57" s="47"/>
      <c r="C57" s="317" t="s">
        <v>19</v>
      </c>
      <c r="D57" s="317" t="s">
        <v>679</v>
      </c>
      <c r="E57" s="20" t="s">
        <v>19</v>
      </c>
      <c r="F57" s="318">
        <v>3.028</v>
      </c>
      <c r="G57" s="41"/>
      <c r="H57" s="47"/>
    </row>
    <row r="58" s="2" customFormat="1" ht="16.8" customHeight="1">
      <c r="A58" s="41"/>
      <c r="B58" s="47"/>
      <c r="C58" s="317" t="s">
        <v>19</v>
      </c>
      <c r="D58" s="317" t="s">
        <v>680</v>
      </c>
      <c r="E58" s="20" t="s">
        <v>19</v>
      </c>
      <c r="F58" s="318">
        <v>2.3660000000000001</v>
      </c>
      <c r="G58" s="41"/>
      <c r="H58" s="47"/>
    </row>
    <row r="59" s="2" customFormat="1" ht="16.8" customHeight="1">
      <c r="A59" s="41"/>
      <c r="B59" s="47"/>
      <c r="C59" s="317" t="s">
        <v>19</v>
      </c>
      <c r="D59" s="317" t="s">
        <v>681</v>
      </c>
      <c r="E59" s="20" t="s">
        <v>19</v>
      </c>
      <c r="F59" s="318">
        <v>0</v>
      </c>
      <c r="G59" s="41"/>
      <c r="H59" s="47"/>
    </row>
    <row r="60" s="2" customFormat="1" ht="16.8" customHeight="1">
      <c r="A60" s="41"/>
      <c r="B60" s="47"/>
      <c r="C60" s="317" t="s">
        <v>19</v>
      </c>
      <c r="D60" s="317" t="s">
        <v>682</v>
      </c>
      <c r="E60" s="20" t="s">
        <v>19</v>
      </c>
      <c r="F60" s="318">
        <v>2.4580000000000002</v>
      </c>
      <c r="G60" s="41"/>
      <c r="H60" s="47"/>
    </row>
    <row r="61" s="2" customFormat="1" ht="16.8" customHeight="1">
      <c r="A61" s="41"/>
      <c r="B61" s="47"/>
      <c r="C61" s="317" t="s">
        <v>312</v>
      </c>
      <c r="D61" s="317" t="s">
        <v>186</v>
      </c>
      <c r="E61" s="20" t="s">
        <v>19</v>
      </c>
      <c r="F61" s="318">
        <v>7.8520000000000003</v>
      </c>
      <c r="G61" s="41"/>
      <c r="H61" s="47"/>
    </row>
    <row r="62" s="2" customFormat="1" ht="16.8" customHeight="1">
      <c r="A62" s="41"/>
      <c r="B62" s="47"/>
      <c r="C62" s="319" t="s">
        <v>1280</v>
      </c>
      <c r="D62" s="41"/>
      <c r="E62" s="41"/>
      <c r="F62" s="41"/>
      <c r="G62" s="41"/>
      <c r="H62" s="47"/>
    </row>
    <row r="63" s="2" customFormat="1" ht="16.8" customHeight="1">
      <c r="A63" s="41"/>
      <c r="B63" s="47"/>
      <c r="C63" s="317" t="s">
        <v>674</v>
      </c>
      <c r="D63" s="317" t="s">
        <v>1302</v>
      </c>
      <c r="E63" s="20" t="s">
        <v>161</v>
      </c>
      <c r="F63" s="318">
        <v>7.8520000000000003</v>
      </c>
      <c r="G63" s="41"/>
      <c r="H63" s="47"/>
    </row>
    <row r="64" s="2" customFormat="1" ht="16.8" customHeight="1">
      <c r="A64" s="41"/>
      <c r="B64" s="47"/>
      <c r="C64" s="317" t="s">
        <v>690</v>
      </c>
      <c r="D64" s="317" t="s">
        <v>1303</v>
      </c>
      <c r="E64" s="20" t="s">
        <v>161</v>
      </c>
      <c r="F64" s="318">
        <v>15.704000000000001</v>
      </c>
      <c r="G64" s="41"/>
      <c r="H64" s="47"/>
    </row>
    <row r="65" s="2" customFormat="1" ht="16.8" customHeight="1">
      <c r="A65" s="41"/>
      <c r="B65" s="47"/>
      <c r="C65" s="313" t="s">
        <v>315</v>
      </c>
      <c r="D65" s="314" t="s">
        <v>647</v>
      </c>
      <c r="E65" s="315" t="s">
        <v>19</v>
      </c>
      <c r="F65" s="316">
        <v>17.149999999999999</v>
      </c>
      <c r="G65" s="41"/>
      <c r="H65" s="47"/>
    </row>
    <row r="66" s="2" customFormat="1" ht="16.8" customHeight="1">
      <c r="A66" s="41"/>
      <c r="B66" s="47"/>
      <c r="C66" s="317" t="s">
        <v>19</v>
      </c>
      <c r="D66" s="317" t="s">
        <v>786</v>
      </c>
      <c r="E66" s="20" t="s">
        <v>19</v>
      </c>
      <c r="F66" s="318">
        <v>2.0299999999999998</v>
      </c>
      <c r="G66" s="41"/>
      <c r="H66" s="47"/>
    </row>
    <row r="67" s="2" customFormat="1" ht="16.8" customHeight="1">
      <c r="A67" s="41"/>
      <c r="B67" s="47"/>
      <c r="C67" s="317" t="s">
        <v>19</v>
      </c>
      <c r="D67" s="317" t="s">
        <v>886</v>
      </c>
      <c r="E67" s="20" t="s">
        <v>19</v>
      </c>
      <c r="F67" s="318">
        <v>7.5</v>
      </c>
      <c r="G67" s="41"/>
      <c r="H67" s="47"/>
    </row>
    <row r="68" s="2" customFormat="1" ht="16.8" customHeight="1">
      <c r="A68" s="41"/>
      <c r="B68" s="47"/>
      <c r="C68" s="317" t="s">
        <v>19</v>
      </c>
      <c r="D68" s="317" t="s">
        <v>788</v>
      </c>
      <c r="E68" s="20" t="s">
        <v>19</v>
      </c>
      <c r="F68" s="318">
        <v>5.9299999999999997</v>
      </c>
      <c r="G68" s="41"/>
      <c r="H68" s="47"/>
    </row>
    <row r="69" s="2" customFormat="1" ht="16.8" customHeight="1">
      <c r="A69" s="41"/>
      <c r="B69" s="47"/>
      <c r="C69" s="317" t="s">
        <v>19</v>
      </c>
      <c r="D69" s="317" t="s">
        <v>789</v>
      </c>
      <c r="E69" s="20" t="s">
        <v>19</v>
      </c>
      <c r="F69" s="318">
        <v>1.69</v>
      </c>
      <c r="G69" s="41"/>
      <c r="H69" s="47"/>
    </row>
    <row r="70" s="2" customFormat="1" ht="16.8" customHeight="1">
      <c r="A70" s="41"/>
      <c r="B70" s="47"/>
      <c r="C70" s="317" t="s">
        <v>315</v>
      </c>
      <c r="D70" s="317" t="s">
        <v>186</v>
      </c>
      <c r="E70" s="20" t="s">
        <v>19</v>
      </c>
      <c r="F70" s="318">
        <v>17.149999999999999</v>
      </c>
      <c r="G70" s="41"/>
      <c r="H70" s="47"/>
    </row>
    <row r="71" s="2" customFormat="1" ht="16.8" customHeight="1">
      <c r="A71" s="41"/>
      <c r="B71" s="47"/>
      <c r="C71" s="319" t="s">
        <v>1280</v>
      </c>
      <c r="D71" s="41"/>
      <c r="E71" s="41"/>
      <c r="F71" s="41"/>
      <c r="G71" s="41"/>
      <c r="H71" s="47"/>
    </row>
    <row r="72" s="2" customFormat="1" ht="16.8" customHeight="1">
      <c r="A72" s="41"/>
      <c r="B72" s="47"/>
      <c r="C72" s="317" t="s">
        <v>882</v>
      </c>
      <c r="D72" s="317" t="s">
        <v>1304</v>
      </c>
      <c r="E72" s="20" t="s">
        <v>161</v>
      </c>
      <c r="F72" s="318">
        <v>17.149999999999999</v>
      </c>
      <c r="G72" s="41"/>
      <c r="H72" s="47"/>
    </row>
    <row r="73" s="2" customFormat="1" ht="16.8" customHeight="1">
      <c r="A73" s="41"/>
      <c r="B73" s="47"/>
      <c r="C73" s="317" t="s">
        <v>888</v>
      </c>
      <c r="D73" s="317" t="s">
        <v>1305</v>
      </c>
      <c r="E73" s="20" t="s">
        <v>161</v>
      </c>
      <c r="F73" s="318">
        <v>17.149999999999999</v>
      </c>
      <c r="G73" s="41"/>
      <c r="H73" s="47"/>
    </row>
    <row r="74" s="2" customFormat="1" ht="16.8" customHeight="1">
      <c r="A74" s="41"/>
      <c r="B74" s="47"/>
      <c r="C74" s="317" t="s">
        <v>893</v>
      </c>
      <c r="D74" s="317" t="s">
        <v>1306</v>
      </c>
      <c r="E74" s="20" t="s">
        <v>161</v>
      </c>
      <c r="F74" s="318">
        <v>17.149999999999999</v>
      </c>
      <c r="G74" s="41"/>
      <c r="H74" s="47"/>
    </row>
    <row r="75" s="2" customFormat="1">
      <c r="A75" s="41"/>
      <c r="B75" s="47"/>
      <c r="C75" s="317" t="s">
        <v>898</v>
      </c>
      <c r="D75" s="317" t="s">
        <v>1307</v>
      </c>
      <c r="E75" s="20" t="s">
        <v>161</v>
      </c>
      <c r="F75" s="318">
        <v>17.149999999999999</v>
      </c>
      <c r="G75" s="41"/>
      <c r="H75" s="47"/>
    </row>
    <row r="76" s="2" customFormat="1" ht="16.8" customHeight="1">
      <c r="A76" s="41"/>
      <c r="B76" s="47"/>
      <c r="C76" s="317" t="s">
        <v>917</v>
      </c>
      <c r="D76" s="317" t="s">
        <v>1308</v>
      </c>
      <c r="E76" s="20" t="s">
        <v>161</v>
      </c>
      <c r="F76" s="318">
        <v>17.149999999999999</v>
      </c>
      <c r="G76" s="41"/>
      <c r="H76" s="47"/>
    </row>
    <row r="77" s="2" customFormat="1" ht="16.8" customHeight="1">
      <c r="A77" s="41"/>
      <c r="B77" s="47"/>
      <c r="C77" s="313" t="s">
        <v>318</v>
      </c>
      <c r="D77" s="314" t="s">
        <v>649</v>
      </c>
      <c r="E77" s="315" t="s">
        <v>19</v>
      </c>
      <c r="F77" s="316">
        <v>66.748000000000005</v>
      </c>
      <c r="G77" s="41"/>
      <c r="H77" s="47"/>
    </row>
    <row r="78" s="2" customFormat="1" ht="16.8" customHeight="1">
      <c r="A78" s="41"/>
      <c r="B78" s="47"/>
      <c r="C78" s="317" t="s">
        <v>19</v>
      </c>
      <c r="D78" s="317" t="s">
        <v>959</v>
      </c>
      <c r="E78" s="20" t="s">
        <v>19</v>
      </c>
      <c r="F78" s="318">
        <v>8.8800000000000008</v>
      </c>
      <c r="G78" s="41"/>
      <c r="H78" s="47"/>
    </row>
    <row r="79" s="2" customFormat="1" ht="16.8" customHeight="1">
      <c r="A79" s="41"/>
      <c r="B79" s="47"/>
      <c r="C79" s="317" t="s">
        <v>19</v>
      </c>
      <c r="D79" s="317" t="s">
        <v>960</v>
      </c>
      <c r="E79" s="20" t="s">
        <v>19</v>
      </c>
      <c r="F79" s="318">
        <v>29.673999999999999</v>
      </c>
      <c r="G79" s="41"/>
      <c r="H79" s="47"/>
    </row>
    <row r="80" s="2" customFormat="1" ht="16.8" customHeight="1">
      <c r="A80" s="41"/>
      <c r="B80" s="47"/>
      <c r="C80" s="317" t="s">
        <v>19</v>
      </c>
      <c r="D80" s="317" t="s">
        <v>961</v>
      </c>
      <c r="E80" s="20" t="s">
        <v>19</v>
      </c>
      <c r="F80" s="318">
        <v>19.609999999999999</v>
      </c>
      <c r="G80" s="41"/>
      <c r="H80" s="47"/>
    </row>
    <row r="81" s="2" customFormat="1" ht="16.8" customHeight="1">
      <c r="A81" s="41"/>
      <c r="B81" s="47"/>
      <c r="C81" s="317" t="s">
        <v>19</v>
      </c>
      <c r="D81" s="317" t="s">
        <v>962</v>
      </c>
      <c r="E81" s="20" t="s">
        <v>19</v>
      </c>
      <c r="F81" s="318">
        <v>8.5839999999999996</v>
      </c>
      <c r="G81" s="41"/>
      <c r="H81" s="47"/>
    </row>
    <row r="82" s="2" customFormat="1" ht="16.8" customHeight="1">
      <c r="A82" s="41"/>
      <c r="B82" s="47"/>
      <c r="C82" s="317" t="s">
        <v>318</v>
      </c>
      <c r="D82" s="317" t="s">
        <v>186</v>
      </c>
      <c r="E82" s="20" t="s">
        <v>19</v>
      </c>
      <c r="F82" s="318">
        <v>66.748000000000005</v>
      </c>
      <c r="G82" s="41"/>
      <c r="H82" s="47"/>
    </row>
    <row r="83" s="2" customFormat="1" ht="16.8" customHeight="1">
      <c r="A83" s="41"/>
      <c r="B83" s="47"/>
      <c r="C83" s="319" t="s">
        <v>1280</v>
      </c>
      <c r="D83" s="41"/>
      <c r="E83" s="41"/>
      <c r="F83" s="41"/>
      <c r="G83" s="41"/>
      <c r="H83" s="47"/>
    </row>
    <row r="84" s="2" customFormat="1" ht="16.8" customHeight="1">
      <c r="A84" s="41"/>
      <c r="B84" s="47"/>
      <c r="C84" s="317" t="s">
        <v>955</v>
      </c>
      <c r="D84" s="317" t="s">
        <v>1309</v>
      </c>
      <c r="E84" s="20" t="s">
        <v>161</v>
      </c>
      <c r="F84" s="318">
        <v>66.748000000000005</v>
      </c>
      <c r="G84" s="41"/>
      <c r="H84" s="47"/>
    </row>
    <row r="85" s="2" customFormat="1" ht="16.8" customHeight="1">
      <c r="A85" s="41"/>
      <c r="B85" s="47"/>
      <c r="C85" s="317" t="s">
        <v>964</v>
      </c>
      <c r="D85" s="317" t="s">
        <v>1310</v>
      </c>
      <c r="E85" s="20" t="s">
        <v>161</v>
      </c>
      <c r="F85" s="318">
        <v>66.748000000000005</v>
      </c>
      <c r="G85" s="41"/>
      <c r="H85" s="47"/>
    </row>
    <row r="86" s="2" customFormat="1">
      <c r="A86" s="41"/>
      <c r="B86" s="47"/>
      <c r="C86" s="317" t="s">
        <v>969</v>
      </c>
      <c r="D86" s="317" t="s">
        <v>1311</v>
      </c>
      <c r="E86" s="20" t="s">
        <v>161</v>
      </c>
      <c r="F86" s="318">
        <v>66.748000000000005</v>
      </c>
      <c r="G86" s="41"/>
      <c r="H86" s="47"/>
    </row>
    <row r="87" s="2" customFormat="1" ht="16.8" customHeight="1">
      <c r="A87" s="41"/>
      <c r="B87" s="47"/>
      <c r="C87" s="317" t="s">
        <v>1011</v>
      </c>
      <c r="D87" s="317" t="s">
        <v>1312</v>
      </c>
      <c r="E87" s="20" t="s">
        <v>161</v>
      </c>
      <c r="F87" s="318">
        <v>66.748000000000005</v>
      </c>
      <c r="G87" s="41"/>
      <c r="H87" s="47"/>
    </row>
    <row r="88" s="2" customFormat="1" ht="16.8" customHeight="1">
      <c r="A88" s="41"/>
      <c r="B88" s="47"/>
      <c r="C88" s="317" t="s">
        <v>1059</v>
      </c>
      <c r="D88" s="317" t="s">
        <v>1313</v>
      </c>
      <c r="E88" s="20" t="s">
        <v>161</v>
      </c>
      <c r="F88" s="318">
        <v>85.888000000000005</v>
      </c>
      <c r="G88" s="41"/>
      <c r="H88" s="47"/>
    </row>
    <row r="89" s="2" customFormat="1" ht="16.8" customHeight="1">
      <c r="A89" s="41"/>
      <c r="B89" s="47"/>
      <c r="C89" s="317" t="s">
        <v>974</v>
      </c>
      <c r="D89" s="317" t="s">
        <v>975</v>
      </c>
      <c r="E89" s="20" t="s">
        <v>161</v>
      </c>
      <c r="F89" s="318">
        <v>73.423000000000002</v>
      </c>
      <c r="G89" s="41"/>
      <c r="H89" s="47"/>
    </row>
    <row r="90" s="2" customFormat="1" ht="16.8" customHeight="1">
      <c r="A90" s="41"/>
      <c r="B90" s="47"/>
      <c r="C90" s="313" t="s">
        <v>321</v>
      </c>
      <c r="D90" s="314" t="s">
        <v>651</v>
      </c>
      <c r="E90" s="315" t="s">
        <v>19</v>
      </c>
      <c r="F90" s="316">
        <v>1.0800000000000001</v>
      </c>
      <c r="G90" s="41"/>
      <c r="H90" s="47"/>
    </row>
    <row r="91" s="2" customFormat="1" ht="16.8" customHeight="1">
      <c r="A91" s="41"/>
      <c r="B91" s="47"/>
      <c r="C91" s="317" t="s">
        <v>19</v>
      </c>
      <c r="D91" s="317" t="s">
        <v>1039</v>
      </c>
      <c r="E91" s="20" t="s">
        <v>19</v>
      </c>
      <c r="F91" s="318">
        <v>0.54000000000000004</v>
      </c>
      <c r="G91" s="41"/>
      <c r="H91" s="47"/>
    </row>
    <row r="92" s="2" customFormat="1" ht="16.8" customHeight="1">
      <c r="A92" s="41"/>
      <c r="B92" s="47"/>
      <c r="C92" s="317" t="s">
        <v>19</v>
      </c>
      <c r="D92" s="317" t="s">
        <v>1040</v>
      </c>
      <c r="E92" s="20" t="s">
        <v>19</v>
      </c>
      <c r="F92" s="318">
        <v>0.54000000000000004</v>
      </c>
      <c r="G92" s="41"/>
      <c r="H92" s="47"/>
    </row>
    <row r="93" s="2" customFormat="1" ht="16.8" customHeight="1">
      <c r="A93" s="41"/>
      <c r="B93" s="47"/>
      <c r="C93" s="317" t="s">
        <v>321</v>
      </c>
      <c r="D93" s="317" t="s">
        <v>186</v>
      </c>
      <c r="E93" s="20" t="s">
        <v>19</v>
      </c>
      <c r="F93" s="318">
        <v>1.0800000000000001</v>
      </c>
      <c r="G93" s="41"/>
      <c r="H93" s="47"/>
    </row>
    <row r="94" s="2" customFormat="1" ht="16.8" customHeight="1">
      <c r="A94" s="41"/>
      <c r="B94" s="47"/>
      <c r="C94" s="319" t="s">
        <v>1280</v>
      </c>
      <c r="D94" s="41"/>
      <c r="E94" s="41"/>
      <c r="F94" s="41"/>
      <c r="G94" s="41"/>
      <c r="H94" s="47"/>
    </row>
    <row r="95" s="2" customFormat="1" ht="16.8" customHeight="1">
      <c r="A95" s="41"/>
      <c r="B95" s="47"/>
      <c r="C95" s="317" t="s">
        <v>1035</v>
      </c>
      <c r="D95" s="317" t="s">
        <v>1314</v>
      </c>
      <c r="E95" s="20" t="s">
        <v>161</v>
      </c>
      <c r="F95" s="318">
        <v>1.0800000000000001</v>
      </c>
      <c r="G95" s="41"/>
      <c r="H95" s="47"/>
    </row>
    <row r="96" s="2" customFormat="1" ht="16.8" customHeight="1">
      <c r="A96" s="41"/>
      <c r="B96" s="47"/>
      <c r="C96" s="317" t="s">
        <v>1042</v>
      </c>
      <c r="D96" s="317" t="s">
        <v>1315</v>
      </c>
      <c r="E96" s="20" t="s">
        <v>161</v>
      </c>
      <c r="F96" s="318">
        <v>1.0800000000000001</v>
      </c>
      <c r="G96" s="41"/>
      <c r="H96" s="47"/>
    </row>
    <row r="97" s="2" customFormat="1" ht="16.8" customHeight="1">
      <c r="A97" s="41"/>
      <c r="B97" s="47"/>
      <c r="C97" s="317" t="s">
        <v>1047</v>
      </c>
      <c r="D97" s="317" t="s">
        <v>1316</v>
      </c>
      <c r="E97" s="20" t="s">
        <v>161</v>
      </c>
      <c r="F97" s="318">
        <v>1.0800000000000001</v>
      </c>
      <c r="G97" s="41"/>
      <c r="H97" s="47"/>
    </row>
    <row r="98" s="2" customFormat="1" ht="16.8" customHeight="1">
      <c r="A98" s="41"/>
      <c r="B98" s="47"/>
      <c r="C98" s="317" t="s">
        <v>1052</v>
      </c>
      <c r="D98" s="317" t="s">
        <v>1317</v>
      </c>
      <c r="E98" s="20" t="s">
        <v>161</v>
      </c>
      <c r="F98" s="318">
        <v>1.0800000000000001</v>
      </c>
      <c r="G98" s="41"/>
      <c r="H98" s="47"/>
    </row>
    <row r="99" s="2" customFormat="1" ht="16.8" customHeight="1">
      <c r="A99" s="41"/>
      <c r="B99" s="47"/>
      <c r="C99" s="313" t="s">
        <v>653</v>
      </c>
      <c r="D99" s="314" t="s">
        <v>654</v>
      </c>
      <c r="E99" s="315" t="s">
        <v>19</v>
      </c>
      <c r="F99" s="316">
        <v>85.888000000000005</v>
      </c>
      <c r="G99" s="41"/>
      <c r="H99" s="47"/>
    </row>
    <row r="100" s="2" customFormat="1" ht="16.8" customHeight="1">
      <c r="A100" s="41"/>
      <c r="B100" s="47"/>
      <c r="C100" s="317" t="s">
        <v>19</v>
      </c>
      <c r="D100" s="317" t="s">
        <v>1063</v>
      </c>
      <c r="E100" s="20" t="s">
        <v>19</v>
      </c>
      <c r="F100" s="318">
        <v>22.995999999999999</v>
      </c>
      <c r="G100" s="41"/>
      <c r="H100" s="47"/>
    </row>
    <row r="101" s="2" customFormat="1">
      <c r="A101" s="41"/>
      <c r="B101" s="47"/>
      <c r="C101" s="317" t="s">
        <v>19</v>
      </c>
      <c r="D101" s="317" t="s">
        <v>1064</v>
      </c>
      <c r="E101" s="20" t="s">
        <v>19</v>
      </c>
      <c r="F101" s="318">
        <v>64.906999999999996</v>
      </c>
      <c r="G101" s="41"/>
      <c r="H101" s="47"/>
    </row>
    <row r="102" s="2" customFormat="1" ht="16.8" customHeight="1">
      <c r="A102" s="41"/>
      <c r="B102" s="47"/>
      <c r="C102" s="317" t="s">
        <v>19</v>
      </c>
      <c r="D102" s="317" t="s">
        <v>1065</v>
      </c>
      <c r="E102" s="20" t="s">
        <v>19</v>
      </c>
      <c r="F102" s="318">
        <v>45.878</v>
      </c>
      <c r="G102" s="41"/>
      <c r="H102" s="47"/>
    </row>
    <row r="103" s="2" customFormat="1" ht="16.8" customHeight="1">
      <c r="A103" s="41"/>
      <c r="B103" s="47"/>
      <c r="C103" s="317" t="s">
        <v>19</v>
      </c>
      <c r="D103" s="317" t="s">
        <v>1066</v>
      </c>
      <c r="E103" s="20" t="s">
        <v>19</v>
      </c>
      <c r="F103" s="318">
        <v>18.855</v>
      </c>
      <c r="G103" s="41"/>
      <c r="H103" s="47"/>
    </row>
    <row r="104" s="2" customFormat="1" ht="16.8" customHeight="1">
      <c r="A104" s="41"/>
      <c r="B104" s="47"/>
      <c r="C104" s="317" t="s">
        <v>19</v>
      </c>
      <c r="D104" s="317" t="s">
        <v>1067</v>
      </c>
      <c r="E104" s="20" t="s">
        <v>19</v>
      </c>
      <c r="F104" s="318">
        <v>-66.748000000000005</v>
      </c>
      <c r="G104" s="41"/>
      <c r="H104" s="47"/>
    </row>
    <row r="105" s="2" customFormat="1" ht="16.8" customHeight="1">
      <c r="A105" s="41"/>
      <c r="B105" s="47"/>
      <c r="C105" s="317" t="s">
        <v>653</v>
      </c>
      <c r="D105" s="317" t="s">
        <v>186</v>
      </c>
      <c r="E105" s="20" t="s">
        <v>19</v>
      </c>
      <c r="F105" s="318">
        <v>85.888000000000005</v>
      </c>
      <c r="G105" s="41"/>
      <c r="H105" s="47"/>
    </row>
    <row r="106" s="2" customFormat="1" ht="16.8" customHeight="1">
      <c r="A106" s="41"/>
      <c r="B106" s="47"/>
      <c r="C106" s="319" t="s">
        <v>1280</v>
      </c>
      <c r="D106" s="41"/>
      <c r="E106" s="41"/>
      <c r="F106" s="41"/>
      <c r="G106" s="41"/>
      <c r="H106" s="47"/>
    </row>
    <row r="107" s="2" customFormat="1" ht="16.8" customHeight="1">
      <c r="A107" s="41"/>
      <c r="B107" s="47"/>
      <c r="C107" s="317" t="s">
        <v>1059</v>
      </c>
      <c r="D107" s="317" t="s">
        <v>1313</v>
      </c>
      <c r="E107" s="20" t="s">
        <v>161</v>
      </c>
      <c r="F107" s="318">
        <v>85.888000000000005</v>
      </c>
      <c r="G107" s="41"/>
      <c r="H107" s="47"/>
    </row>
    <row r="108" s="2" customFormat="1">
      <c r="A108" s="41"/>
      <c r="B108" s="47"/>
      <c r="C108" s="317" t="s">
        <v>702</v>
      </c>
      <c r="D108" s="317" t="s">
        <v>1318</v>
      </c>
      <c r="E108" s="20" t="s">
        <v>161</v>
      </c>
      <c r="F108" s="318">
        <v>85.888000000000005</v>
      </c>
      <c r="G108" s="41"/>
      <c r="H108" s="47"/>
    </row>
    <row r="109" s="2" customFormat="1" ht="16.8" customHeight="1">
      <c r="A109" s="41"/>
      <c r="B109" s="47"/>
      <c r="C109" s="317" t="s">
        <v>1069</v>
      </c>
      <c r="D109" s="317" t="s">
        <v>1319</v>
      </c>
      <c r="E109" s="20" t="s">
        <v>161</v>
      </c>
      <c r="F109" s="318">
        <v>85.888000000000005</v>
      </c>
      <c r="G109" s="41"/>
      <c r="H109" s="47"/>
    </row>
    <row r="110" s="2" customFormat="1" ht="16.8" customHeight="1">
      <c r="A110" s="41"/>
      <c r="B110" s="47"/>
      <c r="C110" s="317" t="s">
        <v>1074</v>
      </c>
      <c r="D110" s="317" t="s">
        <v>1320</v>
      </c>
      <c r="E110" s="20" t="s">
        <v>161</v>
      </c>
      <c r="F110" s="318">
        <v>85.888000000000005</v>
      </c>
      <c r="G110" s="41"/>
      <c r="H110" s="47"/>
    </row>
    <row r="111" s="2" customFormat="1" ht="7.44" customHeight="1">
      <c r="A111" s="41"/>
      <c r="B111" s="169"/>
      <c r="C111" s="170"/>
      <c r="D111" s="170"/>
      <c r="E111" s="170"/>
      <c r="F111" s="170"/>
      <c r="G111" s="170"/>
      <c r="H111" s="47"/>
    </row>
    <row r="112" s="2" customFormat="1">
      <c r="A112" s="41"/>
      <c r="B112" s="41"/>
      <c r="C112" s="41"/>
      <c r="D112" s="41"/>
      <c r="E112" s="41"/>
      <c r="F112" s="41"/>
      <c r="G112" s="41"/>
      <c r="H112" s="41"/>
    </row>
  </sheetData>
  <sheetProtection sheet="1" formatColumns="0" formatRows="0" objects="1" scenarios="1" spinCount="100000" saltValue="7Iq4wSsvbKU4S3TAeqojc2wohVLoOkRzEVl86IyTvwidS58LLZPJg7ReF5t3mIASvhBjQjgY4P+5wdCoQT9KmQ==" hashValue="FE2bu+MPOEy/zDhaRa294lYGcJj1huh4AVsc1YHVtGkmufwsP7XDpUocPr5Fythb0z7t4i8arkOkYwiQdoJai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2025-03-06T12:10:35Z</dcterms:created>
  <dcterms:modified xsi:type="dcterms:W3CDTF">2025-03-06T12:10:45Z</dcterms:modified>
</cp:coreProperties>
</file>