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prava kanalizace NEMTP\"/>
    </mc:Choice>
  </mc:AlternateContent>
  <bookViews>
    <workbookView xWindow="-105" yWindow="-105" windowWidth="25815" windowHeight="16215"/>
  </bookViews>
  <sheets>
    <sheet name="Rekapitulace stavby" sheetId="1" r:id="rId1"/>
    <sheet name="3a - Úsek A" sheetId="2" r:id="rId2"/>
    <sheet name="3b - Úsek B" sheetId="3" r:id="rId3"/>
    <sheet name="3c - Úsek C" sheetId="4" r:id="rId4"/>
  </sheets>
  <definedNames>
    <definedName name="_xlnm._FilterDatabase" localSheetId="1" hidden="1">'3a - Úsek A'!$C$129:$K$388</definedName>
    <definedName name="_xlnm._FilterDatabase" localSheetId="2" hidden="1">'3b - Úsek B'!$C$128:$K$335</definedName>
    <definedName name="_xlnm._FilterDatabase" localSheetId="3" hidden="1">'3c - Úsek C'!$C$125:$K$156</definedName>
    <definedName name="_xlnm.Print_Titles" localSheetId="1">'3a - Úsek A'!$129:$129</definedName>
    <definedName name="_xlnm.Print_Titles" localSheetId="2">'3b - Úsek B'!$128:$128</definedName>
    <definedName name="_xlnm.Print_Titles" localSheetId="3">'3c - Úsek C'!$125:$125</definedName>
    <definedName name="_xlnm.Print_Titles" localSheetId="0">'Rekapitulace stavby'!$92:$92</definedName>
    <definedName name="_xlnm.Print_Area" localSheetId="1">'3a - Úsek A'!$C$4:$J$76,'3a - Úsek A'!$C$82:$J$109,'3a - Úsek A'!$C$115:$J$388</definedName>
    <definedName name="_xlnm.Print_Area" localSheetId="2">'3b - Úsek B'!$C$4:$J$76,'3b - Úsek B'!$C$82:$J$108,'3b - Úsek B'!$C$114:$J$335</definedName>
    <definedName name="_xlnm.Print_Area" localSheetId="3">'3c - Úsek C'!$C$4:$J$76,'3c - Úsek C'!$C$82:$J$105,'3c - Úsek C'!$C$111:$J$156</definedName>
    <definedName name="_xlnm.Print_Area" localSheetId="0">'Rekapitulace stavby'!$D$4:$AO$76,'Rekapitulace stavby'!$C$82:$AQ$99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8" i="1" s="1"/>
  <c r="J37" i="4"/>
  <c r="AX98" i="1" s="1"/>
  <c r="BI154" i="4"/>
  <c r="BH154" i="4"/>
  <c r="BG154" i="4"/>
  <c r="BF154" i="4"/>
  <c r="T154" i="4"/>
  <c r="T153" i="4" s="1"/>
  <c r="T152" i="4" s="1"/>
  <c r="R154" i="4"/>
  <c r="R153" i="4" s="1"/>
  <c r="R152" i="4" s="1"/>
  <c r="P154" i="4"/>
  <c r="P153" i="4" s="1"/>
  <c r="P152" i="4" s="1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F120" i="4"/>
  <c r="E118" i="4"/>
  <c r="F91" i="4"/>
  <c r="E89" i="4"/>
  <c r="J26" i="4"/>
  <c r="E26" i="4"/>
  <c r="J123" i="4"/>
  <c r="J25" i="4"/>
  <c r="J23" i="4"/>
  <c r="E23" i="4"/>
  <c r="J122" i="4"/>
  <c r="J22" i="4"/>
  <c r="J20" i="4"/>
  <c r="E20" i="4"/>
  <c r="F94" i="4"/>
  <c r="J19" i="4"/>
  <c r="J17" i="4"/>
  <c r="E17" i="4"/>
  <c r="F122" i="4"/>
  <c r="J16" i="4"/>
  <c r="J91" i="4"/>
  <c r="E7" i="4"/>
  <c r="E114" i="4" s="1"/>
  <c r="J39" i="3"/>
  <c r="J38" i="3"/>
  <c r="AY97" i="1"/>
  <c r="J37" i="3"/>
  <c r="AX97" i="1" s="1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17" i="3"/>
  <c r="BH317" i="3"/>
  <c r="BG317" i="3"/>
  <c r="BF317" i="3"/>
  <c r="T317" i="3"/>
  <c r="R317" i="3"/>
  <c r="P317" i="3"/>
  <c r="BI311" i="3"/>
  <c r="BH311" i="3"/>
  <c r="BG311" i="3"/>
  <c r="BF311" i="3"/>
  <c r="T311" i="3"/>
  <c r="R311" i="3"/>
  <c r="P311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6" i="3"/>
  <c r="BH276" i="3"/>
  <c r="BG276" i="3"/>
  <c r="BF276" i="3"/>
  <c r="T276" i="3"/>
  <c r="T268" i="3" s="1"/>
  <c r="R276" i="3"/>
  <c r="P276" i="3"/>
  <c r="BI269" i="3"/>
  <c r="BH269" i="3"/>
  <c r="BG269" i="3"/>
  <c r="BF269" i="3"/>
  <c r="T269" i="3"/>
  <c r="R269" i="3"/>
  <c r="R268" i="3" s="1"/>
  <c r="P269" i="3"/>
  <c r="P268" i="3" s="1"/>
  <c r="BI262" i="3"/>
  <c r="BH262" i="3"/>
  <c r="BG262" i="3"/>
  <c r="BF262" i="3"/>
  <c r="T262" i="3"/>
  <c r="T261" i="3" s="1"/>
  <c r="R262" i="3"/>
  <c r="R261" i="3" s="1"/>
  <c r="P262" i="3"/>
  <c r="P261" i="3" s="1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34" i="3"/>
  <c r="BH234" i="3"/>
  <c r="BG234" i="3"/>
  <c r="BF234" i="3"/>
  <c r="T234" i="3"/>
  <c r="R234" i="3"/>
  <c r="P234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78" i="3"/>
  <c r="BH178" i="3"/>
  <c r="BG178" i="3"/>
  <c r="BF178" i="3"/>
  <c r="T178" i="3"/>
  <c r="R178" i="3"/>
  <c r="P178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F123" i="3"/>
  <c r="E121" i="3"/>
  <c r="F91" i="3"/>
  <c r="E89" i="3"/>
  <c r="J26" i="3"/>
  <c r="E26" i="3"/>
  <c r="J126" i="3" s="1"/>
  <c r="J25" i="3"/>
  <c r="J23" i="3"/>
  <c r="E23" i="3"/>
  <c r="J125" i="3" s="1"/>
  <c r="J22" i="3"/>
  <c r="J20" i="3"/>
  <c r="E20" i="3"/>
  <c r="F94" i="3" s="1"/>
  <c r="J19" i="3"/>
  <c r="J17" i="3"/>
  <c r="E17" i="3"/>
  <c r="F125" i="3" s="1"/>
  <c r="J16" i="3"/>
  <c r="J123" i="3"/>
  <c r="E7" i="3"/>
  <c r="E117" i="3" s="1"/>
  <c r="J39" i="2"/>
  <c r="J38" i="2"/>
  <c r="AY96" i="1" s="1"/>
  <c r="J37" i="2"/>
  <c r="AX96" i="1" s="1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4" i="2"/>
  <c r="BH334" i="2"/>
  <c r="BG334" i="2"/>
  <c r="BF334" i="2"/>
  <c r="T334" i="2"/>
  <c r="T333" i="2" s="1"/>
  <c r="R334" i="2"/>
  <c r="R333" i="2"/>
  <c r="P334" i="2"/>
  <c r="P333" i="2" s="1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T320" i="2" s="1"/>
  <c r="R321" i="2"/>
  <c r="R320" i="2" s="1"/>
  <c r="P321" i="2"/>
  <c r="P320" i="2" s="1"/>
  <c r="BI309" i="2"/>
  <c r="BH309" i="2"/>
  <c r="BG309" i="2"/>
  <c r="BF309" i="2"/>
  <c r="T309" i="2"/>
  <c r="T297" i="2" s="1"/>
  <c r="R309" i="2"/>
  <c r="P309" i="2"/>
  <c r="BI298" i="2"/>
  <c r="BH298" i="2"/>
  <c r="BG298" i="2"/>
  <c r="BF298" i="2"/>
  <c r="T298" i="2"/>
  <c r="R298" i="2"/>
  <c r="R297" i="2" s="1"/>
  <c r="P298" i="2"/>
  <c r="P297" i="2" s="1"/>
  <c r="BI293" i="2"/>
  <c r="BH293" i="2"/>
  <c r="BG293" i="2"/>
  <c r="BF293" i="2"/>
  <c r="T293" i="2"/>
  <c r="T292" i="2" s="1"/>
  <c r="R293" i="2"/>
  <c r="R292" i="2"/>
  <c r="P293" i="2"/>
  <c r="P292" i="2" s="1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57" i="2"/>
  <c r="BH157" i="2"/>
  <c r="BG157" i="2"/>
  <c r="BF157" i="2"/>
  <c r="T157" i="2"/>
  <c r="R157" i="2"/>
  <c r="P157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126" i="2" s="1"/>
  <c r="J22" i="2"/>
  <c r="J20" i="2"/>
  <c r="E20" i="2"/>
  <c r="F127" i="2" s="1"/>
  <c r="J19" i="2"/>
  <c r="J17" i="2"/>
  <c r="E17" i="2"/>
  <c r="F126" i="2" s="1"/>
  <c r="J16" i="2"/>
  <c r="J124" i="2"/>
  <c r="E7" i="2"/>
  <c r="E118" i="2" s="1"/>
  <c r="L90" i="1"/>
  <c r="AM90" i="1"/>
  <c r="AM89" i="1"/>
  <c r="L89" i="1"/>
  <c r="AM87" i="1"/>
  <c r="L87" i="1"/>
  <c r="L85" i="1"/>
  <c r="L84" i="1"/>
  <c r="J181" i="2"/>
  <c r="BK173" i="2"/>
  <c r="BK142" i="2"/>
  <c r="BK252" i="3"/>
  <c r="BK325" i="3"/>
  <c r="J296" i="3"/>
  <c r="BK171" i="3"/>
  <c r="J298" i="3"/>
  <c r="J201" i="3"/>
  <c r="BK317" i="3"/>
  <c r="J260" i="3"/>
  <c r="BK299" i="3"/>
  <c r="J192" i="3"/>
  <c r="BK141" i="3"/>
  <c r="BK269" i="3"/>
  <c r="BK160" i="3"/>
  <c r="J329" i="3"/>
  <c r="J160" i="3"/>
  <c r="BK146" i="4"/>
  <c r="J150" i="4"/>
  <c r="BK135" i="4"/>
  <c r="J136" i="4"/>
  <c r="BK144" i="4"/>
  <c r="BK177" i="2"/>
  <c r="J174" i="2"/>
  <c r="J157" i="2"/>
  <c r="J303" i="3"/>
  <c r="BK324" i="3"/>
  <c r="J290" i="3"/>
  <c r="BK163" i="3"/>
  <c r="BK295" i="3"/>
  <c r="J327" i="3"/>
  <c r="J284" i="3"/>
  <c r="J132" i="3"/>
  <c r="J252" i="3"/>
  <c r="BK155" i="3"/>
  <c r="J294" i="3"/>
  <c r="BK204" i="3"/>
  <c r="BK137" i="3"/>
  <c r="J335" i="3"/>
  <c r="BK225" i="3"/>
  <c r="BK154" i="4"/>
  <c r="BK129" i="4"/>
  <c r="BK130" i="4"/>
  <c r="BK131" i="4"/>
  <c r="J132" i="4"/>
  <c r="BK188" i="2"/>
  <c r="BK174" i="2"/>
  <c r="BK157" i="2"/>
  <c r="J325" i="3"/>
  <c r="BK159" i="3"/>
  <c r="J323" i="3"/>
  <c r="J293" i="3"/>
  <c r="BK192" i="3"/>
  <c r="J269" i="3"/>
  <c r="J171" i="3"/>
  <c r="BK296" i="3"/>
  <c r="J221" i="3"/>
  <c r="BK311" i="3"/>
  <c r="BK157" i="3"/>
  <c r="BK290" i="3"/>
  <c r="J202" i="3"/>
  <c r="J259" i="3"/>
  <c r="J204" i="3"/>
  <c r="BK150" i="4"/>
  <c r="BK145" i="4"/>
  <c r="J140" i="4"/>
  <c r="J154" i="4"/>
  <c r="J129" i="4"/>
  <c r="J143" i="4"/>
  <c r="J388" i="2"/>
  <c r="J387" i="2"/>
  <c r="J385" i="2"/>
  <c r="BK382" i="2"/>
  <c r="J380" i="2"/>
  <c r="J379" i="2"/>
  <c r="J377" i="2"/>
  <c r="BK370" i="2"/>
  <c r="J361" i="2"/>
  <c r="BK342" i="2"/>
  <c r="J341" i="2"/>
  <c r="BK332" i="2"/>
  <c r="J331" i="2"/>
  <c r="BK328" i="2"/>
  <c r="J322" i="2"/>
  <c r="BK309" i="2"/>
  <c r="J298" i="2"/>
  <c r="BK288" i="2"/>
  <c r="J284" i="2"/>
  <c r="J276" i="2"/>
  <c r="BK261" i="2"/>
  <c r="BK257" i="2"/>
  <c r="J255" i="2"/>
  <c r="BK239" i="2"/>
  <c r="J229" i="2"/>
  <c r="J226" i="2"/>
  <c r="BK224" i="2"/>
  <c r="J223" i="2"/>
  <c r="BK219" i="2"/>
  <c r="BK202" i="2"/>
  <c r="J195" i="2"/>
  <c r="J177" i="2"/>
  <c r="BK169" i="2"/>
  <c r="J146" i="2"/>
  <c r="BK294" i="3"/>
  <c r="BK326" i="3"/>
  <c r="BK297" i="3"/>
  <c r="J246" i="3"/>
  <c r="J159" i="3"/>
  <c r="BK259" i="3"/>
  <c r="BK198" i="3"/>
  <c r="J297" i="3"/>
  <c r="BK164" i="3"/>
  <c r="J141" i="3"/>
  <c r="J262" i="3"/>
  <c r="BK178" i="3"/>
  <c r="J295" i="3"/>
  <c r="J205" i="3"/>
  <c r="BK327" i="3"/>
  <c r="BK246" i="3"/>
  <c r="BK151" i="4"/>
  <c r="J147" i="4"/>
  <c r="BK132" i="4"/>
  <c r="J141" i="4"/>
  <c r="BK137" i="4"/>
  <c r="BK388" i="2"/>
  <c r="BK387" i="2"/>
  <c r="BK385" i="2"/>
  <c r="J383" i="2"/>
  <c r="BK380" i="2"/>
  <c r="BK379" i="2"/>
  <c r="J378" i="2"/>
  <c r="BK376" i="2"/>
  <c r="J370" i="2"/>
  <c r="BK352" i="2"/>
  <c r="J342" i="2"/>
  <c r="BK334" i="2"/>
  <c r="J332" i="2"/>
  <c r="BK330" i="2"/>
  <c r="J328" i="2"/>
  <c r="BK321" i="2"/>
  <c r="J309" i="2"/>
  <c r="BK293" i="2"/>
  <c r="J288" i="2"/>
  <c r="BK280" i="2"/>
  <c r="BK276" i="2"/>
  <c r="J272" i="2"/>
  <c r="J257" i="2"/>
  <c r="BK251" i="2"/>
  <c r="J239" i="2"/>
  <c r="BK226" i="2"/>
  <c r="J225" i="2"/>
  <c r="J224" i="2"/>
  <c r="BK222" i="2"/>
  <c r="J219" i="2"/>
  <c r="J209" i="2"/>
  <c r="BK195" i="2"/>
  <c r="J180" i="2"/>
  <c r="BK175" i="2"/>
  <c r="J169" i="2"/>
  <c r="BK146" i="2"/>
  <c r="BK133" i="2"/>
  <c r="BK227" i="3"/>
  <c r="J311" i="3"/>
  <c r="BK260" i="3"/>
  <c r="J326" i="3"/>
  <c r="BK208" i="3"/>
  <c r="J185" i="3"/>
  <c r="BK300" i="3"/>
  <c r="J219" i="3"/>
  <c r="J148" i="3"/>
  <c r="BK221" i="3"/>
  <c r="BK148" i="3"/>
  <c r="BK303" i="3"/>
  <c r="J225" i="3"/>
  <c r="J155" i="3"/>
  <c r="BK335" i="3"/>
  <c r="J227" i="3"/>
  <c r="J156" i="3"/>
  <c r="J139" i="4"/>
  <c r="J137" i="4"/>
  <c r="BK143" i="4"/>
  <c r="J130" i="4"/>
  <c r="BK134" i="4"/>
  <c r="BK136" i="4"/>
  <c r="J138" i="4"/>
  <c r="J188" i="2"/>
  <c r="J176" i="2"/>
  <c r="BK168" i="2"/>
  <c r="J133" i="2"/>
  <c r="J158" i="3"/>
  <c r="J299" i="3"/>
  <c r="BK256" i="3"/>
  <c r="BK330" i="3"/>
  <c r="BK203" i="3"/>
  <c r="BK301" i="3"/>
  <c r="BK262" i="3"/>
  <c r="J163" i="3"/>
  <c r="J300" i="3"/>
  <c r="BK201" i="3"/>
  <c r="J317" i="3"/>
  <c r="J208" i="3"/>
  <c r="J332" i="3"/>
  <c r="J234" i="3"/>
  <c r="J137" i="3"/>
  <c r="J149" i="4"/>
  <c r="J135" i="4"/>
  <c r="BK138" i="4"/>
  <c r="BK149" i="4"/>
  <c r="J144" i="4"/>
  <c r="BK133" i="4"/>
  <c r="BK181" i="2"/>
  <c r="BK176" i="2"/>
  <c r="J173" i="2"/>
  <c r="J142" i="2"/>
  <c r="J304" i="3"/>
  <c r="J157" i="3"/>
  <c r="J301" i="3"/>
  <c r="J178" i="3"/>
  <c r="BK284" i="3"/>
  <c r="BK202" i="3"/>
  <c r="BK323" i="3"/>
  <c r="BK293" i="3"/>
  <c r="BK158" i="3"/>
  <c r="BK304" i="3"/>
  <c r="BK205" i="3"/>
  <c r="J324" i="3"/>
  <c r="BK276" i="3"/>
  <c r="BK132" i="3"/>
  <c r="J256" i="3"/>
  <c r="J164" i="3"/>
  <c r="J133" i="4"/>
  <c r="J146" i="4"/>
  <c r="J131" i="4"/>
  <c r="BK139" i="4"/>
  <c r="BK141" i="4"/>
  <c r="AS95" i="1"/>
  <c r="BK383" i="2"/>
  <c r="J382" i="2"/>
  <c r="BK378" i="2"/>
  <c r="BK377" i="2"/>
  <c r="J376" i="2"/>
  <c r="BK361" i="2"/>
  <c r="J352" i="2"/>
  <c r="BK341" i="2"/>
  <c r="J334" i="2"/>
  <c r="BK331" i="2"/>
  <c r="J330" i="2"/>
  <c r="BK322" i="2"/>
  <c r="J321" i="2"/>
  <c r="BK298" i="2"/>
  <c r="J293" i="2"/>
  <c r="BK284" i="2"/>
  <c r="J280" i="2"/>
  <c r="BK272" i="2"/>
  <c r="J261" i="2"/>
  <c r="BK255" i="2"/>
  <c r="J251" i="2"/>
  <c r="BK229" i="2"/>
  <c r="BK225" i="2"/>
  <c r="BK223" i="2"/>
  <c r="J222" i="2"/>
  <c r="BK209" i="2"/>
  <c r="J202" i="2"/>
  <c r="BK180" i="2"/>
  <c r="J175" i="2"/>
  <c r="J168" i="2"/>
  <c r="BK329" i="3"/>
  <c r="BK334" i="3"/>
  <c r="J292" i="3"/>
  <c r="J203" i="3"/>
  <c r="BK332" i="3"/>
  <c r="BK234" i="3"/>
  <c r="J330" i="3"/>
  <c r="J276" i="3"/>
  <c r="BK156" i="3"/>
  <c r="BK298" i="3"/>
  <c r="BK185" i="3"/>
  <c r="BK292" i="3"/>
  <c r="J198" i="3"/>
  <c r="J334" i="3"/>
  <c r="BK219" i="3"/>
  <c r="J151" i="4"/>
  <c r="BK140" i="4"/>
  <c r="J145" i="4"/>
  <c r="BK147" i="4"/>
  <c r="J134" i="4"/>
  <c r="F37" i="2" l="1"/>
  <c r="BB96" i="1" s="1"/>
  <c r="F36" i="2"/>
  <c r="BA96" i="1" s="1"/>
  <c r="F38" i="2"/>
  <c r="BC96" i="1" s="1"/>
  <c r="F39" i="2"/>
  <c r="BD96" i="1" s="1"/>
  <c r="J36" i="2"/>
  <c r="AW96" i="1" s="1"/>
  <c r="P271" i="2"/>
  <c r="P132" i="2" s="1"/>
  <c r="P131" i="2" s="1"/>
  <c r="P130" i="2" s="1"/>
  <c r="AU96" i="1" s="1"/>
  <c r="BK381" i="2"/>
  <c r="J381" i="2" s="1"/>
  <c r="J107" i="2" s="1"/>
  <c r="T245" i="3"/>
  <c r="T131" i="3" s="1"/>
  <c r="T130" i="3" s="1"/>
  <c r="T129" i="3" s="1"/>
  <c r="R283" i="3"/>
  <c r="BK271" i="2"/>
  <c r="J271" i="2" s="1"/>
  <c r="J101" i="2" s="1"/>
  <c r="P386" i="2"/>
  <c r="P245" i="3"/>
  <c r="P131" i="3" s="1"/>
  <c r="P130" i="3" s="1"/>
  <c r="P129" i="3" s="1"/>
  <c r="AU97" i="1" s="1"/>
  <c r="BK283" i="3"/>
  <c r="J283" i="3"/>
  <c r="J104" i="3"/>
  <c r="T271" i="2"/>
  <c r="T132" i="2"/>
  <c r="P381" i="2"/>
  <c r="BK245" i="3"/>
  <c r="J245" i="3" s="1"/>
  <c r="J101" i="3" s="1"/>
  <c r="BK302" i="3"/>
  <c r="J302" i="3" s="1"/>
  <c r="J105" i="3" s="1"/>
  <c r="T302" i="3"/>
  <c r="BK328" i="3"/>
  <c r="J328" i="3" s="1"/>
  <c r="J106" i="3" s="1"/>
  <c r="R328" i="3"/>
  <c r="T328" i="3"/>
  <c r="BK333" i="3"/>
  <c r="J333" i="3" s="1"/>
  <c r="J107" i="3" s="1"/>
  <c r="P333" i="3"/>
  <c r="R333" i="3"/>
  <c r="T333" i="3"/>
  <c r="BK340" i="2"/>
  <c r="J340" i="2" s="1"/>
  <c r="J106" i="2" s="1"/>
  <c r="T381" i="2"/>
  <c r="T131" i="2" s="1"/>
  <c r="T130" i="2" s="1"/>
  <c r="T283" i="3"/>
  <c r="BK148" i="4"/>
  <c r="J148" i="4" s="1"/>
  <c r="J102" i="4" s="1"/>
  <c r="P340" i="2"/>
  <c r="BK386" i="2"/>
  <c r="J386" i="2"/>
  <c r="J108" i="2" s="1"/>
  <c r="P302" i="3"/>
  <c r="R148" i="4"/>
  <c r="R340" i="2"/>
  <c r="R386" i="2"/>
  <c r="R302" i="3"/>
  <c r="P328" i="3"/>
  <c r="P142" i="4"/>
  <c r="P128" i="4"/>
  <c r="P127" i="4" s="1"/>
  <c r="P126" i="4" s="1"/>
  <c r="AU98" i="1" s="1"/>
  <c r="T148" i="4"/>
  <c r="R271" i="2"/>
  <c r="R132" i="2" s="1"/>
  <c r="R131" i="2" s="1"/>
  <c r="R130" i="2" s="1"/>
  <c r="R381" i="2"/>
  <c r="BK142" i="4"/>
  <c r="BK128" i="4" s="1"/>
  <c r="J128" i="4" s="1"/>
  <c r="J100" i="4" s="1"/>
  <c r="J142" i="4"/>
  <c r="J101" i="4" s="1"/>
  <c r="T142" i="4"/>
  <c r="T128" i="4" s="1"/>
  <c r="T127" i="4" s="1"/>
  <c r="T126" i="4" s="1"/>
  <c r="P148" i="4"/>
  <c r="T340" i="2"/>
  <c r="T386" i="2"/>
  <c r="R245" i="3"/>
  <c r="R131" i="3"/>
  <c r="R130" i="3" s="1"/>
  <c r="R129" i="3" s="1"/>
  <c r="P283" i="3"/>
  <c r="R142" i="4"/>
  <c r="R128" i="4" s="1"/>
  <c r="R127" i="4" s="1"/>
  <c r="R126" i="4" s="1"/>
  <c r="BK292" i="2"/>
  <c r="J292" i="2" s="1"/>
  <c r="J102" i="2" s="1"/>
  <c r="BK261" i="3"/>
  <c r="J261" i="3" s="1"/>
  <c r="J102" i="3" s="1"/>
  <c r="BK132" i="2"/>
  <c r="J132" i="2" s="1"/>
  <c r="J100" i="2" s="1"/>
  <c r="BK268" i="3"/>
  <c r="J268" i="3" s="1"/>
  <c r="J103" i="3" s="1"/>
  <c r="BK297" i="2"/>
  <c r="J297" i="2" s="1"/>
  <c r="J103" i="2" s="1"/>
  <c r="BK333" i="2"/>
  <c r="J333" i="2" s="1"/>
  <c r="J105" i="2" s="1"/>
  <c r="BK153" i="4"/>
  <c r="BK152" i="4" s="1"/>
  <c r="J152" i="4" s="1"/>
  <c r="J103" i="4" s="1"/>
  <c r="J94" i="4"/>
  <c r="BE130" i="4"/>
  <c r="J120" i="4"/>
  <c r="BE140" i="4"/>
  <c r="BE141" i="4"/>
  <c r="BE149" i="4"/>
  <c r="F93" i="4"/>
  <c r="BE151" i="4"/>
  <c r="E85" i="4"/>
  <c r="J93" i="4"/>
  <c r="F123" i="4"/>
  <c r="BE135" i="4"/>
  <c r="BE137" i="4"/>
  <c r="BE145" i="4"/>
  <c r="BE150" i="4"/>
  <c r="BE154" i="4"/>
  <c r="BE144" i="4"/>
  <c r="BE129" i="4"/>
  <c r="BE131" i="4"/>
  <c r="BE132" i="4"/>
  <c r="BE133" i="4"/>
  <c r="BE134" i="4"/>
  <c r="BE136" i="4"/>
  <c r="BE139" i="4"/>
  <c r="BE146" i="4"/>
  <c r="BE147" i="4"/>
  <c r="BE138" i="4"/>
  <c r="BE143" i="4"/>
  <c r="J94" i="3"/>
  <c r="BE159" i="3"/>
  <c r="BE163" i="3"/>
  <c r="BE203" i="3"/>
  <c r="BE221" i="3"/>
  <c r="BE335" i="3"/>
  <c r="BE325" i="3"/>
  <c r="BE326" i="3"/>
  <c r="E85" i="3"/>
  <c r="F93" i="3"/>
  <c r="BE148" i="3"/>
  <c r="BE185" i="3"/>
  <c r="BE192" i="3"/>
  <c r="BE246" i="3"/>
  <c r="BE262" i="3"/>
  <c r="BE293" i="3"/>
  <c r="BE299" i="3"/>
  <c r="BE301" i="3"/>
  <c r="BE323" i="3"/>
  <c r="J91" i="3"/>
  <c r="F126" i="3"/>
  <c r="BE137" i="3"/>
  <c r="BE171" i="3"/>
  <c r="BE219" i="3"/>
  <c r="BE269" i="3"/>
  <c r="BE294" i="3"/>
  <c r="BE296" i="3"/>
  <c r="BE297" i="3"/>
  <c r="BE303" i="3"/>
  <c r="BE317" i="3"/>
  <c r="BE329" i="3"/>
  <c r="BE332" i="3"/>
  <c r="J93" i="3"/>
  <c r="BE160" i="3"/>
  <c r="BE178" i="3"/>
  <c r="BE201" i="3"/>
  <c r="BE202" i="3"/>
  <c r="BE208" i="3"/>
  <c r="BE259" i="3"/>
  <c r="BE290" i="3"/>
  <c r="BE292" i="3"/>
  <c r="BE334" i="3"/>
  <c r="BE132" i="3"/>
  <c r="BE155" i="3"/>
  <c r="BE156" i="3"/>
  <c r="BE157" i="3"/>
  <c r="BE158" i="3"/>
  <c r="BE164" i="3"/>
  <c r="BE204" i="3"/>
  <c r="BE205" i="3"/>
  <c r="BE225" i="3"/>
  <c r="BE227" i="3"/>
  <c r="BE276" i="3"/>
  <c r="BE311" i="3"/>
  <c r="BE327" i="3"/>
  <c r="BE234" i="3"/>
  <c r="BE252" i="3"/>
  <c r="BE284" i="3"/>
  <c r="BE295" i="3"/>
  <c r="BE298" i="3"/>
  <c r="BE300" i="3"/>
  <c r="BE304" i="3"/>
  <c r="BE330" i="3"/>
  <c r="BE141" i="3"/>
  <c r="BE198" i="3"/>
  <c r="BE256" i="3"/>
  <c r="BE260" i="3"/>
  <c r="BE324" i="3"/>
  <c r="E85" i="2"/>
  <c r="J91" i="2"/>
  <c r="F93" i="2"/>
  <c r="J93" i="2"/>
  <c r="F94" i="2"/>
  <c r="J94" i="2"/>
  <c r="BE133" i="2"/>
  <c r="BE142" i="2"/>
  <c r="BE146" i="2"/>
  <c r="BE157" i="2"/>
  <c r="BE168" i="2"/>
  <c r="BE169" i="2"/>
  <c r="BE173" i="2"/>
  <c r="BE174" i="2"/>
  <c r="BE175" i="2"/>
  <c r="BE176" i="2"/>
  <c r="BE177" i="2"/>
  <c r="BE180" i="2"/>
  <c r="BE181" i="2"/>
  <c r="BE188" i="2"/>
  <c r="BE195" i="2"/>
  <c r="BE202" i="2"/>
  <c r="BE209" i="2"/>
  <c r="BE219" i="2"/>
  <c r="BE222" i="2"/>
  <c r="BE223" i="2"/>
  <c r="BE224" i="2"/>
  <c r="BE225" i="2"/>
  <c r="BE226" i="2"/>
  <c r="BE229" i="2"/>
  <c r="BE239" i="2"/>
  <c r="BE251" i="2"/>
  <c r="BE255" i="2"/>
  <c r="BE257" i="2"/>
  <c r="BE261" i="2"/>
  <c r="BE272" i="2"/>
  <c r="BE276" i="2"/>
  <c r="BE280" i="2"/>
  <c r="BE284" i="2"/>
  <c r="BE288" i="2"/>
  <c r="BE293" i="2"/>
  <c r="BE298" i="2"/>
  <c r="BE309" i="2"/>
  <c r="BE321" i="2"/>
  <c r="BE322" i="2"/>
  <c r="BE328" i="2"/>
  <c r="BE330" i="2"/>
  <c r="BE331" i="2"/>
  <c r="BE332" i="2"/>
  <c r="BE334" i="2"/>
  <c r="BE341" i="2"/>
  <c r="BE342" i="2"/>
  <c r="BE352" i="2"/>
  <c r="BE361" i="2"/>
  <c r="BE370" i="2"/>
  <c r="BE376" i="2"/>
  <c r="BE377" i="2"/>
  <c r="BE378" i="2"/>
  <c r="BE379" i="2"/>
  <c r="BE380" i="2"/>
  <c r="BE382" i="2"/>
  <c r="BE383" i="2"/>
  <c r="BE385" i="2"/>
  <c r="BE387" i="2"/>
  <c r="BE388" i="2"/>
  <c r="F38" i="3"/>
  <c r="BC97" i="1" s="1"/>
  <c r="F36" i="3"/>
  <c r="BA97" i="1" s="1"/>
  <c r="J36" i="3"/>
  <c r="AW97" i="1" s="1"/>
  <c r="F39" i="3"/>
  <c r="BD97" i="1" s="1"/>
  <c r="F37" i="3"/>
  <c r="BB97" i="1" s="1"/>
  <c r="AS94" i="1"/>
  <c r="F36" i="4"/>
  <c r="BA98" i="1" s="1"/>
  <c r="F37" i="4"/>
  <c r="BB98" i="1" s="1"/>
  <c r="F39" i="4"/>
  <c r="BD98" i="1" s="1"/>
  <c r="F38" i="4"/>
  <c r="BC98" i="1" s="1"/>
  <c r="J36" i="4"/>
  <c r="AW98" i="1" s="1"/>
  <c r="BK131" i="3" l="1"/>
  <c r="J131" i="3" s="1"/>
  <c r="J100" i="3" s="1"/>
  <c r="BK320" i="2"/>
  <c r="J320" i="2" s="1"/>
  <c r="J104" i="2" s="1"/>
  <c r="BK131" i="2"/>
  <c r="J153" i="4"/>
  <c r="J104" i="4"/>
  <c r="BK127" i="4"/>
  <c r="BK126" i="4" s="1"/>
  <c r="J126" i="4" s="1"/>
  <c r="J32" i="4" s="1"/>
  <c r="AG98" i="1" s="1"/>
  <c r="AU95" i="1"/>
  <c r="AU94" i="1"/>
  <c r="J35" i="2"/>
  <c r="AV96" i="1" s="1"/>
  <c r="AT96" i="1" s="1"/>
  <c r="F35" i="2"/>
  <c r="AZ96" i="1" s="1"/>
  <c r="J35" i="3"/>
  <c r="AV97" i="1" s="1"/>
  <c r="AT97" i="1" s="1"/>
  <c r="F35" i="3"/>
  <c r="AZ97" i="1" s="1"/>
  <c r="BC95" i="1"/>
  <c r="AY95" i="1" s="1"/>
  <c r="BD95" i="1"/>
  <c r="BD94" i="1" s="1"/>
  <c r="W33" i="1" s="1"/>
  <c r="BA95" i="1"/>
  <c r="AW95" i="1" s="1"/>
  <c r="BB95" i="1"/>
  <c r="AX95" i="1" s="1"/>
  <c r="F35" i="4"/>
  <c r="AZ98" i="1" s="1"/>
  <c r="J35" i="4"/>
  <c r="AV98" i="1" s="1"/>
  <c r="AT98" i="1" s="1"/>
  <c r="AN98" i="1" l="1"/>
  <c r="BK130" i="3"/>
  <c r="BK129" i="3" s="1"/>
  <c r="J129" i="3" s="1"/>
  <c r="J98" i="3" s="1"/>
  <c r="J131" i="2"/>
  <c r="J99" i="2" s="1"/>
  <c r="BK130" i="2"/>
  <c r="J130" i="2" s="1"/>
  <c r="J98" i="4"/>
  <c r="J127" i="4"/>
  <c r="J99" i="4" s="1"/>
  <c r="J41" i="4"/>
  <c r="BC94" i="1"/>
  <c r="W32" i="1" s="1"/>
  <c r="AZ95" i="1"/>
  <c r="AV95" i="1" s="1"/>
  <c r="AT95" i="1" s="1"/>
  <c r="BB94" i="1"/>
  <c r="W31" i="1" s="1"/>
  <c r="BA94" i="1"/>
  <c r="W30" i="1" s="1"/>
  <c r="J32" i="3" l="1"/>
  <c r="J41" i="3" s="1"/>
  <c r="J130" i="3"/>
  <c r="J99" i="3" s="1"/>
  <c r="J32" i="2"/>
  <c r="J98" i="2"/>
  <c r="AY94" i="1"/>
  <c r="AX94" i="1"/>
  <c r="AZ94" i="1"/>
  <c r="W29" i="1" s="1"/>
  <c r="AW94" i="1"/>
  <c r="AK30" i="1" s="1"/>
  <c r="AG97" i="1" l="1"/>
  <c r="AN97" i="1" s="1"/>
  <c r="AG96" i="1"/>
  <c r="J41" i="2"/>
  <c r="AV94" i="1"/>
  <c r="AK29" i="1" s="1"/>
  <c r="AN96" i="1" l="1"/>
  <c r="AG95" i="1"/>
  <c r="AT94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<sst xmlns="http://schemas.openxmlformats.org/spreadsheetml/2006/main" count="5702" uniqueCount="633">
  <si>
    <t>Export Komplet</t>
  </si>
  <si>
    <t/>
  </si>
  <si>
    <t>2.0</t>
  </si>
  <si>
    <t>False</t>
  </si>
  <si>
    <t>{c279aa70-937f-4046-aa12-072ca219eba3}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</si>
  <si>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</si>
  <si>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</si>
  <si>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</si>
  <si>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</si>
  <si>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</si>
  <si>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</si>
  <si>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</si>
  <si>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</si>
  <si>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</si>
  <si>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</si>
  <si>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</si>
  <si>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</si>
  <si>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</si>
  <si>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</si>
  <si>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</si>
  <si>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</si>
  <si>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</si>
  <si>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</si>
  <si>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</si>
  <si>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</si>
  <si>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</si>
  <si>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</si>
  <si>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</si>
  <si>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</si>
  <si>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</si>
  <si>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</si>
  <si>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</si>
  <si>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</si>
  <si>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</si>
  <si>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</si>
  <si>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</si>
  <si>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</si>
  <si>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</si>
  <si>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</si>
  <si>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</si>
  <si>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</si>
  <si>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</si>
  <si>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</si>
  <si>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</si>
  <si>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</si>
  <si>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</si>
  <si>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</si>
  <si>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</si>
  <si>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</si>
  <si>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</si>
  <si>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</si>
  <si>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</si>
  <si>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</si>
  <si>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</si>
  <si>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</si>
  <si>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</si>
  <si>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</si>
  <si>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</si>
  <si>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</si>
  <si>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</si>
  <si>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</si>
  <si>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</si>
  <si>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</si>
  <si>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</si>
  <si>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</si>
  <si>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</si>
  <si>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</si>
  <si>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</si>
  <si>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</si>
  <si>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</si>
  <si>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</si>
  <si>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ZL - PNRK</t>
  </si>
  <si>
    <t>08 AREÁLOVÁ KANALIZACE</t>
  </si>
  <si>
    <t>STA</t>
  </si>
  <si>
    <t>1</t>
  </si>
  <si>
    <t>{17c018eb-1cea-4b8e-831c-aac98fd45898}</t>
  </si>
  <si>
    <t>2</t>
  </si>
  <si>
    <t>/</t>
  </si>
  <si>
    <t>3a</t>
  </si>
  <si>
    <t>Úsek A</t>
  </si>
  <si>
    <t>Soupis</t>
  </si>
  <si>
    <t>{09286d3e-ec5f-487f-8f3b-8498ce49ae02}</t>
  </si>
  <si>
    <t>3b</t>
  </si>
  <si>
    <t>Úsek B</t>
  </si>
  <si>
    <t>{b48eb287-4d29-490b-a892-6b543fd53ac9}</t>
  </si>
  <si>
    <t>3c</t>
  </si>
  <si>
    <t>Úsek C</t>
  </si>
  <si>
    <t>{21ccfded-a44f-4e69-9790-95f6dd24a60e}</t>
  </si>
  <si>
    <t>KRYCÍ LIST SOUPISU PRACÍ</t>
  </si>
  <si>
    <t>Objekt:</t>
  </si>
  <si>
    <t>ZL - PNRK - 08 AREÁLOVÁ KANALIZACE</t>
  </si>
  <si>
    <t>Soupis:</t>
  </si>
  <si>
    <t>3a - Úsek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</si>
  <si>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</si>
  <si>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</si>
  <si>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</si>
  <si>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</si>
  <si>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</si>
  <si>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</si>
  <si>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</si>
  <si>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</si>
  <si>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</si>
  <si>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</si>
  <si>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</si>
  <si>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  83 - Potrubí z trub kameninových a keramických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</si>
  <si>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</si>
  <si>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</si>
  <si>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</si>
  <si>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</si>
  <si>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</si>
  <si>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</si>
  <si>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</si>
  <si>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</si>
  <si>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</si>
  <si>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</si>
  <si>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</si>
  <si>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</si>
  <si>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</si>
  <si>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</si>
  <si>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</si>
  <si>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</si>
  <si>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</si>
  <si>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</si>
  <si>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</si>
  <si>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</si>
  <si>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</si>
  <si>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</si>
  <si>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</si>
  <si>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</si>
  <si>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</si>
  <si>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-742979875</t>
  </si>
  <si>
    <t>VV</t>
  </si>
  <si>
    <t>vpusť + šachta</t>
  </si>
  <si>
    <t>(1,5+1+1,5)*(1,5+1,0+1+0,5)</t>
  </si>
  <si>
    <t>1*1*-1</t>
  </si>
  <si>
    <t>0,5*0,5*-1</t>
  </si>
  <si>
    <t>Vpusť</t>
  </si>
  <si>
    <t>(0,5+0,75)*(0,5+0,75)</t>
  </si>
  <si>
    <t>Součet</t>
  </si>
  <si>
    <t>113107422</t>
  </si>
  <si>
    <t>Odstranění podkladu z kameniva drceného tl přes 100 do 200 mm při překopech strojně pl do 15 m2</t>
  </si>
  <si>
    <t>-780962091</t>
  </si>
  <si>
    <t>Vpusť - šachta</t>
  </si>
  <si>
    <t>7,5*1+1,5*1+4*1</t>
  </si>
  <si>
    <t>3</t>
  </si>
  <si>
    <t>113107441</t>
  </si>
  <si>
    <t>Odstranění podkladu živičných tl do 50 mm při překopech strojně pl do 15 m2</t>
  </si>
  <si>
    <t>1661995730</t>
  </si>
  <si>
    <t>vpusť - šachta</t>
  </si>
  <si>
    <t>113107443</t>
  </si>
  <si>
    <t>Odstranění podkladu živičných tl přes 100 do 150 mm při překopech strojně pl do 15 m2</t>
  </si>
  <si>
    <t>389419084</t>
  </si>
  <si>
    <t>5</t>
  </si>
  <si>
    <t>113201111</t>
  </si>
  <si>
    <t>Vytrhání obrub chodníkových ležatých</t>
  </si>
  <si>
    <t>m</t>
  </si>
  <si>
    <t>1360680269</t>
  </si>
  <si>
    <t>6</t>
  </si>
  <si>
    <t>119001411</t>
  </si>
  <si>
    <t>Dočasné zajištění potrubí betonového, ŽB nebo kameninového DN do 200 mm</t>
  </si>
  <si>
    <t>321242427</t>
  </si>
  <si>
    <t>Potrubí</t>
  </si>
  <si>
    <t>7,5+1,5+4,0+10,0</t>
  </si>
  <si>
    <t>7</t>
  </si>
  <si>
    <t>119003131</t>
  </si>
  <si>
    <t>Výstražná páska pro zabezpečení výkopu zřízení</t>
  </si>
  <si>
    <t>830732265</t>
  </si>
  <si>
    <t>8</t>
  </si>
  <si>
    <t>119003132</t>
  </si>
  <si>
    <t>Výstražná páska pro zabezpečení výkopu odstranění</t>
  </si>
  <si>
    <t>577604757</t>
  </si>
  <si>
    <t>9</t>
  </si>
  <si>
    <t>119003227</t>
  </si>
  <si>
    <t>Mobilní plotová zábrana vyplněná dráty výšky přes 1,5 do 2,2 m pro zabezpečení výkopu zřízení</t>
  </si>
  <si>
    <t>-635377832</t>
  </si>
  <si>
    <t>10</t>
  </si>
  <si>
    <t>119003228</t>
  </si>
  <si>
    <t>Mobilní plotová zábrana vyplněná dráty výšky přes 1,5 do 2,2 m pro zabezpečení výkopu odstranění</t>
  </si>
  <si>
    <t>203866717</t>
  </si>
  <si>
    <t>11</t>
  </si>
  <si>
    <t>119004111</t>
  </si>
  <si>
    <t>Bezpečný vstup nebo výstup z výkopu pomocí žebříku zřízení</t>
  </si>
  <si>
    <t>-2141263580</t>
  </si>
  <si>
    <t>4*1,7</t>
  </si>
  <si>
    <t>119004112</t>
  </si>
  <si>
    <t>Bezpečný vstup nebo výstup z výkopu pomocí žebříku odstranění</t>
  </si>
  <si>
    <t>1260900243</t>
  </si>
  <si>
    <t>13</t>
  </si>
  <si>
    <t>132251251</t>
  </si>
  <si>
    <t>Hloubení rýh nezapažených š do 2000 mm v hornině třídy těžitelnosti I skupiny 3 objem do 20 m3 strojně</t>
  </si>
  <si>
    <t>m3</t>
  </si>
  <si>
    <t>1448430955</t>
  </si>
  <si>
    <t>vpusť - šachta - komunikace</t>
  </si>
  <si>
    <t>7,5*1*1,4</t>
  </si>
  <si>
    <t>vpusť - šachta - zeleň</t>
  </si>
  <si>
    <t>4*1*1,7+10*1*1,7</t>
  </si>
  <si>
    <t>34,3/2</t>
  </si>
  <si>
    <t>14</t>
  </si>
  <si>
    <t>132451251</t>
  </si>
  <si>
    <t>Hloubení rýh nezapažených š do 2000 mm v hornině třídy těžitelnosti II skupiny 5 objem do 20 m3 strojně</t>
  </si>
  <si>
    <t>-220140756</t>
  </si>
  <si>
    <t>15</t>
  </si>
  <si>
    <t>133257031</t>
  </si>
  <si>
    <t>Hloubení šachet v hornině třídy těžitelnosti I skupiny 3 objemu do 15 m3 při překopech inženýrských sítí strojně v omezeném prostoru</t>
  </si>
  <si>
    <t>1580101221</t>
  </si>
  <si>
    <t>šachta H + vpusť</t>
  </si>
  <si>
    <t>(0,5+1,5+1+1,5)*(1,5+1+1,5)*1,7</t>
  </si>
  <si>
    <t>1*1*1,7*-1</t>
  </si>
  <si>
    <t>0,5*0,5*1,7*-1</t>
  </si>
  <si>
    <t>28,475/2</t>
  </si>
  <si>
    <t>16</t>
  </si>
  <si>
    <t>133457031</t>
  </si>
  <si>
    <t>Hloubení šachet v hornině třídy těžitelnosti II skupiny 5 objemu do 15 m3 při překopech inženýrských sítí strojně v omezeném prostoru</t>
  </si>
  <si>
    <t>1896941577</t>
  </si>
  <si>
    <t>17</t>
  </si>
  <si>
    <t>139001101</t>
  </si>
  <si>
    <t>Příplatek za ztížení vykopávky v blízkosti podzemního vedení</t>
  </si>
  <si>
    <t>-2107824198</t>
  </si>
  <si>
    <t>7,5*1*1,3</t>
  </si>
  <si>
    <t>18</t>
  </si>
  <si>
    <t>162751117</t>
  </si>
  <si>
    <t>Vodorovné přemístění přes 9 000 do 10000 m výkopku/sypaniny z horniny třídy těžitelnosti I skupiny 1 až 3</t>
  </si>
  <si>
    <t>-954458989</t>
  </si>
  <si>
    <t>62,025/2</t>
  </si>
  <si>
    <t>19</t>
  </si>
  <si>
    <t>162751119</t>
  </si>
  <si>
    <t>Příplatek k vodorovnému přemístění výkopku/sypaniny z horniny třídy těžitelnosti I skupiny 1 až 3 ZKD 1000 m přes 10000 m</t>
  </si>
  <si>
    <t>-818194379</t>
  </si>
  <si>
    <t>20</t>
  </si>
  <si>
    <t>162751137</t>
  </si>
  <si>
    <t>Vodorovné přemístění přes 9 000 do 10000 m výkopku/sypaniny z horniny třídy těžitelnosti II skupiny 4 a 5</t>
  </si>
  <si>
    <t>968848569</t>
  </si>
  <si>
    <t>162751139</t>
  </si>
  <si>
    <t>Příplatek k vodorovnému přemístění výkopku/sypaniny z horniny třídy těžitelnosti II skupiny 4 a 5 ZKD 1000 m přes 10000 m</t>
  </si>
  <si>
    <t>1799543701</t>
  </si>
  <si>
    <t>22</t>
  </si>
  <si>
    <t>166151101</t>
  </si>
  <si>
    <t>Přehození neulehlého výkopku z horniny třídy těžitelnosti I skupiny 1 až 3 strojně</t>
  </si>
  <si>
    <t>-2007562743</t>
  </si>
  <si>
    <t>23</t>
  </si>
  <si>
    <t>171201231</t>
  </si>
  <si>
    <t>Poplatek za uložení zeminy a kamení na recyklační skládce (skládkovné) kód odpadu 17 05 04</t>
  </si>
  <si>
    <t>t</t>
  </si>
  <si>
    <t>-2059259805</t>
  </si>
  <si>
    <t>62,025*2</t>
  </si>
  <si>
    <t>24</t>
  </si>
  <si>
    <t>174152103</t>
  </si>
  <si>
    <t>Zásyp zářezů pro podzemní vedení do 30 m3 sypaninou se zhutněním při překopech inženýrských sítí</t>
  </si>
  <si>
    <t>587174923</t>
  </si>
  <si>
    <t>Šachta H + vpusť</t>
  </si>
  <si>
    <t>(0,5+1,5+1+1,5)*(1,5+1+1,5)*1,4</t>
  </si>
  <si>
    <t>1*1*1,4*-1</t>
  </si>
  <si>
    <t>0,5*0,5*1,4*-1</t>
  </si>
  <si>
    <t>Vpusť - šachta - komunikace</t>
  </si>
  <si>
    <t>Vpusť - šachta - zeleň</t>
  </si>
  <si>
    <t>4*1*1,4+10*1*1,4</t>
  </si>
  <si>
    <t>25</t>
  </si>
  <si>
    <t>M</t>
  </si>
  <si>
    <t>58343930</t>
  </si>
  <si>
    <t>kamenivo drcené hrubé frakce 16/32</t>
  </si>
  <si>
    <t>490678736</t>
  </si>
  <si>
    <t>53,55*1,8</t>
  </si>
  <si>
    <t>26</t>
  </si>
  <si>
    <t>175151101</t>
  </si>
  <si>
    <t>Obsypání potrubí strojně sypaninou bez prohození, uloženou do 3 m</t>
  </si>
  <si>
    <t>-2091080556</t>
  </si>
  <si>
    <t>vlastní potrubí</t>
  </si>
  <si>
    <t>(7,5+1,5+4+10)*1*0,2</t>
  </si>
  <si>
    <t>27</t>
  </si>
  <si>
    <t>58337310</t>
  </si>
  <si>
    <t>štěrkopísek frakce 0/4</t>
  </si>
  <si>
    <t>1111624558</t>
  </si>
  <si>
    <t>4,6*2 'Přepočtené koeficientem množství</t>
  </si>
  <si>
    <t>28</t>
  </si>
  <si>
    <t>181351004</t>
  </si>
  <si>
    <t>Rozprostření ornice tl vrstvy přes 200 do 250 mm pl do 100 m2 v rovině nebo ve svahu do 1:5 strojně</t>
  </si>
  <si>
    <t>-525963509</t>
  </si>
  <si>
    <t>Potrubí - zeleň</t>
  </si>
  <si>
    <t>10*1</t>
  </si>
  <si>
    <t>29</t>
  </si>
  <si>
    <t>181951112</t>
  </si>
  <si>
    <t>Úprava pláně v hornině třídy těžitelnosti I skupiny 1 až 3 se zhutněním strojně</t>
  </si>
  <si>
    <t>-1143692158</t>
  </si>
  <si>
    <t>(0,5+1,5+1+1,5)*(1,5+1+1,5)</t>
  </si>
  <si>
    <t>7,5*1</t>
  </si>
  <si>
    <t>4*1+10*1</t>
  </si>
  <si>
    <t>Zemní práce - přípravné a přidružené práce</t>
  </si>
  <si>
    <t>30</t>
  </si>
  <si>
    <t>121151115</t>
  </si>
  <si>
    <t>Sejmutí ornice plochy do 500 m2 tl vrstvy přes 250 do 300 mm strojně</t>
  </si>
  <si>
    <t>343446039</t>
  </si>
  <si>
    <t>31</t>
  </si>
  <si>
    <t>162351103</t>
  </si>
  <si>
    <t>Vodorovné přemístění přes 50 do 500 m výkopku/sypaniny z horniny třídy těžitelnosti I skupiny 1 až 3</t>
  </si>
  <si>
    <t>1477961951</t>
  </si>
  <si>
    <t>Ornice 2x (tam a zpět)</t>
  </si>
  <si>
    <t>10*0,3*2</t>
  </si>
  <si>
    <t>32</t>
  </si>
  <si>
    <t>171251201</t>
  </si>
  <si>
    <t>Uložení sypaniny na skládky nebo meziskládky</t>
  </si>
  <si>
    <t>1272776319</t>
  </si>
  <si>
    <t>Ornice</t>
  </si>
  <si>
    <t>10*0,3</t>
  </si>
  <si>
    <t>33</t>
  </si>
  <si>
    <t>167111101</t>
  </si>
  <si>
    <t>Nakládání výkopku z hornin třídy těžitelnosti I skupiny 1 až 3 ručně</t>
  </si>
  <si>
    <t>1167632185</t>
  </si>
  <si>
    <t>34</t>
  </si>
  <si>
    <t>181111121</t>
  </si>
  <si>
    <t>Plošná úprava terénu do 500 m2 zemina skupiny 1 až 4 nerovnosti přes 100 do 150 mm v rovinně a svahu do 1:5</t>
  </si>
  <si>
    <t>1020121702</t>
  </si>
  <si>
    <t>Vodorovné konstrukce</t>
  </si>
  <si>
    <t>35</t>
  </si>
  <si>
    <t>451573111</t>
  </si>
  <si>
    <t>Lože pod potrubí otevřený výkop ze štěrkopísku</t>
  </si>
  <si>
    <t>-862676349</t>
  </si>
  <si>
    <t>Vlastní potrubí</t>
  </si>
  <si>
    <t>Komunikace pozemní</t>
  </si>
  <si>
    <t>36</t>
  </si>
  <si>
    <t>572330111</t>
  </si>
  <si>
    <t>Vyspravení krytu komunikací po překopech pl do 15 m2 obalovaným kamenivem tl přes 20 do 50 mm</t>
  </si>
  <si>
    <t>-97461382</t>
  </si>
  <si>
    <t>37</t>
  </si>
  <si>
    <t>572340112</t>
  </si>
  <si>
    <t>Vyspravení krytu komunikací po překopech pl do 15 m2 asfaltovým betonem ACO (AB) tl přes 50 do 70 mm</t>
  </si>
  <si>
    <t>-1195196249</t>
  </si>
  <si>
    <t>Trubní vedení</t>
  </si>
  <si>
    <t>38</t>
  </si>
  <si>
    <t>837355121</t>
  </si>
  <si>
    <t>Výsek a montáž kameninové odbočné tvarovky DN 200</t>
  </si>
  <si>
    <t>kus</t>
  </si>
  <si>
    <t>1155693435</t>
  </si>
  <si>
    <t>39</t>
  </si>
  <si>
    <t>871313121</t>
  </si>
  <si>
    <t>Montáž kanalizačního potrubí hladkého plnostěnného SN 8 z PVC-U DN 160</t>
  </si>
  <si>
    <t>150446270</t>
  </si>
  <si>
    <t>7,5+1,5+4</t>
  </si>
  <si>
    <t>40</t>
  </si>
  <si>
    <t>28611164</t>
  </si>
  <si>
    <t>trubka kanalizační PVC-U plnostěnná jednovrstvá DN 160x1000mm SN8</t>
  </si>
  <si>
    <t>-1849075677</t>
  </si>
  <si>
    <t>23*1,03 'Přepočtené koeficientem množství</t>
  </si>
  <si>
    <t>41</t>
  </si>
  <si>
    <t>877310330</t>
  </si>
  <si>
    <t>Montáž spojek na kanalizačním potrubí z PP nebo tvrdého PVC-U trub hladkých plnostěnných DN 150</t>
  </si>
  <si>
    <t>1293938804</t>
  </si>
  <si>
    <t>42</t>
  </si>
  <si>
    <t>28617235</t>
  </si>
  <si>
    <t>spojka přesuvná kanalizační PP třívrstvá DN 150</t>
  </si>
  <si>
    <t>954875086</t>
  </si>
  <si>
    <t>43</t>
  </si>
  <si>
    <t>894812612</t>
  </si>
  <si>
    <t>Vyříznutí a utěsnění otvoru ve stěně šachty DN 160</t>
  </si>
  <si>
    <t>1757859585</t>
  </si>
  <si>
    <t>83</t>
  </si>
  <si>
    <t>Potrubí z trub kameninových a keramických</t>
  </si>
  <si>
    <t>44</t>
  </si>
  <si>
    <t>830361811</t>
  </si>
  <si>
    <t>Bourání stávajícího kameninového potrubí DN přes 150 do 250</t>
  </si>
  <si>
    <t>72165547</t>
  </si>
  <si>
    <t>Ostatní konstrukce a práce, bourání</t>
  </si>
  <si>
    <t>45</t>
  </si>
  <si>
    <t>916231113</t>
  </si>
  <si>
    <t>Osazení chodníkového obrubníku betonového ležatého s boční opěrou do lože z betonu prostého</t>
  </si>
  <si>
    <t>1672778819</t>
  </si>
  <si>
    <t>46</t>
  </si>
  <si>
    <t>919731121</t>
  </si>
  <si>
    <t>Zarovnání styčné plochy podkladu nebo krytu živičného tl do 50 mm</t>
  </si>
  <si>
    <t>-962900255</t>
  </si>
  <si>
    <t>šachta + vpusť</t>
  </si>
  <si>
    <t>(1,5+1+1,5)*2</t>
  </si>
  <si>
    <t>(1,5+1+1,5+0,5)*2</t>
  </si>
  <si>
    <t>vpusť</t>
  </si>
  <si>
    <t>(0,5+0,75)*4</t>
  </si>
  <si>
    <t>potrubí</t>
  </si>
  <si>
    <t>(7,5+4)*2</t>
  </si>
  <si>
    <t>45*2</t>
  </si>
  <si>
    <t>47</t>
  </si>
  <si>
    <t>919735111</t>
  </si>
  <si>
    <t>Řezání stávajícího živičného krytu hl do 50 mm</t>
  </si>
  <si>
    <t>-558893596</t>
  </si>
  <si>
    <t>48</t>
  </si>
  <si>
    <t>919735113</t>
  </si>
  <si>
    <t>Řezání stávajícího živičného krytu hl přes 100 do 150 mm</t>
  </si>
  <si>
    <t>-1824756314</t>
  </si>
  <si>
    <t>49</t>
  </si>
  <si>
    <t>919794441</t>
  </si>
  <si>
    <t>Úprava ploch kolem hydrantů, šoupat, poklopů a mříží nebo sloupů v živičných krytech pl do 2 m2</t>
  </si>
  <si>
    <t>-2146551694</t>
  </si>
  <si>
    <t>šachta</t>
  </si>
  <si>
    <t>50</t>
  </si>
  <si>
    <t>938908411</t>
  </si>
  <si>
    <t>Čištění vozovek splachováním vodou</t>
  </si>
  <si>
    <t>805182612</t>
  </si>
  <si>
    <t>51</t>
  </si>
  <si>
    <t>938908421</t>
  </si>
  <si>
    <t>Čištění vozovek vodním paprskem pod tlakem 2500 barů</t>
  </si>
  <si>
    <t>-828383689</t>
  </si>
  <si>
    <t>52</t>
  </si>
  <si>
    <t>938909331</t>
  </si>
  <si>
    <t>Čištění vozovek metením ručně podkladu nebo krytu betonového nebo živičného</t>
  </si>
  <si>
    <t>1169299806</t>
  </si>
  <si>
    <t>53</t>
  </si>
  <si>
    <t>977213511</t>
  </si>
  <si>
    <t>Řezání betonových, železobetonových nebo kameninových trub kruhových ve výkopu kolmý řez do DN 200</t>
  </si>
  <si>
    <t>518867933</t>
  </si>
  <si>
    <t>54</t>
  </si>
  <si>
    <t>979021112</t>
  </si>
  <si>
    <t>Očištění vybouraných obrubníků a krajníků chodníkových při překopech inženýrských sítí</t>
  </si>
  <si>
    <t>-304775777</t>
  </si>
  <si>
    <t>997</t>
  </si>
  <si>
    <t>Přesun sutě</t>
  </si>
  <si>
    <t>55</t>
  </si>
  <si>
    <t>997013511</t>
  </si>
  <si>
    <t>Odvoz suti a vybouraných hmot z meziskládky na skládku do 1 km s naložením a se složením</t>
  </si>
  <si>
    <t>1390091233</t>
  </si>
  <si>
    <t>56</t>
  </si>
  <si>
    <t>997013509</t>
  </si>
  <si>
    <t>Příplatek k odvozu suti a vybouraných hmot na skládku ZKD 1 km přes 1 km</t>
  </si>
  <si>
    <t>-1022100244</t>
  </si>
  <si>
    <t>24,3*11 'Přepočtené koeficientem množství</t>
  </si>
  <si>
    <t>57</t>
  </si>
  <si>
    <t>997013631</t>
  </si>
  <si>
    <t>Poplatek za uložení na skládce (skládkovné) stavebního odpadu směsného kód odpadu 17 09 04</t>
  </si>
  <si>
    <t>-923150736</t>
  </si>
  <si>
    <t>998</t>
  </si>
  <si>
    <t>Přesun hmot</t>
  </si>
  <si>
    <t>58</t>
  </si>
  <si>
    <t>998276101</t>
  </si>
  <si>
    <t>Přesun hmot pro trubní vedení z trub z plastických hmot otevřený výkop</t>
  </si>
  <si>
    <t>-1128148351</t>
  </si>
  <si>
    <t>59</t>
  </si>
  <si>
    <t>998276124</t>
  </si>
  <si>
    <t>Příplatek k přesunu hmot pro trubní vedení z trub z plastických hmot za zvětšený přesun do 500 m</t>
  </si>
  <si>
    <t>-1113935983</t>
  </si>
  <si>
    <t>3b - Úsek B</t>
  </si>
  <si>
    <t>-1363353290</t>
  </si>
  <si>
    <t>940201730</t>
  </si>
  <si>
    <t>16*1</t>
  </si>
  <si>
    <t>1841822130</t>
  </si>
  <si>
    <t>-647020476</t>
  </si>
  <si>
    <t>-1656743588</t>
  </si>
  <si>
    <t>1479012374</t>
  </si>
  <si>
    <t>409037288</t>
  </si>
  <si>
    <t>211996734</t>
  </si>
  <si>
    <t>1408013377</t>
  </si>
  <si>
    <t>-195495503</t>
  </si>
  <si>
    <t>3*2,5</t>
  </si>
  <si>
    <t>-322156405</t>
  </si>
  <si>
    <t>352355448</t>
  </si>
  <si>
    <t>16*1*2</t>
  </si>
  <si>
    <t>7*1*2,5</t>
  </si>
  <si>
    <t>49,5/2</t>
  </si>
  <si>
    <t>-1134613964</t>
  </si>
  <si>
    <t>1692080926</t>
  </si>
  <si>
    <t>(1+1,5)*(1,5+1)*2,5</t>
  </si>
  <si>
    <t>(0,75+0,5)*(0,75+0,5)*2</t>
  </si>
  <si>
    <t>0,5*0,5*2*-1</t>
  </si>
  <si>
    <t>18,25/2</t>
  </si>
  <si>
    <t>-889427800</t>
  </si>
  <si>
    <t>1380111028</t>
  </si>
  <si>
    <t>-703355417</t>
  </si>
  <si>
    <t>(24,75+9,125)</t>
  </si>
  <si>
    <t>1366648379</t>
  </si>
  <si>
    <t>-1750409407</t>
  </si>
  <si>
    <t>-50513553</t>
  </si>
  <si>
    <t>-486422992</t>
  </si>
  <si>
    <t>668800818</t>
  </si>
  <si>
    <t>33,875*2*2</t>
  </si>
  <si>
    <t>-1603686386</t>
  </si>
  <si>
    <t>16*1*1,6</t>
  </si>
  <si>
    <t>7*1*2,1</t>
  </si>
  <si>
    <t>Šachta + vpusť</t>
  </si>
  <si>
    <t>(1+1,5)*(1,5+1)*2,1</t>
  </si>
  <si>
    <t>1*1*2,1*-1</t>
  </si>
  <si>
    <t>(0,75+0,5)*(0,75+0,5)*1,6</t>
  </si>
  <si>
    <t>0,5*0,5*1,6*-1</t>
  </si>
  <si>
    <t>959212838</t>
  </si>
  <si>
    <t>53,425*1,8 'Přepočtené koeficientem množství</t>
  </si>
  <si>
    <t>549285046</t>
  </si>
  <si>
    <t>(16+7)*1*0,2</t>
  </si>
  <si>
    <t>1180902408</t>
  </si>
  <si>
    <t>919437252</t>
  </si>
  <si>
    <t>7*1</t>
  </si>
  <si>
    <t>Šachta zeleň</t>
  </si>
  <si>
    <t>(1+1,5)*(1*1,5)</t>
  </si>
  <si>
    <t>117049007</t>
  </si>
  <si>
    <t>(1+1,5)*(1,5+1)</t>
  </si>
  <si>
    <t>(0,75+0,5)*(0,75+0,5)</t>
  </si>
  <si>
    <t>-162860470</t>
  </si>
  <si>
    <t>-1824455643</t>
  </si>
  <si>
    <t>10,75*0,3*2</t>
  </si>
  <si>
    <t>2123505622</t>
  </si>
  <si>
    <t>(9,75+10,75)*0,3</t>
  </si>
  <si>
    <t>563470205</t>
  </si>
  <si>
    <t>-179078138</t>
  </si>
  <si>
    <t>379887709</t>
  </si>
  <si>
    <t>Šachta</t>
  </si>
  <si>
    <t>(1+1,5)*(1+1,5)*0,2</t>
  </si>
  <si>
    <t>-542595123</t>
  </si>
  <si>
    <t>-1711892116</t>
  </si>
  <si>
    <t>158519269</t>
  </si>
  <si>
    <t>-800295623</t>
  </si>
  <si>
    <t>1790238700</t>
  </si>
  <si>
    <t>-246527912</t>
  </si>
  <si>
    <t>894410103</t>
  </si>
  <si>
    <t>Osazení betonových dílců pro kanalizační šachty DN 1000 šachtové dno výšky 1000 mm</t>
  </si>
  <si>
    <t>-652016713</t>
  </si>
  <si>
    <t>59224339</t>
  </si>
  <si>
    <t>dno betonové šachty DN 1000 kanalizační výšky 100cm</t>
  </si>
  <si>
    <t>307989489</t>
  </si>
  <si>
    <t>894410213</t>
  </si>
  <si>
    <t>Osazení betonových dílců pro kanalizační šachty DN 1000 skruž rovná výšky 1000 mm</t>
  </si>
  <si>
    <t>412761748</t>
  </si>
  <si>
    <t>59224162</t>
  </si>
  <si>
    <t>skruž betonová kanalizační se stupadly 100x100x12cm</t>
  </si>
  <si>
    <t>-1176527611</t>
  </si>
  <si>
    <t>894410232</t>
  </si>
  <si>
    <t>Osazení betonových dílců pro kanalizační šachty DN 1000 skruž přechodová (konus)</t>
  </si>
  <si>
    <t>-4380942</t>
  </si>
  <si>
    <t>59224312</t>
  </si>
  <si>
    <t>konus betonové šachty DN 1000 kanalizační 100x62,5x58cm tl stěny 12 stupadla poplastovaná</t>
  </si>
  <si>
    <t>-1123814736</t>
  </si>
  <si>
    <t>894410302</t>
  </si>
  <si>
    <t>Osazení betonových dílců pro kanalizační šachty DN 1000 deska zákrytová</t>
  </si>
  <si>
    <t>349724537</t>
  </si>
  <si>
    <t>59224315</t>
  </si>
  <si>
    <t>deska betonová zákrytová pro kruhové šachty 100/62,5x16,5cm</t>
  </si>
  <si>
    <t>-499933283</t>
  </si>
  <si>
    <t>-807982473</t>
  </si>
  <si>
    <t>-1847822278</t>
  </si>
  <si>
    <t>(16)*2</t>
  </si>
  <si>
    <t>37*2</t>
  </si>
  <si>
    <t>660924400</t>
  </si>
  <si>
    <t>971476587</t>
  </si>
  <si>
    <t>-1843829375</t>
  </si>
  <si>
    <t>-553617216</t>
  </si>
  <si>
    <t>1402208907</t>
  </si>
  <si>
    <t>572899573</t>
  </si>
  <si>
    <t>-778923766</t>
  </si>
  <si>
    <t>2105916980</t>
  </si>
  <si>
    <t>-130371189</t>
  </si>
  <si>
    <t>13,963*11 'Přepočtené koeficientem množství</t>
  </si>
  <si>
    <t>60</t>
  </si>
  <si>
    <t>373099168</t>
  </si>
  <si>
    <t>61</t>
  </si>
  <si>
    <t>290280062</t>
  </si>
  <si>
    <t>62</t>
  </si>
  <si>
    <t>1479870009</t>
  </si>
  <si>
    <t>3c - Úsek C</t>
  </si>
  <si>
    <t>PSV - Práce a dodávky PSV</t>
  </si>
  <si>
    <t xml:space="preserve">    721 - Zdravotechnika - vnitřní kanalizace</t>
  </si>
  <si>
    <t xml:space="preserve">      997 - Přesun sutě</t>
  </si>
  <si>
    <t xml:space="preserve">    767 - Konstrukce zámečnické</t>
  </si>
  <si>
    <t>VRN - Vedlejší rozpočtové náklady</t>
  </si>
  <si>
    <t xml:space="preserve">    VRN6 - Územní vlivy</t>
  </si>
  <si>
    <t>PSV</t>
  </si>
  <si>
    <t>Práce a dodávky PSV</t>
  </si>
  <si>
    <t>721</t>
  </si>
  <si>
    <t>Zdravotechnika - vnitřní kanalizace</t>
  </si>
  <si>
    <t>721140917</t>
  </si>
  <si>
    <t>Potrubí litinové propojení potrubí DN 150</t>
  </si>
  <si>
    <t>-2027860216</t>
  </si>
  <si>
    <t>721100910</t>
  </si>
  <si>
    <t>Výřez potrubí do kameninového potrubí do DN 200</t>
  </si>
  <si>
    <t>-53214971</t>
  </si>
  <si>
    <t>721173450</t>
  </si>
  <si>
    <t>Potrubí kanalizační z PVC KG ležaté v kolektorech DN 110</t>
  </si>
  <si>
    <t>34171029</t>
  </si>
  <si>
    <t>721173451</t>
  </si>
  <si>
    <t>Potrubí kanalizační z PVC KG ležaté v kolektorech DN 125</t>
  </si>
  <si>
    <t>748019631</t>
  </si>
  <si>
    <t>721173452</t>
  </si>
  <si>
    <t>Potrubí kanalizační z PVC KG ležaté v kolektorech DN 160</t>
  </si>
  <si>
    <t>1534317174</t>
  </si>
  <si>
    <t>721173453</t>
  </si>
  <si>
    <t>Potrubí kanalizační z PVC KG ležaté v kolektorech DN 200</t>
  </si>
  <si>
    <t>375364402</t>
  </si>
  <si>
    <t>721290112</t>
  </si>
  <si>
    <t>Zkouška těsnosti potrubí kanalizace vodou DN 150/DN 200</t>
  </si>
  <si>
    <t>1275366608</t>
  </si>
  <si>
    <t>721140806</t>
  </si>
  <si>
    <t>Demontáž potrubí litinové DN přes 100 do 200</t>
  </si>
  <si>
    <t>1070860861</t>
  </si>
  <si>
    <t>28611530</t>
  </si>
  <si>
    <t>přechod kanalizační KG kamenina-plast DN 200</t>
  </si>
  <si>
    <t>1095069572</t>
  </si>
  <si>
    <t>28611544</t>
  </si>
  <si>
    <t>přechod kanalizační PVC na kameninové hrdlo DN 200</t>
  </si>
  <si>
    <t>492197799</t>
  </si>
  <si>
    <t>721171911</t>
  </si>
  <si>
    <t>Přechody k jednotlivým stoupačkám</t>
  </si>
  <si>
    <t>-62890655</t>
  </si>
  <si>
    <t>721110806</t>
  </si>
  <si>
    <t>Demontáž potrubí kameninové DN přes 100 do 200</t>
  </si>
  <si>
    <t>-1822984953</t>
  </si>
  <si>
    <t>998721101</t>
  </si>
  <si>
    <t>Přesun hmot tonážní pro vnitřní kanalizaci v objektech v do 6 m</t>
  </si>
  <si>
    <t>-2012563312</t>
  </si>
  <si>
    <t>997013211</t>
  </si>
  <si>
    <t>Vnitrostaveništní doprava suti a vybouraných hmot pro budovy v do 6 m ručně</t>
  </si>
  <si>
    <t>1069695959</t>
  </si>
  <si>
    <t>997013501</t>
  </si>
  <si>
    <t>Odvoz suti a vybouraných hmot na skládku nebo meziskládku do 1 km se složením</t>
  </si>
  <si>
    <t>-1506338937</t>
  </si>
  <si>
    <t>305194113</t>
  </si>
  <si>
    <t>997002611</t>
  </si>
  <si>
    <t>Nakládání suti a vybouraných hmot</t>
  </si>
  <si>
    <t>-108368091</t>
  </si>
  <si>
    <t>181753582</t>
  </si>
  <si>
    <t>767</t>
  </si>
  <si>
    <t>Konstrukce zámečnické</t>
  </si>
  <si>
    <t>767871110</t>
  </si>
  <si>
    <t>Montáž podpěrných konstrukcí pro vedení v kolektorech hmotnosti do 100 kg</t>
  </si>
  <si>
    <t>kg</t>
  </si>
  <si>
    <t>-1832656446</t>
  </si>
  <si>
    <t>130105001</t>
  </si>
  <si>
    <t xml:space="preserve">ocel pro uložení potrubí v kolektoru jakost S235JR (11 375) </t>
  </si>
  <si>
    <t>-1760174896</t>
  </si>
  <si>
    <t>998767121</t>
  </si>
  <si>
    <t>Přesun hmot tonážní pro zámečnické konstrukce ruční v objektech v do 6 m</t>
  </si>
  <si>
    <t>-655874218</t>
  </si>
  <si>
    <t>VRN</t>
  </si>
  <si>
    <t>Vedlejší rozpočtové náklady</t>
  </si>
  <si>
    <t>VRN6</t>
  </si>
  <si>
    <t>Územní vlivy</t>
  </si>
  <si>
    <t>063503000</t>
  </si>
  <si>
    <t>Práce ve stísněném prostoru</t>
  </si>
  <si>
    <t>soubor</t>
  </si>
  <si>
    <t>1024</t>
  </si>
  <si>
    <t>1832508871</t>
  </si>
  <si>
    <t>příplatek 25% z celkové ceny</t>
  </si>
  <si>
    <t>Oprava dešťové kanalizace u Urgentního příjmu a budovy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</si>
</sst>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K7" sqref="K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0" t="s">
        <v>13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9"/>
      <c r="BS5" s="16" t="s">
        <v>6</v>
      </c>
    </row>
    <row r="6" spans="1:74" ht="36.950000000000003" customHeight="1">
      <c r="B6" s="19"/>
      <c r="D6" s="24" t="s">
        <v>14</v>
      </c>
      <c r="K6" s="191" t="s">
        <v>632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3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18</v>
      </c>
      <c r="AK11" s="25" t="s">
        <v>22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23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18</v>
      </c>
      <c r="AK14" s="25" t="s">
        <v>22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24</v>
      </c>
      <c r="AK16" s="25" t="s">
        <v>21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18</v>
      </c>
      <c r="AK17" s="25" t="s">
        <v>22</v>
      </c>
      <c r="AN17" s="23" t="s">
        <v>1</v>
      </c>
      <c r="AR17" s="19"/>
      <c r="BS17" s="16" t="s">
        <v>25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26</v>
      </c>
      <c r="AK19" s="25" t="s">
        <v>21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18</v>
      </c>
      <c r="AK20" s="25" t="s">
        <v>22</v>
      </c>
      <c r="AN20" s="23" t="s">
        <v>1</v>
      </c>
      <c r="AR20" s="19"/>
      <c r="BS20" s="16" t="s">
        <v>25</v>
      </c>
    </row>
    <row r="21" spans="2:71" ht="6.95" customHeight="1">
      <c r="B21" s="19"/>
      <c r="AR21" s="19"/>
    </row>
    <row r="22" spans="2:71" ht="12" customHeight="1">
      <c r="B22" s="19"/>
      <c r="D22" s="25" t="s">
        <v>27</v>
      </c>
      <c r="AR22" s="19"/>
    </row>
    <row r="23" spans="2:71" ht="16.5" customHeight="1">
      <c r="B23" s="19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3">
        <f>ROUND(AG94,2)</f>
        <v>0</v>
      </c>
      <c r="AL26" s="194"/>
      <c r="AM26" s="194"/>
      <c r="AN26" s="194"/>
      <c r="AO26" s="194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95" t="s">
        <v>29</v>
      </c>
      <c r="M28" s="195"/>
      <c r="N28" s="195"/>
      <c r="O28" s="195"/>
      <c r="P28" s="195"/>
      <c r="W28" s="195" t="s">
        <v>30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31</v>
      </c>
      <c r="AL28" s="195"/>
      <c r="AM28" s="195"/>
      <c r="AN28" s="195"/>
      <c r="AO28" s="195"/>
      <c r="AR28" s="28"/>
    </row>
    <row r="29" spans="2:71" s="2" customFormat="1" ht="14.45" customHeight="1">
      <c r="B29" s="32"/>
      <c r="D29" s="25" t="s">
        <v>32</v>
      </c>
      <c r="F29" s="25" t="s">
        <v>33</v>
      </c>
      <c r="L29" s="183">
        <v>0.21</v>
      </c>
      <c r="M29" s="184"/>
      <c r="N29" s="184"/>
      <c r="O29" s="184"/>
      <c r="P29" s="184"/>
      <c r="W29" s="185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5">
        <f>ROUND(AV94, 2)</f>
        <v>0</v>
      </c>
      <c r="AL29" s="184"/>
      <c r="AM29" s="184"/>
      <c r="AN29" s="184"/>
      <c r="AO29" s="184"/>
      <c r="AR29" s="32"/>
    </row>
    <row r="30" spans="2:71" s="2" customFormat="1" ht="14.45" customHeight="1">
      <c r="B30" s="32"/>
      <c r="F30" s="25" t="s">
        <v>34</v>
      </c>
      <c r="L30" s="183">
        <v>0.12</v>
      </c>
      <c r="M30" s="184"/>
      <c r="N30" s="184"/>
      <c r="O30" s="184"/>
      <c r="P30" s="184"/>
      <c r="W30" s="185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5">
        <f>ROUND(AW94, 2)</f>
        <v>0</v>
      </c>
      <c r="AL30" s="184"/>
      <c r="AM30" s="184"/>
      <c r="AN30" s="184"/>
      <c r="AO30" s="184"/>
      <c r="AR30" s="32"/>
    </row>
    <row r="31" spans="2:71" s="2" customFormat="1" ht="14.45" hidden="1" customHeight="1">
      <c r="B31" s="32"/>
      <c r="F31" s="25" t="s">
        <v>35</v>
      </c>
      <c r="L31" s="183">
        <v>0.21</v>
      </c>
      <c r="M31" s="184"/>
      <c r="N31" s="184"/>
      <c r="O31" s="184"/>
      <c r="P31" s="184"/>
      <c r="W31" s="185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5">
        <v>0</v>
      </c>
      <c r="AL31" s="184"/>
      <c r="AM31" s="184"/>
      <c r="AN31" s="184"/>
      <c r="AO31" s="184"/>
      <c r="AR31" s="32"/>
    </row>
    <row r="32" spans="2:71" s="2" customFormat="1" ht="14.45" hidden="1" customHeight="1">
      <c r="B32" s="32"/>
      <c r="F32" s="25" t="s">
        <v>36</v>
      </c>
      <c r="L32" s="183">
        <v>0.12</v>
      </c>
      <c r="M32" s="184"/>
      <c r="N32" s="184"/>
      <c r="O32" s="184"/>
      <c r="P32" s="184"/>
      <c r="W32" s="185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5">
        <v>0</v>
      </c>
      <c r="AL32" s="184"/>
      <c r="AM32" s="184"/>
      <c r="AN32" s="184"/>
      <c r="AO32" s="184"/>
      <c r="AR32" s="32"/>
    </row>
    <row r="33" spans="2:44" s="2" customFormat="1" ht="14.45" hidden="1" customHeight="1">
      <c r="B33" s="32"/>
      <c r="F33" s="25" t="s">
        <v>37</v>
      </c>
      <c r="L33" s="183">
        <v>0</v>
      </c>
      <c r="M33" s="184"/>
      <c r="N33" s="184"/>
      <c r="O33" s="184"/>
      <c r="P33" s="184"/>
      <c r="W33" s="185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5">
        <v>0</v>
      </c>
      <c r="AL33" s="184"/>
      <c r="AM33" s="184"/>
      <c r="AN33" s="184"/>
      <c r="AO33" s="184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189" t="s">
        <v>40</v>
      </c>
      <c r="Y35" s="187"/>
      <c r="Z35" s="187"/>
      <c r="AA35" s="187"/>
      <c r="AB35" s="187"/>
      <c r="AC35" s="35"/>
      <c r="AD35" s="35"/>
      <c r="AE35" s="35"/>
      <c r="AF35" s="35"/>
      <c r="AG35" s="35"/>
      <c r="AH35" s="35"/>
      <c r="AI35" s="35"/>
      <c r="AJ35" s="35"/>
      <c r="AK35" s="186">
        <f>SUM(AK26:AK33)</f>
        <v>0</v>
      </c>
      <c r="AL35" s="187"/>
      <c r="AM35" s="187"/>
      <c r="AN35" s="187"/>
      <c r="AO35" s="188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43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44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43</v>
      </c>
      <c r="AI60" s="30"/>
      <c r="AJ60" s="30"/>
      <c r="AK60" s="30"/>
      <c r="AL60" s="30"/>
      <c r="AM60" s="39" t="s">
        <v>44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46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44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43</v>
      </c>
      <c r="AI75" s="30"/>
      <c r="AJ75" s="30"/>
      <c r="AK75" s="30"/>
      <c r="AL75" s="30"/>
      <c r="AM75" s="39" t="s">
        <v>44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47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0</v>
      </c>
      <c r="AR84" s="44"/>
    </row>
    <row r="85" spans="1:91" s="4" customFormat="1" ht="36.950000000000003" customHeight="1">
      <c r="B85" s="45"/>
      <c r="C85" s="46" t="s">
        <v>14</v>
      </c>
      <c r="L85" s="210" t="str">
        <f>K6</f>
        <v>Oprava dešťové kanalizace u Urgentního příjmu a budovy F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17</v>
      </c>
      <c r="L87" s="47" t="str">
        <f>IF(K8="","",K8)</f>
        <v xml:space="preserve"> </v>
      </c>
      <c r="AI87" s="25" t="s">
        <v>19</v>
      </c>
      <c r="AM87" s="212" t="str">
        <f>IF(AN8= "","",AN8)</f>
        <v/>
      </c>
      <c r="AN87" s="212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20</v>
      </c>
      <c r="L89" s="3" t="str">
        <f>IF(E11= "","",E11)</f>
        <v xml:space="preserve"> </v>
      </c>
      <c r="AI89" s="25" t="s">
        <v>24</v>
      </c>
      <c r="AM89" s="213" t="str">
        <f>IF(E17="","",E17)</f>
        <v xml:space="preserve"> </v>
      </c>
      <c r="AN89" s="214"/>
      <c r="AO89" s="214"/>
      <c r="AP89" s="214"/>
      <c r="AR89" s="28"/>
      <c r="AS89" s="215" t="s">
        <v>48</v>
      </c>
      <c r="AT89" s="21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23</v>
      </c>
      <c r="L90" s="3" t="str">
        <f>IF(E14="","",E14)</f>
        <v xml:space="preserve"> </v>
      </c>
      <c r="AI90" s="25" t="s">
        <v>26</v>
      </c>
      <c r="AM90" s="213" t="str">
        <f>IF(E20="","",E20)</f>
        <v xml:space="preserve"> </v>
      </c>
      <c r="AN90" s="214"/>
      <c r="AO90" s="214"/>
      <c r="AP90" s="214"/>
      <c r="AR90" s="28"/>
      <c r="AS90" s="217"/>
      <c r="AT90" s="218"/>
      <c r="BD90" s="52"/>
    </row>
    <row r="91" spans="1:91" s="1" customFormat="1" ht="10.9" customHeight="1">
      <c r="B91" s="28"/>
      <c r="AR91" s="28"/>
      <c r="AS91" s="217"/>
      <c r="AT91" s="218"/>
      <c r="BD91" s="52"/>
    </row>
    <row r="92" spans="1:91" s="1" customFormat="1" ht="29.25" customHeight="1">
      <c r="B92" s="28"/>
      <c r="C92" s="201" t="s">
        <v>49</v>
      </c>
      <c r="D92" s="202"/>
      <c r="E92" s="202"/>
      <c r="F92" s="202"/>
      <c r="G92" s="202"/>
      <c r="H92" s="53"/>
      <c r="I92" s="203" t="s">
        <v>50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5" t="s">
        <v>51</v>
      </c>
      <c r="AH92" s="202"/>
      <c r="AI92" s="202"/>
      <c r="AJ92" s="202"/>
      <c r="AK92" s="202"/>
      <c r="AL92" s="202"/>
      <c r="AM92" s="202"/>
      <c r="AN92" s="203" t="s">
        <v>52</v>
      </c>
      <c r="AO92" s="202"/>
      <c r="AP92" s="204"/>
      <c r="AQ92" s="54" t="s">
        <v>53</v>
      </c>
      <c r="AR92" s="28"/>
      <c r="AS92" s="55" t="s">
        <v>54</v>
      </c>
      <c r="AT92" s="56" t="s">
        <v>55</v>
      </c>
      <c r="AU92" s="56" t="s">
        <v>56</v>
      </c>
      <c r="AV92" s="56" t="s">
        <v>57</v>
      </c>
      <c r="AW92" s="56" t="s">
        <v>58</v>
      </c>
      <c r="AX92" s="56" t="s">
        <v>59</v>
      </c>
      <c r="AY92" s="56" t="s">
        <v>60</v>
      </c>
      <c r="AZ92" s="56" t="s">
        <v>61</v>
      </c>
      <c r="BA92" s="56" t="s">
        <v>62</v>
      </c>
      <c r="BB92" s="56" t="s">
        <v>63</v>
      </c>
      <c r="BC92" s="56" t="s">
        <v>64</v>
      </c>
      <c r="BD92" s="57" t="s">
        <v>65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1592.7723599999999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67</v>
      </c>
      <c r="BT94" s="68" t="s">
        <v>13</v>
      </c>
      <c r="BU94" s="69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1" s="6" customFormat="1" ht="24.75" customHeight="1">
      <c r="B95" s="70"/>
      <c r="C95" s="71"/>
      <c r="D95" s="208" t="s">
        <v>71</v>
      </c>
      <c r="E95" s="208"/>
      <c r="F95" s="208"/>
      <c r="G95" s="208"/>
      <c r="H95" s="208"/>
      <c r="I95" s="72"/>
      <c r="J95" s="208" t="s">
        <v>72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ROUND(SUM(AG96:AG98),2)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3" t="s">
        <v>73</v>
      </c>
      <c r="AR95" s="70"/>
      <c r="AS95" s="74">
        <f>ROUND(SUM(AS96:AS98),2)</f>
        <v>0</v>
      </c>
      <c r="AT95" s="75">
        <f>ROUND(SUM(AV95:AW95),2)</f>
        <v>0</v>
      </c>
      <c r="AU95" s="76">
        <f>ROUND(SUM(AU96:AU98),5)</f>
        <v>1592.7723599999999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ROUND(SUM(AZ96:AZ98),2)</f>
        <v>0</v>
      </c>
      <c r="BA95" s="75">
        <f>ROUND(SUM(BA96:BA98),2)</f>
        <v>0</v>
      </c>
      <c r="BB95" s="75">
        <f>ROUND(SUM(BB96:BB98),2)</f>
        <v>0</v>
      </c>
      <c r="BC95" s="75">
        <f>ROUND(SUM(BC96:BC98),2)</f>
        <v>0</v>
      </c>
      <c r="BD95" s="77">
        <f>ROUND(SUM(BD96:BD98),2)</f>
        <v>0</v>
      </c>
      <c r="BS95" s="78" t="s">
        <v>67</v>
      </c>
      <c r="BT95" s="78" t="s">
        <v>74</v>
      </c>
      <c r="BU95" s="78" t="s">
        <v>68</v>
      </c>
      <c r="BV95" s="78" t="s">
        <v>69</v>
      </c>
      <c r="BW95" s="78" t="s">
        <v>75</v>
      </c>
      <c r="BX95" s="78" t="s">
        <v>4</v>
      </c>
      <c r="CL95" s="78" t="s">
        <v>1</v>
      </c>
      <c r="CM95" s="78" t="s">
        <v>76</v>
      </c>
    </row>
    <row r="96" spans="1:91" s="3" customFormat="1" ht="16.5" customHeight="1">
      <c r="A96" s="79" t="s">
        <v>77</v>
      </c>
      <c r="B96" s="44"/>
      <c r="C96" s="9"/>
      <c r="D96" s="9"/>
      <c r="E96" s="196" t="s">
        <v>78</v>
      </c>
      <c r="F96" s="196"/>
      <c r="G96" s="196"/>
      <c r="H96" s="196"/>
      <c r="I96" s="196"/>
      <c r="J96" s="9"/>
      <c r="K96" s="196" t="s">
        <v>79</v>
      </c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7">
        <f>'3a - Úsek A'!J32</f>
        <v>0</v>
      </c>
      <c r="AH96" s="198"/>
      <c r="AI96" s="198"/>
      <c r="AJ96" s="198"/>
      <c r="AK96" s="198"/>
      <c r="AL96" s="198"/>
      <c r="AM96" s="198"/>
      <c r="AN96" s="197">
        <f>SUM(AG96,AT96)</f>
        <v>0</v>
      </c>
      <c r="AO96" s="198"/>
      <c r="AP96" s="198"/>
      <c r="AQ96" s="80" t="s">
        <v>80</v>
      </c>
      <c r="AR96" s="44"/>
      <c r="AS96" s="81">
        <v>0</v>
      </c>
      <c r="AT96" s="82">
        <f>ROUND(SUM(AV96:AW96),2)</f>
        <v>0</v>
      </c>
      <c r="AU96" s="83">
        <f>'3a - Úsek A'!P130</f>
        <v>839.02100199999995</v>
      </c>
      <c r="AV96" s="82">
        <f>'3a - Úsek A'!J35</f>
        <v>0</v>
      </c>
      <c r="AW96" s="82">
        <f>'3a - Úsek A'!J36</f>
        <v>0</v>
      </c>
      <c r="AX96" s="82">
        <f>'3a - Úsek A'!J37</f>
        <v>0</v>
      </c>
      <c r="AY96" s="82">
        <f>'3a - Úsek A'!J38</f>
        <v>0</v>
      </c>
      <c r="AZ96" s="82">
        <f>'3a - Úsek A'!F35</f>
        <v>0</v>
      </c>
      <c r="BA96" s="82">
        <f>'3a - Úsek A'!F36</f>
        <v>0</v>
      </c>
      <c r="BB96" s="82">
        <f>'3a - Úsek A'!F37</f>
        <v>0</v>
      </c>
      <c r="BC96" s="82">
        <f>'3a - Úsek A'!F38</f>
        <v>0</v>
      </c>
      <c r="BD96" s="84">
        <f>'3a - Úsek A'!F39</f>
        <v>0</v>
      </c>
      <c r="BT96" s="23" t="s">
        <v>76</v>
      </c>
      <c r="BV96" s="23" t="s">
        <v>69</v>
      </c>
      <c r="BW96" s="23" t="s">
        <v>81</v>
      </c>
      <c r="BX96" s="23" t="s">
        <v>75</v>
      </c>
      <c r="CL96" s="23" t="s">
        <v>1</v>
      </c>
    </row>
    <row r="97" spans="1:90" s="3" customFormat="1" ht="16.5" customHeight="1">
      <c r="A97" s="79" t="s">
        <v>77</v>
      </c>
      <c r="B97" s="44"/>
      <c r="C97" s="9"/>
      <c r="D97" s="9"/>
      <c r="E97" s="196" t="s">
        <v>82</v>
      </c>
      <c r="F97" s="196"/>
      <c r="G97" s="196"/>
      <c r="H97" s="196"/>
      <c r="I97" s="196"/>
      <c r="J97" s="9"/>
      <c r="K97" s="196" t="s">
        <v>83</v>
      </c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7">
        <f>'3b - Úsek B'!J32</f>
        <v>0</v>
      </c>
      <c r="AH97" s="198"/>
      <c r="AI97" s="198"/>
      <c r="AJ97" s="198"/>
      <c r="AK97" s="198"/>
      <c r="AL97" s="198"/>
      <c r="AM97" s="198"/>
      <c r="AN97" s="197">
        <f>SUM(AG97,AT97)</f>
        <v>0</v>
      </c>
      <c r="AO97" s="198"/>
      <c r="AP97" s="198"/>
      <c r="AQ97" s="80" t="s">
        <v>80</v>
      </c>
      <c r="AR97" s="44"/>
      <c r="AS97" s="81">
        <v>0</v>
      </c>
      <c r="AT97" s="82">
        <f>ROUND(SUM(AV97:AW97),2)</f>
        <v>0</v>
      </c>
      <c r="AU97" s="83">
        <f>'3b - Úsek B'!P129</f>
        <v>642.089113</v>
      </c>
      <c r="AV97" s="82">
        <f>'3b - Úsek B'!J35</f>
        <v>0</v>
      </c>
      <c r="AW97" s="82">
        <f>'3b - Úsek B'!J36</f>
        <v>0</v>
      </c>
      <c r="AX97" s="82">
        <f>'3b - Úsek B'!J37</f>
        <v>0</v>
      </c>
      <c r="AY97" s="82">
        <f>'3b - Úsek B'!J38</f>
        <v>0</v>
      </c>
      <c r="AZ97" s="82">
        <f>'3b - Úsek B'!F35</f>
        <v>0</v>
      </c>
      <c r="BA97" s="82">
        <f>'3b - Úsek B'!F36</f>
        <v>0</v>
      </c>
      <c r="BB97" s="82">
        <f>'3b - Úsek B'!F37</f>
        <v>0</v>
      </c>
      <c r="BC97" s="82">
        <f>'3b - Úsek B'!F38</f>
        <v>0</v>
      </c>
      <c r="BD97" s="84">
        <f>'3b - Úsek B'!F39</f>
        <v>0</v>
      </c>
      <c r="BT97" s="23" t="s">
        <v>76</v>
      </c>
      <c r="BV97" s="23" t="s">
        <v>69</v>
      </c>
      <c r="BW97" s="23" t="s">
        <v>84</v>
      </c>
      <c r="BX97" s="23" t="s">
        <v>75</v>
      </c>
      <c r="CL97" s="23" t="s">
        <v>1</v>
      </c>
    </row>
    <row r="98" spans="1:90" s="3" customFormat="1" ht="16.5" customHeight="1">
      <c r="A98" s="79" t="s">
        <v>77</v>
      </c>
      <c r="B98" s="44"/>
      <c r="C98" s="9"/>
      <c r="D98" s="9"/>
      <c r="E98" s="196" t="s">
        <v>85</v>
      </c>
      <c r="F98" s="196"/>
      <c r="G98" s="196"/>
      <c r="H98" s="196"/>
      <c r="I98" s="196"/>
      <c r="J98" s="9"/>
      <c r="K98" s="196" t="s">
        <v>86</v>
      </c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7">
        <f>'3c - Úsek C'!J32</f>
        <v>0</v>
      </c>
      <c r="AH98" s="198"/>
      <c r="AI98" s="198"/>
      <c r="AJ98" s="198"/>
      <c r="AK98" s="198"/>
      <c r="AL98" s="198"/>
      <c r="AM98" s="198"/>
      <c r="AN98" s="197">
        <f>SUM(AG98,AT98)</f>
        <v>0</v>
      </c>
      <c r="AO98" s="198"/>
      <c r="AP98" s="198"/>
      <c r="AQ98" s="80" t="s">
        <v>80</v>
      </c>
      <c r="AR98" s="44"/>
      <c r="AS98" s="85">
        <v>0</v>
      </c>
      <c r="AT98" s="86">
        <f>ROUND(SUM(AV98:AW98),2)</f>
        <v>0</v>
      </c>
      <c r="AU98" s="87">
        <f>'3c - Úsek C'!P126</f>
        <v>111.66224799999999</v>
      </c>
      <c r="AV98" s="86">
        <f>'3c - Úsek C'!J35</f>
        <v>0</v>
      </c>
      <c r="AW98" s="86">
        <f>'3c - Úsek C'!J36</f>
        <v>0</v>
      </c>
      <c r="AX98" s="86">
        <f>'3c - Úsek C'!J37</f>
        <v>0</v>
      </c>
      <c r="AY98" s="86">
        <f>'3c - Úsek C'!J38</f>
        <v>0</v>
      </c>
      <c r="AZ98" s="86">
        <f>'3c - Úsek C'!F35</f>
        <v>0</v>
      </c>
      <c r="BA98" s="86">
        <f>'3c - Úsek C'!F36</f>
        <v>0</v>
      </c>
      <c r="BB98" s="86">
        <f>'3c - Úsek C'!F37</f>
        <v>0</v>
      </c>
      <c r="BC98" s="86">
        <f>'3c - Úsek C'!F38</f>
        <v>0</v>
      </c>
      <c r="BD98" s="88">
        <f>'3c - Úsek C'!F39</f>
        <v>0</v>
      </c>
      <c r="BT98" s="23" t="s">
        <v>76</v>
      </c>
      <c r="BV98" s="23" t="s">
        <v>69</v>
      </c>
      <c r="BW98" s="23" t="s">
        <v>87</v>
      </c>
      <c r="BX98" s="23" t="s">
        <v>75</v>
      </c>
      <c r="CL98" s="23" t="s">
        <v>1</v>
      </c>
    </row>
    <row r="99" spans="1:90" s="1" customFormat="1" ht="30" customHeight="1">
      <c r="B99" s="28"/>
      <c r="AR99" s="28"/>
    </row>
    <row r="100" spans="1:90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28"/>
    </row>
  </sheetData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K98:AF98"/>
    <mergeCell ref="AN98:AP98"/>
    <mergeCell ref="AG98:AM98"/>
    <mergeCell ref="E98:I98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W30:AE30"/>
    <mergeCell ref="L30:P30"/>
    <mergeCell ref="K5:AJ5"/>
    <mergeCell ref="K6:AJ6"/>
    <mergeCell ref="E23:AN23"/>
    <mergeCell ref="AK26:AO26"/>
    <mergeCell ref="AK28:AO28"/>
    <mergeCell ref="L28:P28"/>
    <mergeCell ref="W28:AE28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3a - Úsek A'!C2" display="/"/>
    <hyperlink ref="A97" location="'3b - Úsek B'!C2" display="/"/>
    <hyperlink ref="A98" location="'3c - Úsek C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9"/>
  <sheetViews>
    <sheetView showGridLines="0" zoomScale="90" zoomScaleNormal="90" workbookViewId="0">
      <selection activeCell="I389" sqref="I3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88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0" t="str">
        <f>'Rekapitulace stavby'!K6</f>
        <v>Oprava dešťové kanalizace u Urgentního příjmu a budovy F</v>
      </c>
      <c r="F7" s="221"/>
      <c r="G7" s="221"/>
      <c r="H7" s="221"/>
      <c r="L7" s="19"/>
    </row>
    <row r="8" spans="2:46" ht="12" customHeight="1">
      <c r="B8" s="19"/>
      <c r="D8" s="25" t="s">
        <v>89</v>
      </c>
      <c r="L8" s="19"/>
    </row>
    <row r="9" spans="2:46" s="1" customFormat="1" ht="16.5" customHeight="1">
      <c r="B9" s="28"/>
      <c r="E9" s="220" t="s">
        <v>90</v>
      </c>
      <c r="F9" s="219"/>
      <c r="G9" s="219"/>
      <c r="H9" s="219"/>
      <c r="L9" s="28"/>
    </row>
    <row r="10" spans="2:46" s="1" customFormat="1" ht="12" customHeight="1">
      <c r="B10" s="28"/>
      <c r="D10" s="25" t="s">
        <v>91</v>
      </c>
      <c r="L10" s="28"/>
    </row>
    <row r="11" spans="2:46" s="1" customFormat="1" ht="16.5" customHeight="1">
      <c r="B11" s="28"/>
      <c r="E11" s="210" t="s">
        <v>92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15</v>
      </c>
      <c r="F13" s="23" t="s">
        <v>1</v>
      </c>
      <c r="I13" s="25" t="s">
        <v>16</v>
      </c>
      <c r="J13" s="23" t="s">
        <v>1</v>
      </c>
      <c r="L13" s="28"/>
    </row>
    <row r="14" spans="2:46" s="1" customFormat="1" ht="12" customHeight="1">
      <c r="B14" s="28"/>
      <c r="D14" s="25" t="s">
        <v>17</v>
      </c>
      <c r="F14" s="23" t="s">
        <v>18</v>
      </c>
      <c r="I14" s="25" t="s">
        <v>19</v>
      </c>
      <c r="J14" s="48"/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5" t="s">
        <v>20</v>
      </c>
      <c r="I16" s="25" t="s">
        <v>21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 xml:space="preserve"> </v>
      </c>
      <c r="I17" s="25" t="s">
        <v>22</v>
      </c>
      <c r="J17" s="23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5" t="s">
        <v>23</v>
      </c>
      <c r="I19" s="25" t="s">
        <v>21</v>
      </c>
      <c r="J19" s="23" t="str">
        <f>'Rekapitulace stavby'!AN13</f>
        <v/>
      </c>
      <c r="L19" s="28"/>
    </row>
    <row r="20" spans="2:12" s="1" customFormat="1" ht="18" customHeight="1">
      <c r="B20" s="28"/>
      <c r="E20" s="190" t="str">
        <f>'Rekapitulace stavby'!E14</f>
        <v xml:space="preserve"> </v>
      </c>
      <c r="F20" s="190"/>
      <c r="G20" s="190"/>
      <c r="H20" s="190"/>
      <c r="I20" s="25" t="s">
        <v>22</v>
      </c>
      <c r="J20" s="23" t="str">
        <f>'Rekapitulace stavby'!AN14</f>
        <v/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5" t="s">
        <v>24</v>
      </c>
      <c r="I22" s="25" t="s">
        <v>21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22</v>
      </c>
      <c r="J23" s="23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5" t="s">
        <v>26</v>
      </c>
      <c r="I25" s="25" t="s">
        <v>21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22</v>
      </c>
      <c r="J26" s="23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5" t="s">
        <v>27</v>
      </c>
      <c r="L28" s="28"/>
    </row>
    <row r="29" spans="2:12" s="7" customFormat="1" ht="16.5" customHeight="1">
      <c r="B29" s="90"/>
      <c r="E29" s="192" t="s">
        <v>1</v>
      </c>
      <c r="F29" s="192"/>
      <c r="G29" s="192"/>
      <c r="H29" s="192"/>
      <c r="L29" s="90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28</v>
      </c>
      <c r="J32" s="62">
        <f>ROUND(J130,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30</v>
      </c>
      <c r="I34" s="31" t="s">
        <v>29</v>
      </c>
      <c r="J34" s="31" t="s">
        <v>31</v>
      </c>
      <c r="L34" s="28"/>
    </row>
    <row r="35" spans="2:12" s="1" customFormat="1" ht="14.45" customHeight="1">
      <c r="B35" s="28"/>
      <c r="D35" s="51" t="s">
        <v>32</v>
      </c>
      <c r="E35" s="25" t="s">
        <v>33</v>
      </c>
      <c r="F35" s="82">
        <f>ROUND((SUM(BE130:BE388)),  2)</f>
        <v>0</v>
      </c>
      <c r="I35" s="92">
        <v>0.21</v>
      </c>
      <c r="J35" s="82">
        <f>ROUND(((SUM(BE130:BE388))*I35),  2)</f>
        <v>0</v>
      </c>
      <c r="L35" s="28"/>
    </row>
    <row r="36" spans="2:12" s="1" customFormat="1" ht="14.45" customHeight="1">
      <c r="B36" s="28"/>
      <c r="E36" s="25" t="s">
        <v>34</v>
      </c>
      <c r="F36" s="82">
        <f>ROUND((SUM(BF130:BF388)),  2)</f>
        <v>0</v>
      </c>
      <c r="I36" s="92">
        <v>0.12</v>
      </c>
      <c r="J36" s="82">
        <f>ROUND(((SUM(BF130:BF388))*I36),  2)</f>
        <v>0</v>
      </c>
      <c r="L36" s="28"/>
    </row>
    <row r="37" spans="2:12" s="1" customFormat="1" ht="14.45" hidden="1" customHeight="1">
      <c r="B37" s="28"/>
      <c r="E37" s="25" t="s">
        <v>35</v>
      </c>
      <c r="F37" s="82">
        <f>ROUND((SUM(BG130:BG388)),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36</v>
      </c>
      <c r="F38" s="82">
        <f>ROUND((SUM(BH130:BH388)),  2)</f>
        <v>0</v>
      </c>
      <c r="I38" s="92">
        <v>0.12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37</v>
      </c>
      <c r="F39" s="82">
        <f>ROUND((SUM(BI130:BI388)),  2)</f>
        <v>0</v>
      </c>
      <c r="I39" s="92">
        <v>0</v>
      </c>
      <c r="J39" s="8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3"/>
      <c r="D41" s="94" t="s">
        <v>38</v>
      </c>
      <c r="E41" s="53"/>
      <c r="F41" s="53"/>
      <c r="G41" s="95" t="s">
        <v>39</v>
      </c>
      <c r="H41" s="96" t="s">
        <v>40</v>
      </c>
      <c r="I41" s="53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43</v>
      </c>
      <c r="E61" s="30"/>
      <c r="F61" s="99" t="s">
        <v>44</v>
      </c>
      <c r="G61" s="39" t="s">
        <v>43</v>
      </c>
      <c r="H61" s="30"/>
      <c r="I61" s="30"/>
      <c r="J61" s="100" t="s">
        <v>44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43</v>
      </c>
      <c r="E76" s="30"/>
      <c r="F76" s="99" t="s">
        <v>44</v>
      </c>
      <c r="G76" s="39" t="s">
        <v>43</v>
      </c>
      <c r="H76" s="30"/>
      <c r="I76" s="30"/>
      <c r="J76" s="100" t="s">
        <v>44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20" t="s">
        <v>93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20" t="str">
        <f>E7</f>
        <v>Oprava dešťové kanalizace u Urgentního příjmu a budovy F</v>
      </c>
      <c r="F85" s="221"/>
      <c r="G85" s="221"/>
      <c r="H85" s="221"/>
      <c r="L85" s="28"/>
    </row>
    <row r="86" spans="2:12" ht="12" customHeight="1">
      <c r="B86" s="19"/>
      <c r="C86" s="25" t="s">
        <v>89</v>
      </c>
      <c r="L86" s="19"/>
    </row>
    <row r="87" spans="2:12" s="1" customFormat="1" ht="16.5" customHeight="1">
      <c r="B87" s="28"/>
      <c r="E87" s="220" t="s">
        <v>90</v>
      </c>
      <c r="F87" s="219"/>
      <c r="G87" s="219"/>
      <c r="H87" s="219"/>
      <c r="L87" s="28"/>
    </row>
    <row r="88" spans="2:12" s="1" customFormat="1" ht="12" customHeight="1">
      <c r="B88" s="28"/>
      <c r="C88" s="25" t="s">
        <v>91</v>
      </c>
      <c r="L88" s="28"/>
    </row>
    <row r="89" spans="2:12" s="1" customFormat="1" ht="16.5" customHeight="1">
      <c r="B89" s="28"/>
      <c r="E89" s="210" t="str">
        <f>E11</f>
        <v>3a - Úsek A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5" t="s">
        <v>17</v>
      </c>
      <c r="F91" s="23" t="str">
        <f>F14</f>
        <v xml:space="preserve"> </v>
      </c>
      <c r="I91" s="25" t="s">
        <v>19</v>
      </c>
      <c r="J91" s="48" t="str">
        <f>IF(J14="","",J14)</f>
        <v/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5" t="s">
        <v>20</v>
      </c>
      <c r="F93" s="23" t="str">
        <f>E17</f>
        <v xml:space="preserve"> </v>
      </c>
      <c r="I93" s="25" t="s">
        <v>24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5" t="s">
        <v>23</v>
      </c>
      <c r="F94" s="23" t="str">
        <f>IF(E20="","",E20)</f>
        <v xml:space="preserve"> </v>
      </c>
      <c r="I94" s="25" t="s">
        <v>26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94</v>
      </c>
      <c r="D96" s="93"/>
      <c r="E96" s="93"/>
      <c r="F96" s="93"/>
      <c r="G96" s="93"/>
      <c r="H96" s="93"/>
      <c r="I96" s="93"/>
      <c r="J96" s="102" t="s">
        <v>95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3" t="s">
        <v>96</v>
      </c>
      <c r="J98" s="62">
        <f>J130</f>
        <v>0</v>
      </c>
      <c r="L98" s="28"/>
      <c r="AU98" s="16" t="s">
        <v>97</v>
      </c>
    </row>
    <row r="99" spans="2:47" s="8" customFormat="1" ht="24.95" customHeight="1">
      <c r="B99" s="104"/>
      <c r="D99" s="105" t="s">
        <v>98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899999999999999" customHeight="1">
      <c r="B100" s="108"/>
      <c r="D100" s="109" t="s">
        <v>99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4.85" customHeight="1">
      <c r="B101" s="108"/>
      <c r="D101" s="109" t="s">
        <v>100</v>
      </c>
      <c r="E101" s="110"/>
      <c r="F101" s="110"/>
      <c r="G101" s="110"/>
      <c r="H101" s="110"/>
      <c r="I101" s="110"/>
      <c r="J101" s="111">
        <f>J271</f>
        <v>0</v>
      </c>
      <c r="L101" s="108"/>
    </row>
    <row r="102" spans="2:47" s="9" customFormat="1" ht="19.899999999999999" customHeight="1">
      <c r="B102" s="108"/>
      <c r="D102" s="109" t="s">
        <v>101</v>
      </c>
      <c r="E102" s="110"/>
      <c r="F102" s="110"/>
      <c r="G102" s="110"/>
      <c r="H102" s="110"/>
      <c r="I102" s="110"/>
      <c r="J102" s="111">
        <f>J292</f>
        <v>0</v>
      </c>
      <c r="L102" s="108"/>
    </row>
    <row r="103" spans="2:47" s="9" customFormat="1" ht="19.899999999999999" customHeight="1">
      <c r="B103" s="108"/>
      <c r="D103" s="109" t="s">
        <v>102</v>
      </c>
      <c r="E103" s="110"/>
      <c r="F103" s="110"/>
      <c r="G103" s="110"/>
      <c r="H103" s="110"/>
      <c r="I103" s="110"/>
      <c r="J103" s="111">
        <f>J297</f>
        <v>0</v>
      </c>
      <c r="L103" s="108"/>
    </row>
    <row r="104" spans="2:47" s="9" customFormat="1" ht="19.899999999999999" customHeight="1">
      <c r="B104" s="108"/>
      <c r="D104" s="109" t="s">
        <v>103</v>
      </c>
      <c r="E104" s="110"/>
      <c r="F104" s="110"/>
      <c r="G104" s="110"/>
      <c r="H104" s="110"/>
      <c r="I104" s="110"/>
      <c r="J104" s="111">
        <f>J320</f>
        <v>0</v>
      </c>
      <c r="L104" s="108"/>
    </row>
    <row r="105" spans="2:47" s="9" customFormat="1" ht="14.85" customHeight="1">
      <c r="B105" s="108"/>
      <c r="D105" s="109" t="s">
        <v>104</v>
      </c>
      <c r="E105" s="110"/>
      <c r="F105" s="110"/>
      <c r="G105" s="110"/>
      <c r="H105" s="110"/>
      <c r="I105" s="110"/>
      <c r="J105" s="111">
        <f>J333</f>
        <v>0</v>
      </c>
      <c r="L105" s="108"/>
    </row>
    <row r="106" spans="2:47" s="9" customFormat="1" ht="19.899999999999999" customHeight="1">
      <c r="B106" s="108"/>
      <c r="D106" s="109" t="s">
        <v>105</v>
      </c>
      <c r="E106" s="110"/>
      <c r="F106" s="110"/>
      <c r="G106" s="110"/>
      <c r="H106" s="110"/>
      <c r="I106" s="110"/>
      <c r="J106" s="111">
        <f>J340</f>
        <v>0</v>
      </c>
      <c r="L106" s="108"/>
    </row>
    <row r="107" spans="2:47" s="9" customFormat="1" ht="19.899999999999999" customHeight="1">
      <c r="B107" s="108"/>
      <c r="D107" s="109" t="s">
        <v>106</v>
      </c>
      <c r="E107" s="110"/>
      <c r="F107" s="110"/>
      <c r="G107" s="110"/>
      <c r="H107" s="110"/>
      <c r="I107" s="110"/>
      <c r="J107" s="111">
        <f>J381</f>
        <v>0</v>
      </c>
      <c r="L107" s="108"/>
    </row>
    <row r="108" spans="2:47" s="9" customFormat="1" ht="19.899999999999999" customHeight="1">
      <c r="B108" s="108"/>
      <c r="D108" s="109" t="s">
        <v>107</v>
      </c>
      <c r="E108" s="110"/>
      <c r="F108" s="110"/>
      <c r="G108" s="110"/>
      <c r="H108" s="110"/>
      <c r="I108" s="110"/>
      <c r="J108" s="111">
        <f>J386</f>
        <v>0</v>
      </c>
      <c r="L108" s="108"/>
    </row>
    <row r="109" spans="2:47" s="1" customFormat="1" ht="21.75" customHeight="1">
      <c r="B109" s="28"/>
      <c r="L109" s="28"/>
    </row>
    <row r="110" spans="2:47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5" customHeight="1">
      <c r="B115" s="28"/>
      <c r="C115" s="20" t="s">
        <v>108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20" t="str">
        <f>E7</f>
        <v>Oprava dešťové kanalizace u Urgentního příjmu a budovy F</v>
      </c>
      <c r="F118" s="221"/>
      <c r="G118" s="221"/>
      <c r="H118" s="221"/>
      <c r="L118" s="28"/>
    </row>
    <row r="119" spans="2:12" ht="12" customHeight="1">
      <c r="B119" s="19"/>
      <c r="C119" s="25" t="s">
        <v>89</v>
      </c>
      <c r="L119" s="19"/>
    </row>
    <row r="120" spans="2:12" s="1" customFormat="1" ht="16.5" customHeight="1">
      <c r="B120" s="28"/>
      <c r="E120" s="220" t="s">
        <v>90</v>
      </c>
      <c r="F120" s="219"/>
      <c r="G120" s="219"/>
      <c r="H120" s="219"/>
      <c r="L120" s="28"/>
    </row>
    <row r="121" spans="2:12" s="1" customFormat="1" ht="12" customHeight="1">
      <c r="B121" s="28"/>
      <c r="C121" s="25" t="s">
        <v>91</v>
      </c>
      <c r="L121" s="28"/>
    </row>
    <row r="122" spans="2:12" s="1" customFormat="1" ht="16.5" customHeight="1">
      <c r="B122" s="28"/>
      <c r="E122" s="210" t="str">
        <f>E11</f>
        <v>3a - Úsek A</v>
      </c>
      <c r="F122" s="219"/>
      <c r="G122" s="219"/>
      <c r="H122" s="219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5" t="s">
        <v>17</v>
      </c>
      <c r="F124" s="23" t="str">
        <f>F14</f>
        <v xml:space="preserve"> </v>
      </c>
      <c r="I124" s="25" t="s">
        <v>19</v>
      </c>
      <c r="J124" s="48" t="str">
        <f>IF(J14="","",J14)</f>
        <v/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5" t="s">
        <v>20</v>
      </c>
      <c r="F126" s="23" t="str">
        <f>E17</f>
        <v xml:space="preserve"> </v>
      </c>
      <c r="I126" s="25" t="s">
        <v>24</v>
      </c>
      <c r="J126" s="26" t="str">
        <f>E23</f>
        <v xml:space="preserve"> </v>
      </c>
      <c r="L126" s="28"/>
    </row>
    <row r="127" spans="2:12" s="1" customFormat="1" ht="15.2" customHeight="1">
      <c r="B127" s="28"/>
      <c r="C127" s="25" t="s">
        <v>23</v>
      </c>
      <c r="F127" s="23" t="str">
        <f>IF(E20="","",E20)</f>
        <v xml:space="preserve"> </v>
      </c>
      <c r="I127" s="25" t="s">
        <v>26</v>
      </c>
      <c r="J127" s="26" t="str">
        <f>E26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109</v>
      </c>
      <c r="D129" s="114" t="s">
        <v>53</v>
      </c>
      <c r="E129" s="114" t="s">
        <v>49</v>
      </c>
      <c r="F129" s="114" t="s">
        <v>50</v>
      </c>
      <c r="G129" s="114" t="s">
        <v>110</v>
      </c>
      <c r="H129" s="114" t="s">
        <v>111</v>
      </c>
      <c r="I129" s="114" t="s">
        <v>112</v>
      </c>
      <c r="J129" s="115" t="s">
        <v>95</v>
      </c>
      <c r="K129" s="116" t="s">
        <v>113</v>
      </c>
      <c r="L129" s="112"/>
      <c r="M129" s="55" t="s">
        <v>1</v>
      </c>
      <c r="N129" s="56" t="s">
        <v>32</v>
      </c>
      <c r="O129" s="56" t="s">
        <v>114</v>
      </c>
      <c r="P129" s="56" t="s">
        <v>115</v>
      </c>
      <c r="Q129" s="56" t="s">
        <v>116</v>
      </c>
      <c r="R129" s="56" t="s">
        <v>117</v>
      </c>
      <c r="S129" s="56" t="s">
        <v>118</v>
      </c>
      <c r="T129" s="57" t="s">
        <v>119</v>
      </c>
    </row>
    <row r="130" spans="2:65" s="1" customFormat="1" ht="22.9" customHeight="1">
      <c r="B130" s="28"/>
      <c r="C130" s="60" t="s">
        <v>120</v>
      </c>
      <c r="J130" s="117">
        <f>BK130</f>
        <v>0</v>
      </c>
      <c r="L130" s="28"/>
      <c r="M130" s="58"/>
      <c r="N130" s="49"/>
      <c r="O130" s="49"/>
      <c r="P130" s="118">
        <f>P131</f>
        <v>839.02100199999995</v>
      </c>
      <c r="Q130" s="49"/>
      <c r="R130" s="118">
        <f>R131</f>
        <v>122.07068109000001</v>
      </c>
      <c r="S130" s="49"/>
      <c r="T130" s="119">
        <f>T131</f>
        <v>24.300351999999997</v>
      </c>
      <c r="AT130" s="16" t="s">
        <v>67</v>
      </c>
      <c r="AU130" s="16" t="s">
        <v>97</v>
      </c>
      <c r="BK130" s="120">
        <f>BK131</f>
        <v>0</v>
      </c>
    </row>
    <row r="131" spans="2:65" s="11" customFormat="1" ht="25.9" customHeight="1">
      <c r="B131" s="121"/>
      <c r="D131" s="122" t="s">
        <v>67</v>
      </c>
      <c r="E131" s="123" t="s">
        <v>121</v>
      </c>
      <c r="F131" s="123" t="s">
        <v>122</v>
      </c>
      <c r="J131" s="124">
        <f>BK131</f>
        <v>0</v>
      </c>
      <c r="L131" s="121"/>
      <c r="M131" s="125"/>
      <c r="P131" s="126">
        <f>P132+P292+P297+P320+P340+P381+P386</f>
        <v>839.02100199999995</v>
      </c>
      <c r="R131" s="126">
        <f>R132+R292+R297+R320+R340+R381+R386</f>
        <v>122.07068109000001</v>
      </c>
      <c r="T131" s="127">
        <f>T132+T292+T297+T320+T340+T381+T386</f>
        <v>24.300351999999997</v>
      </c>
      <c r="AR131" s="122" t="s">
        <v>74</v>
      </c>
      <c r="AT131" s="128" t="s">
        <v>67</v>
      </c>
      <c r="AU131" s="128" t="s">
        <v>13</v>
      </c>
      <c r="AY131" s="122" t="s">
        <v>123</v>
      </c>
      <c r="BK131" s="129">
        <f>BK132+BK292+BK297+BK320+BK340+BK381+BK386</f>
        <v>0</v>
      </c>
    </row>
    <row r="132" spans="2:65" s="11" customFormat="1" ht="22.9" customHeight="1">
      <c r="B132" s="121"/>
      <c r="D132" s="122" t="s">
        <v>67</v>
      </c>
      <c r="E132" s="130" t="s">
        <v>74</v>
      </c>
      <c r="F132" s="130" t="s">
        <v>124</v>
      </c>
      <c r="J132" s="131">
        <f>BK132</f>
        <v>0</v>
      </c>
      <c r="L132" s="121"/>
      <c r="M132" s="125"/>
      <c r="P132" s="126">
        <f>P133+SUM(P134:P271)</f>
        <v>414.22468099999998</v>
      </c>
      <c r="R132" s="126">
        <f>R133+SUM(R134:R271)</f>
        <v>105.911636</v>
      </c>
      <c r="T132" s="127">
        <f>T133+SUM(T134:T271)</f>
        <v>20.805351999999996</v>
      </c>
      <c r="AR132" s="122" t="s">
        <v>74</v>
      </c>
      <c r="AT132" s="128" t="s">
        <v>67</v>
      </c>
      <c r="AU132" s="128" t="s">
        <v>74</v>
      </c>
      <c r="AY132" s="122" t="s">
        <v>123</v>
      </c>
      <c r="BK132" s="129">
        <f>BK133+SUM(BK134:BK271)</f>
        <v>0</v>
      </c>
    </row>
    <row r="133" spans="2:65" s="1" customFormat="1" ht="24.2" customHeight="1">
      <c r="B133" s="132"/>
      <c r="C133" s="133" t="s">
        <v>74</v>
      </c>
      <c r="D133" s="133" t="s">
        <v>125</v>
      </c>
      <c r="E133" s="134" t="s">
        <v>126</v>
      </c>
      <c r="F133" s="135" t="s">
        <v>127</v>
      </c>
      <c r="G133" s="136" t="s">
        <v>128</v>
      </c>
      <c r="H133" s="137">
        <v>16.062999999999999</v>
      </c>
      <c r="I133" s="138">
        <v>0</v>
      </c>
      <c r="J133" s="138">
        <f>ROUND(I133*H133,2)</f>
        <v>0</v>
      </c>
      <c r="K133" s="139"/>
      <c r="L133" s="28"/>
      <c r="M133" s="140" t="s">
        <v>1</v>
      </c>
      <c r="N133" s="141" t="s">
        <v>33</v>
      </c>
      <c r="O133" s="142">
        <v>1.3029999999999999</v>
      </c>
      <c r="P133" s="142">
        <f>O133*H133</f>
        <v>20.930088999999999</v>
      </c>
      <c r="Q133" s="142">
        <v>0</v>
      </c>
      <c r="R133" s="142">
        <f>Q133*H133</f>
        <v>0</v>
      </c>
      <c r="S133" s="142">
        <v>0.28999999999999998</v>
      </c>
      <c r="T133" s="143">
        <f>S133*H133</f>
        <v>4.658269999999999</v>
      </c>
      <c r="AR133" s="144" t="s">
        <v>129</v>
      </c>
      <c r="AT133" s="144" t="s">
        <v>125</v>
      </c>
      <c r="AU133" s="144" t="s">
        <v>76</v>
      </c>
      <c r="AY133" s="16" t="s">
        <v>123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74</v>
      </c>
      <c r="BK133" s="145">
        <f>ROUND(I133*H133,2)</f>
        <v>0</v>
      </c>
      <c r="BL133" s="16" t="s">
        <v>129</v>
      </c>
      <c r="BM133" s="144" t="s">
        <v>130</v>
      </c>
    </row>
    <row r="134" spans="2:65" s="12" customFormat="1">
      <c r="B134" s="146"/>
      <c r="D134" s="147" t="s">
        <v>131</v>
      </c>
      <c r="E134" s="148" t="s">
        <v>1</v>
      </c>
      <c r="F134" s="149" t="s">
        <v>132</v>
      </c>
      <c r="H134" s="148" t="s">
        <v>1</v>
      </c>
      <c r="L134" s="146"/>
      <c r="M134" s="150"/>
      <c r="T134" s="151"/>
      <c r="AT134" s="148" t="s">
        <v>131</v>
      </c>
      <c r="AU134" s="148" t="s">
        <v>76</v>
      </c>
      <c r="AV134" s="12" t="s">
        <v>74</v>
      </c>
      <c r="AW134" s="12" t="s">
        <v>25</v>
      </c>
      <c r="AX134" s="12" t="s">
        <v>13</v>
      </c>
      <c r="AY134" s="148" t="s">
        <v>123</v>
      </c>
    </row>
    <row r="135" spans="2:65" s="13" customFormat="1">
      <c r="B135" s="152"/>
      <c r="D135" s="147" t="s">
        <v>131</v>
      </c>
      <c r="E135" s="153" t="s">
        <v>1</v>
      </c>
      <c r="F135" s="154" t="s">
        <v>133</v>
      </c>
      <c r="H135" s="155">
        <v>16</v>
      </c>
      <c r="L135" s="152"/>
      <c r="M135" s="156"/>
      <c r="T135" s="157"/>
      <c r="AT135" s="153" t="s">
        <v>131</v>
      </c>
      <c r="AU135" s="153" t="s">
        <v>76</v>
      </c>
      <c r="AV135" s="13" t="s">
        <v>76</v>
      </c>
      <c r="AW135" s="13" t="s">
        <v>25</v>
      </c>
      <c r="AX135" s="13" t="s">
        <v>13</v>
      </c>
      <c r="AY135" s="153" t="s">
        <v>123</v>
      </c>
    </row>
    <row r="136" spans="2:65" s="13" customFormat="1">
      <c r="B136" s="152"/>
      <c r="D136" s="147" t="s">
        <v>131</v>
      </c>
      <c r="E136" s="153" t="s">
        <v>1</v>
      </c>
      <c r="F136" s="154" t="s">
        <v>134</v>
      </c>
      <c r="H136" s="155">
        <v>-1</v>
      </c>
      <c r="L136" s="152"/>
      <c r="M136" s="156"/>
      <c r="T136" s="157"/>
      <c r="AT136" s="153" t="s">
        <v>131</v>
      </c>
      <c r="AU136" s="153" t="s">
        <v>76</v>
      </c>
      <c r="AV136" s="13" t="s">
        <v>76</v>
      </c>
      <c r="AW136" s="13" t="s">
        <v>25</v>
      </c>
      <c r="AX136" s="13" t="s">
        <v>13</v>
      </c>
      <c r="AY136" s="153" t="s">
        <v>123</v>
      </c>
    </row>
    <row r="137" spans="2:65" s="13" customFormat="1">
      <c r="B137" s="152"/>
      <c r="D137" s="147" t="s">
        <v>131</v>
      </c>
      <c r="E137" s="153" t="s">
        <v>1</v>
      </c>
      <c r="F137" s="154" t="s">
        <v>135</v>
      </c>
      <c r="H137" s="155">
        <v>-0.25</v>
      </c>
      <c r="L137" s="152"/>
      <c r="M137" s="156"/>
      <c r="T137" s="157"/>
      <c r="AT137" s="153" t="s">
        <v>131</v>
      </c>
      <c r="AU137" s="153" t="s">
        <v>76</v>
      </c>
      <c r="AV137" s="13" t="s">
        <v>76</v>
      </c>
      <c r="AW137" s="13" t="s">
        <v>25</v>
      </c>
      <c r="AX137" s="13" t="s">
        <v>13</v>
      </c>
      <c r="AY137" s="153" t="s">
        <v>123</v>
      </c>
    </row>
    <row r="138" spans="2:65" s="12" customFormat="1">
      <c r="B138" s="146"/>
      <c r="D138" s="147" t="s">
        <v>131</v>
      </c>
      <c r="E138" s="148" t="s">
        <v>1</v>
      </c>
      <c r="F138" s="149" t="s">
        <v>136</v>
      </c>
      <c r="H138" s="148" t="s">
        <v>1</v>
      </c>
      <c r="L138" s="146"/>
      <c r="M138" s="150"/>
      <c r="T138" s="151"/>
      <c r="AT138" s="148" t="s">
        <v>131</v>
      </c>
      <c r="AU138" s="148" t="s">
        <v>76</v>
      </c>
      <c r="AV138" s="12" t="s">
        <v>74</v>
      </c>
      <c r="AW138" s="12" t="s">
        <v>25</v>
      </c>
      <c r="AX138" s="12" t="s">
        <v>13</v>
      </c>
      <c r="AY138" s="148" t="s">
        <v>123</v>
      </c>
    </row>
    <row r="139" spans="2:65" s="13" customFormat="1">
      <c r="B139" s="152"/>
      <c r="D139" s="147" t="s">
        <v>131</v>
      </c>
      <c r="E139" s="153" t="s">
        <v>1</v>
      </c>
      <c r="F139" s="154" t="s">
        <v>137</v>
      </c>
      <c r="H139" s="155">
        <v>1.5629999999999999</v>
      </c>
      <c r="L139" s="152"/>
      <c r="M139" s="156"/>
      <c r="T139" s="157"/>
      <c r="AT139" s="153" t="s">
        <v>131</v>
      </c>
      <c r="AU139" s="153" t="s">
        <v>76</v>
      </c>
      <c r="AV139" s="13" t="s">
        <v>76</v>
      </c>
      <c r="AW139" s="13" t="s">
        <v>25</v>
      </c>
      <c r="AX139" s="13" t="s">
        <v>13</v>
      </c>
      <c r="AY139" s="153" t="s">
        <v>123</v>
      </c>
    </row>
    <row r="140" spans="2:65" s="13" customFormat="1">
      <c r="B140" s="152"/>
      <c r="D140" s="147" t="s">
        <v>131</v>
      </c>
      <c r="E140" s="153" t="s">
        <v>1</v>
      </c>
      <c r="F140" s="154" t="s">
        <v>135</v>
      </c>
      <c r="H140" s="155">
        <v>-0.25</v>
      </c>
      <c r="L140" s="152"/>
      <c r="M140" s="156"/>
      <c r="T140" s="157"/>
      <c r="AT140" s="153" t="s">
        <v>131</v>
      </c>
      <c r="AU140" s="153" t="s">
        <v>76</v>
      </c>
      <c r="AV140" s="13" t="s">
        <v>76</v>
      </c>
      <c r="AW140" s="13" t="s">
        <v>25</v>
      </c>
      <c r="AX140" s="13" t="s">
        <v>13</v>
      </c>
      <c r="AY140" s="153" t="s">
        <v>123</v>
      </c>
    </row>
    <row r="141" spans="2:65" s="14" customFormat="1">
      <c r="B141" s="158"/>
      <c r="D141" s="147" t="s">
        <v>131</v>
      </c>
      <c r="E141" s="159" t="s">
        <v>1</v>
      </c>
      <c r="F141" s="160" t="s">
        <v>138</v>
      </c>
      <c r="H141" s="161">
        <v>16.062999999999999</v>
      </c>
      <c r="L141" s="158"/>
      <c r="M141" s="162"/>
      <c r="T141" s="163"/>
      <c r="AT141" s="159" t="s">
        <v>131</v>
      </c>
      <c r="AU141" s="159" t="s">
        <v>76</v>
      </c>
      <c r="AV141" s="14" t="s">
        <v>129</v>
      </c>
      <c r="AW141" s="14" t="s">
        <v>25</v>
      </c>
      <c r="AX141" s="14" t="s">
        <v>74</v>
      </c>
      <c r="AY141" s="159" t="s">
        <v>123</v>
      </c>
    </row>
    <row r="142" spans="2:65" s="1" customFormat="1" ht="33" customHeight="1">
      <c r="B142" s="132"/>
      <c r="C142" s="133" t="s">
        <v>76</v>
      </c>
      <c r="D142" s="133" t="s">
        <v>125</v>
      </c>
      <c r="E142" s="134" t="s">
        <v>139</v>
      </c>
      <c r="F142" s="135" t="s">
        <v>140</v>
      </c>
      <c r="G142" s="136" t="s">
        <v>128</v>
      </c>
      <c r="H142" s="137">
        <v>13</v>
      </c>
      <c r="I142" s="138">
        <v>0</v>
      </c>
      <c r="J142" s="138">
        <f>ROUND(I142*H142,2)</f>
        <v>0</v>
      </c>
      <c r="K142" s="139"/>
      <c r="L142" s="28"/>
      <c r="M142" s="140" t="s">
        <v>1</v>
      </c>
      <c r="N142" s="141" t="s">
        <v>33</v>
      </c>
      <c r="O142" s="142">
        <v>0.19</v>
      </c>
      <c r="P142" s="142">
        <f>O142*H142</f>
        <v>2.4700000000000002</v>
      </c>
      <c r="Q142" s="142">
        <v>0</v>
      </c>
      <c r="R142" s="142">
        <f>Q142*H142</f>
        <v>0</v>
      </c>
      <c r="S142" s="142">
        <v>0.28999999999999998</v>
      </c>
      <c r="T142" s="143">
        <f>S142*H142</f>
        <v>3.7699999999999996</v>
      </c>
      <c r="AR142" s="144" t="s">
        <v>129</v>
      </c>
      <c r="AT142" s="144" t="s">
        <v>125</v>
      </c>
      <c r="AU142" s="144" t="s">
        <v>76</v>
      </c>
      <c r="AY142" s="16" t="s">
        <v>123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74</v>
      </c>
      <c r="BK142" s="145">
        <f>ROUND(I142*H142,2)</f>
        <v>0</v>
      </c>
      <c r="BL142" s="16" t="s">
        <v>129</v>
      </c>
      <c r="BM142" s="144" t="s">
        <v>141</v>
      </c>
    </row>
    <row r="143" spans="2:65" s="12" customFormat="1">
      <c r="B143" s="146"/>
      <c r="D143" s="147" t="s">
        <v>131</v>
      </c>
      <c r="E143" s="148" t="s">
        <v>1</v>
      </c>
      <c r="F143" s="149" t="s">
        <v>142</v>
      </c>
      <c r="H143" s="148" t="s">
        <v>1</v>
      </c>
      <c r="I143" s="12">
        <v>0</v>
      </c>
      <c r="L143" s="146"/>
      <c r="M143" s="150"/>
      <c r="T143" s="151"/>
      <c r="AT143" s="148" t="s">
        <v>131</v>
      </c>
      <c r="AU143" s="148" t="s">
        <v>76</v>
      </c>
      <c r="AV143" s="12" t="s">
        <v>74</v>
      </c>
      <c r="AW143" s="12" t="s">
        <v>25</v>
      </c>
      <c r="AX143" s="12" t="s">
        <v>13</v>
      </c>
      <c r="AY143" s="148" t="s">
        <v>123</v>
      </c>
    </row>
    <row r="144" spans="2:65" s="13" customFormat="1">
      <c r="B144" s="152"/>
      <c r="D144" s="147" t="s">
        <v>131</v>
      </c>
      <c r="E144" s="153" t="s">
        <v>1</v>
      </c>
      <c r="F144" s="154" t="s">
        <v>143</v>
      </c>
      <c r="H144" s="155">
        <v>13</v>
      </c>
      <c r="L144" s="152"/>
      <c r="M144" s="156"/>
      <c r="T144" s="157"/>
      <c r="AT144" s="153" t="s">
        <v>131</v>
      </c>
      <c r="AU144" s="153" t="s">
        <v>76</v>
      </c>
      <c r="AV144" s="13" t="s">
        <v>76</v>
      </c>
      <c r="AW144" s="13" t="s">
        <v>25</v>
      </c>
      <c r="AX144" s="13" t="s">
        <v>13</v>
      </c>
      <c r="AY144" s="153" t="s">
        <v>123</v>
      </c>
    </row>
    <row r="145" spans="2:65" s="14" customFormat="1">
      <c r="B145" s="158"/>
      <c r="D145" s="147" t="s">
        <v>131</v>
      </c>
      <c r="E145" s="159" t="s">
        <v>1</v>
      </c>
      <c r="F145" s="160" t="s">
        <v>138</v>
      </c>
      <c r="H145" s="161">
        <v>13</v>
      </c>
      <c r="L145" s="158"/>
      <c r="M145" s="162"/>
      <c r="T145" s="163"/>
      <c r="AT145" s="159" t="s">
        <v>131</v>
      </c>
      <c r="AU145" s="159" t="s">
        <v>76</v>
      </c>
      <c r="AV145" s="14" t="s">
        <v>129</v>
      </c>
      <c r="AW145" s="14" t="s">
        <v>25</v>
      </c>
      <c r="AX145" s="14" t="s">
        <v>74</v>
      </c>
      <c r="AY145" s="159" t="s">
        <v>123</v>
      </c>
    </row>
    <row r="146" spans="2:65" s="1" customFormat="1" ht="24.2" customHeight="1">
      <c r="B146" s="132"/>
      <c r="C146" s="133" t="s">
        <v>144</v>
      </c>
      <c r="D146" s="133" t="s">
        <v>125</v>
      </c>
      <c r="E146" s="134" t="s">
        <v>145</v>
      </c>
      <c r="F146" s="135" t="s">
        <v>146</v>
      </c>
      <c r="G146" s="136" t="s">
        <v>128</v>
      </c>
      <c r="H146" s="137">
        <v>29.062999999999999</v>
      </c>
      <c r="I146" s="138">
        <v>0</v>
      </c>
      <c r="J146" s="138">
        <f>ROUND(I146*H146,2)</f>
        <v>0</v>
      </c>
      <c r="K146" s="139"/>
      <c r="L146" s="28"/>
      <c r="M146" s="140" t="s">
        <v>1</v>
      </c>
      <c r="N146" s="141" t="s">
        <v>33</v>
      </c>
      <c r="O146" s="142">
        <v>0.158</v>
      </c>
      <c r="P146" s="142">
        <f>O146*H146</f>
        <v>4.5919539999999994</v>
      </c>
      <c r="Q146" s="142">
        <v>0</v>
      </c>
      <c r="R146" s="142">
        <f>Q146*H146</f>
        <v>0</v>
      </c>
      <c r="S146" s="142">
        <v>9.8000000000000004E-2</v>
      </c>
      <c r="T146" s="143">
        <f>S146*H146</f>
        <v>2.8481740000000002</v>
      </c>
      <c r="AR146" s="144" t="s">
        <v>129</v>
      </c>
      <c r="AT146" s="144" t="s">
        <v>125</v>
      </c>
      <c r="AU146" s="144" t="s">
        <v>76</v>
      </c>
      <c r="AY146" s="16" t="s">
        <v>123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74</v>
      </c>
      <c r="BK146" s="145">
        <f>ROUND(I146*H146,2)</f>
        <v>0</v>
      </c>
      <c r="BL146" s="16" t="s">
        <v>129</v>
      </c>
      <c r="BM146" s="144" t="s">
        <v>147</v>
      </c>
    </row>
    <row r="147" spans="2:65" s="12" customFormat="1">
      <c r="B147" s="146"/>
      <c r="D147" s="147" t="s">
        <v>131</v>
      </c>
      <c r="E147" s="148" t="s">
        <v>1</v>
      </c>
      <c r="F147" s="149" t="s">
        <v>132</v>
      </c>
      <c r="H147" s="148" t="s">
        <v>1</v>
      </c>
      <c r="L147" s="146"/>
      <c r="M147" s="150"/>
      <c r="T147" s="151"/>
      <c r="AT147" s="148" t="s">
        <v>131</v>
      </c>
      <c r="AU147" s="148" t="s">
        <v>76</v>
      </c>
      <c r="AV147" s="12" t="s">
        <v>74</v>
      </c>
      <c r="AW147" s="12" t="s">
        <v>25</v>
      </c>
      <c r="AX147" s="12" t="s">
        <v>13</v>
      </c>
      <c r="AY147" s="148" t="s">
        <v>123</v>
      </c>
    </row>
    <row r="148" spans="2:65" s="13" customFormat="1">
      <c r="B148" s="152"/>
      <c r="D148" s="147" t="s">
        <v>131</v>
      </c>
      <c r="E148" s="153" t="s">
        <v>1</v>
      </c>
      <c r="F148" s="154" t="s">
        <v>133</v>
      </c>
      <c r="H148" s="155">
        <v>16</v>
      </c>
      <c r="L148" s="152"/>
      <c r="M148" s="156"/>
      <c r="T148" s="157"/>
      <c r="AT148" s="153" t="s">
        <v>131</v>
      </c>
      <c r="AU148" s="153" t="s">
        <v>76</v>
      </c>
      <c r="AV148" s="13" t="s">
        <v>76</v>
      </c>
      <c r="AW148" s="13" t="s">
        <v>25</v>
      </c>
      <c r="AX148" s="13" t="s">
        <v>13</v>
      </c>
      <c r="AY148" s="153" t="s">
        <v>123</v>
      </c>
    </row>
    <row r="149" spans="2:65" s="13" customFormat="1">
      <c r="B149" s="152"/>
      <c r="D149" s="147" t="s">
        <v>131</v>
      </c>
      <c r="E149" s="153" t="s">
        <v>1</v>
      </c>
      <c r="F149" s="154" t="s">
        <v>134</v>
      </c>
      <c r="H149" s="155">
        <v>-1</v>
      </c>
      <c r="L149" s="152"/>
      <c r="M149" s="156"/>
      <c r="T149" s="157"/>
      <c r="AT149" s="153" t="s">
        <v>131</v>
      </c>
      <c r="AU149" s="153" t="s">
        <v>76</v>
      </c>
      <c r="AV149" s="13" t="s">
        <v>76</v>
      </c>
      <c r="AW149" s="13" t="s">
        <v>25</v>
      </c>
      <c r="AX149" s="13" t="s">
        <v>13</v>
      </c>
      <c r="AY149" s="153" t="s">
        <v>123</v>
      </c>
    </row>
    <row r="150" spans="2:65" s="13" customFormat="1">
      <c r="B150" s="152"/>
      <c r="D150" s="147" t="s">
        <v>131</v>
      </c>
      <c r="E150" s="153" t="s">
        <v>1</v>
      </c>
      <c r="F150" s="154" t="s">
        <v>135</v>
      </c>
      <c r="H150" s="155">
        <v>-0.25</v>
      </c>
      <c r="L150" s="152"/>
      <c r="M150" s="156"/>
      <c r="T150" s="157"/>
      <c r="AT150" s="153" t="s">
        <v>131</v>
      </c>
      <c r="AU150" s="153" t="s">
        <v>76</v>
      </c>
      <c r="AV150" s="13" t="s">
        <v>76</v>
      </c>
      <c r="AW150" s="13" t="s">
        <v>25</v>
      </c>
      <c r="AX150" s="13" t="s">
        <v>13</v>
      </c>
      <c r="AY150" s="153" t="s">
        <v>123</v>
      </c>
    </row>
    <row r="151" spans="2:65" s="12" customFormat="1">
      <c r="B151" s="146"/>
      <c r="D151" s="147" t="s">
        <v>131</v>
      </c>
      <c r="E151" s="148" t="s">
        <v>1</v>
      </c>
      <c r="F151" s="149" t="s">
        <v>136</v>
      </c>
      <c r="H151" s="148" t="s">
        <v>1</v>
      </c>
      <c r="L151" s="146"/>
      <c r="M151" s="150"/>
      <c r="T151" s="151"/>
      <c r="AT151" s="148" t="s">
        <v>131</v>
      </c>
      <c r="AU151" s="148" t="s">
        <v>76</v>
      </c>
      <c r="AV151" s="12" t="s">
        <v>74</v>
      </c>
      <c r="AW151" s="12" t="s">
        <v>25</v>
      </c>
      <c r="AX151" s="12" t="s">
        <v>13</v>
      </c>
      <c r="AY151" s="148" t="s">
        <v>123</v>
      </c>
    </row>
    <row r="152" spans="2:65" s="13" customFormat="1">
      <c r="B152" s="152"/>
      <c r="D152" s="147" t="s">
        <v>131</v>
      </c>
      <c r="E152" s="153" t="s">
        <v>1</v>
      </c>
      <c r="F152" s="154" t="s">
        <v>137</v>
      </c>
      <c r="H152" s="155">
        <v>1.5629999999999999</v>
      </c>
      <c r="L152" s="152"/>
      <c r="M152" s="156"/>
      <c r="T152" s="157"/>
      <c r="AT152" s="153" t="s">
        <v>131</v>
      </c>
      <c r="AU152" s="153" t="s">
        <v>76</v>
      </c>
      <c r="AV152" s="13" t="s">
        <v>76</v>
      </c>
      <c r="AW152" s="13" t="s">
        <v>25</v>
      </c>
      <c r="AX152" s="13" t="s">
        <v>13</v>
      </c>
      <c r="AY152" s="153" t="s">
        <v>123</v>
      </c>
    </row>
    <row r="153" spans="2:65" s="13" customFormat="1">
      <c r="B153" s="152"/>
      <c r="D153" s="147" t="s">
        <v>131</v>
      </c>
      <c r="E153" s="153" t="s">
        <v>1</v>
      </c>
      <c r="F153" s="154" t="s">
        <v>135</v>
      </c>
      <c r="H153" s="155">
        <v>-0.25</v>
      </c>
      <c r="L153" s="152"/>
      <c r="M153" s="156"/>
      <c r="T153" s="157"/>
      <c r="AT153" s="153" t="s">
        <v>131</v>
      </c>
      <c r="AU153" s="153" t="s">
        <v>76</v>
      </c>
      <c r="AV153" s="13" t="s">
        <v>76</v>
      </c>
      <c r="AW153" s="13" t="s">
        <v>25</v>
      </c>
      <c r="AX153" s="13" t="s">
        <v>13</v>
      </c>
      <c r="AY153" s="153" t="s">
        <v>123</v>
      </c>
    </row>
    <row r="154" spans="2:65" s="12" customFormat="1">
      <c r="B154" s="146"/>
      <c r="D154" s="147" t="s">
        <v>131</v>
      </c>
      <c r="E154" s="148" t="s">
        <v>1</v>
      </c>
      <c r="F154" s="149" t="s">
        <v>148</v>
      </c>
      <c r="H154" s="148" t="s">
        <v>1</v>
      </c>
      <c r="L154" s="146"/>
      <c r="M154" s="150"/>
      <c r="T154" s="151"/>
      <c r="AT154" s="148" t="s">
        <v>131</v>
      </c>
      <c r="AU154" s="148" t="s">
        <v>76</v>
      </c>
      <c r="AV154" s="12" t="s">
        <v>74</v>
      </c>
      <c r="AW154" s="12" t="s">
        <v>25</v>
      </c>
      <c r="AX154" s="12" t="s">
        <v>13</v>
      </c>
      <c r="AY154" s="148" t="s">
        <v>123</v>
      </c>
    </row>
    <row r="155" spans="2:65" s="13" customFormat="1">
      <c r="B155" s="152"/>
      <c r="D155" s="147" t="s">
        <v>131</v>
      </c>
      <c r="E155" s="153" t="s">
        <v>1</v>
      </c>
      <c r="F155" s="154" t="s">
        <v>143</v>
      </c>
      <c r="H155" s="155">
        <v>13</v>
      </c>
      <c r="L155" s="152"/>
      <c r="M155" s="156"/>
      <c r="T155" s="157"/>
      <c r="AT155" s="153" t="s">
        <v>131</v>
      </c>
      <c r="AU155" s="153" t="s">
        <v>76</v>
      </c>
      <c r="AV155" s="13" t="s">
        <v>76</v>
      </c>
      <c r="AW155" s="13" t="s">
        <v>25</v>
      </c>
      <c r="AX155" s="13" t="s">
        <v>13</v>
      </c>
      <c r="AY155" s="153" t="s">
        <v>123</v>
      </c>
    </row>
    <row r="156" spans="2:65" s="14" customFormat="1">
      <c r="B156" s="158"/>
      <c r="D156" s="147" t="s">
        <v>131</v>
      </c>
      <c r="E156" s="159" t="s">
        <v>1</v>
      </c>
      <c r="F156" s="160" t="s">
        <v>138</v>
      </c>
      <c r="H156" s="161">
        <v>29.062999999999999</v>
      </c>
      <c r="L156" s="158"/>
      <c r="M156" s="162"/>
      <c r="T156" s="163"/>
      <c r="AT156" s="159" t="s">
        <v>131</v>
      </c>
      <c r="AU156" s="159" t="s">
        <v>76</v>
      </c>
      <c r="AV156" s="14" t="s">
        <v>129</v>
      </c>
      <c r="AW156" s="14" t="s">
        <v>25</v>
      </c>
      <c r="AX156" s="14" t="s">
        <v>74</v>
      </c>
      <c r="AY156" s="159" t="s">
        <v>123</v>
      </c>
    </row>
    <row r="157" spans="2:65" s="1" customFormat="1" ht="24.2" customHeight="1">
      <c r="B157" s="132"/>
      <c r="C157" s="133" t="s">
        <v>129</v>
      </c>
      <c r="D157" s="133" t="s">
        <v>125</v>
      </c>
      <c r="E157" s="134" t="s">
        <v>149</v>
      </c>
      <c r="F157" s="135" t="s">
        <v>150</v>
      </c>
      <c r="G157" s="136" t="s">
        <v>128</v>
      </c>
      <c r="H157" s="137">
        <v>29.062999999999999</v>
      </c>
      <c r="I157" s="138">
        <v>0</v>
      </c>
      <c r="J157" s="138">
        <f>ROUND(I157*H157,2)</f>
        <v>0</v>
      </c>
      <c r="K157" s="139"/>
      <c r="L157" s="28"/>
      <c r="M157" s="140" t="s">
        <v>1</v>
      </c>
      <c r="N157" s="141" t="s">
        <v>33</v>
      </c>
      <c r="O157" s="142">
        <v>0.378</v>
      </c>
      <c r="P157" s="142">
        <f>O157*H157</f>
        <v>10.985814</v>
      </c>
      <c r="Q157" s="142">
        <v>0</v>
      </c>
      <c r="R157" s="142">
        <f>Q157*H157</f>
        <v>0</v>
      </c>
      <c r="S157" s="142">
        <v>0.316</v>
      </c>
      <c r="T157" s="143">
        <f>S157*H157</f>
        <v>9.1839079999999989</v>
      </c>
      <c r="AR157" s="144" t="s">
        <v>129</v>
      </c>
      <c r="AT157" s="144" t="s">
        <v>125</v>
      </c>
      <c r="AU157" s="144" t="s">
        <v>76</v>
      </c>
      <c r="AY157" s="16" t="s">
        <v>123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74</v>
      </c>
      <c r="BK157" s="145">
        <f>ROUND(I157*H157,2)</f>
        <v>0</v>
      </c>
      <c r="BL157" s="16" t="s">
        <v>129</v>
      </c>
      <c r="BM157" s="144" t="s">
        <v>151</v>
      </c>
    </row>
    <row r="158" spans="2:65" s="12" customFormat="1">
      <c r="B158" s="146"/>
      <c r="D158" s="147" t="s">
        <v>131</v>
      </c>
      <c r="E158" s="148" t="s">
        <v>1</v>
      </c>
      <c r="F158" s="149" t="s">
        <v>132</v>
      </c>
      <c r="H158" s="148" t="s">
        <v>1</v>
      </c>
      <c r="L158" s="146"/>
      <c r="M158" s="150"/>
      <c r="T158" s="151"/>
      <c r="AT158" s="148" t="s">
        <v>131</v>
      </c>
      <c r="AU158" s="148" t="s">
        <v>76</v>
      </c>
      <c r="AV158" s="12" t="s">
        <v>74</v>
      </c>
      <c r="AW158" s="12" t="s">
        <v>25</v>
      </c>
      <c r="AX158" s="12" t="s">
        <v>13</v>
      </c>
      <c r="AY158" s="148" t="s">
        <v>123</v>
      </c>
    </row>
    <row r="159" spans="2:65" s="13" customFormat="1">
      <c r="B159" s="152"/>
      <c r="D159" s="147" t="s">
        <v>131</v>
      </c>
      <c r="E159" s="153" t="s">
        <v>1</v>
      </c>
      <c r="F159" s="154" t="s">
        <v>133</v>
      </c>
      <c r="H159" s="155">
        <v>16</v>
      </c>
      <c r="L159" s="152"/>
      <c r="M159" s="156"/>
      <c r="T159" s="157"/>
      <c r="AT159" s="153" t="s">
        <v>131</v>
      </c>
      <c r="AU159" s="153" t="s">
        <v>76</v>
      </c>
      <c r="AV159" s="13" t="s">
        <v>76</v>
      </c>
      <c r="AW159" s="13" t="s">
        <v>25</v>
      </c>
      <c r="AX159" s="13" t="s">
        <v>13</v>
      </c>
      <c r="AY159" s="153" t="s">
        <v>123</v>
      </c>
    </row>
    <row r="160" spans="2:65" s="13" customFormat="1">
      <c r="B160" s="152"/>
      <c r="D160" s="147" t="s">
        <v>131</v>
      </c>
      <c r="E160" s="153" t="s">
        <v>1</v>
      </c>
      <c r="F160" s="154" t="s">
        <v>134</v>
      </c>
      <c r="H160" s="155">
        <v>-1</v>
      </c>
      <c r="L160" s="152"/>
      <c r="M160" s="156"/>
      <c r="T160" s="157"/>
      <c r="AT160" s="153" t="s">
        <v>131</v>
      </c>
      <c r="AU160" s="153" t="s">
        <v>76</v>
      </c>
      <c r="AV160" s="13" t="s">
        <v>76</v>
      </c>
      <c r="AW160" s="13" t="s">
        <v>25</v>
      </c>
      <c r="AX160" s="13" t="s">
        <v>13</v>
      </c>
      <c r="AY160" s="153" t="s">
        <v>123</v>
      </c>
    </row>
    <row r="161" spans="2:65" s="13" customFormat="1">
      <c r="B161" s="152"/>
      <c r="D161" s="147" t="s">
        <v>131</v>
      </c>
      <c r="E161" s="153" t="s">
        <v>1</v>
      </c>
      <c r="F161" s="154" t="s">
        <v>135</v>
      </c>
      <c r="H161" s="155">
        <v>-0.25</v>
      </c>
      <c r="L161" s="152"/>
      <c r="M161" s="156"/>
      <c r="T161" s="157"/>
      <c r="AT161" s="153" t="s">
        <v>131</v>
      </c>
      <c r="AU161" s="153" t="s">
        <v>76</v>
      </c>
      <c r="AV161" s="13" t="s">
        <v>76</v>
      </c>
      <c r="AW161" s="13" t="s">
        <v>25</v>
      </c>
      <c r="AX161" s="13" t="s">
        <v>13</v>
      </c>
      <c r="AY161" s="153" t="s">
        <v>123</v>
      </c>
    </row>
    <row r="162" spans="2:65" s="12" customFormat="1">
      <c r="B162" s="146"/>
      <c r="D162" s="147" t="s">
        <v>131</v>
      </c>
      <c r="E162" s="148" t="s">
        <v>1</v>
      </c>
      <c r="F162" s="149" t="s">
        <v>136</v>
      </c>
      <c r="H162" s="148" t="s">
        <v>1</v>
      </c>
      <c r="L162" s="146"/>
      <c r="M162" s="150"/>
      <c r="T162" s="151"/>
      <c r="AT162" s="148" t="s">
        <v>131</v>
      </c>
      <c r="AU162" s="148" t="s">
        <v>76</v>
      </c>
      <c r="AV162" s="12" t="s">
        <v>74</v>
      </c>
      <c r="AW162" s="12" t="s">
        <v>25</v>
      </c>
      <c r="AX162" s="12" t="s">
        <v>13</v>
      </c>
      <c r="AY162" s="148" t="s">
        <v>123</v>
      </c>
    </row>
    <row r="163" spans="2:65" s="13" customFormat="1">
      <c r="B163" s="152"/>
      <c r="D163" s="147" t="s">
        <v>131</v>
      </c>
      <c r="E163" s="153" t="s">
        <v>1</v>
      </c>
      <c r="F163" s="154" t="s">
        <v>137</v>
      </c>
      <c r="H163" s="155">
        <v>1.5629999999999999</v>
      </c>
      <c r="L163" s="152"/>
      <c r="M163" s="156"/>
      <c r="T163" s="157"/>
      <c r="AT163" s="153" t="s">
        <v>131</v>
      </c>
      <c r="AU163" s="153" t="s">
        <v>76</v>
      </c>
      <c r="AV163" s="13" t="s">
        <v>76</v>
      </c>
      <c r="AW163" s="13" t="s">
        <v>25</v>
      </c>
      <c r="AX163" s="13" t="s">
        <v>13</v>
      </c>
      <c r="AY163" s="153" t="s">
        <v>123</v>
      </c>
    </row>
    <row r="164" spans="2:65" s="13" customFormat="1">
      <c r="B164" s="152"/>
      <c r="D164" s="147" t="s">
        <v>131</v>
      </c>
      <c r="E164" s="153" t="s">
        <v>1</v>
      </c>
      <c r="F164" s="154" t="s">
        <v>135</v>
      </c>
      <c r="H164" s="155">
        <v>-0.25</v>
      </c>
      <c r="L164" s="152"/>
      <c r="M164" s="156"/>
      <c r="T164" s="157"/>
      <c r="AT164" s="153" t="s">
        <v>131</v>
      </c>
      <c r="AU164" s="153" t="s">
        <v>76</v>
      </c>
      <c r="AV164" s="13" t="s">
        <v>76</v>
      </c>
      <c r="AW164" s="13" t="s">
        <v>25</v>
      </c>
      <c r="AX164" s="13" t="s">
        <v>13</v>
      </c>
      <c r="AY164" s="153" t="s">
        <v>123</v>
      </c>
    </row>
    <row r="165" spans="2:65" s="12" customFormat="1">
      <c r="B165" s="146"/>
      <c r="D165" s="147" t="s">
        <v>131</v>
      </c>
      <c r="E165" s="148" t="s">
        <v>1</v>
      </c>
      <c r="F165" s="149" t="s">
        <v>148</v>
      </c>
      <c r="H165" s="148" t="s">
        <v>1</v>
      </c>
      <c r="L165" s="146"/>
      <c r="M165" s="150"/>
      <c r="T165" s="151"/>
      <c r="AT165" s="148" t="s">
        <v>131</v>
      </c>
      <c r="AU165" s="148" t="s">
        <v>76</v>
      </c>
      <c r="AV165" s="12" t="s">
        <v>74</v>
      </c>
      <c r="AW165" s="12" t="s">
        <v>25</v>
      </c>
      <c r="AX165" s="12" t="s">
        <v>13</v>
      </c>
      <c r="AY165" s="148" t="s">
        <v>123</v>
      </c>
    </row>
    <row r="166" spans="2:65" s="13" customFormat="1">
      <c r="B166" s="152"/>
      <c r="D166" s="147" t="s">
        <v>131</v>
      </c>
      <c r="E166" s="153" t="s">
        <v>1</v>
      </c>
      <c r="F166" s="154" t="s">
        <v>143</v>
      </c>
      <c r="H166" s="155">
        <v>13</v>
      </c>
      <c r="L166" s="152"/>
      <c r="M166" s="156"/>
      <c r="T166" s="157"/>
      <c r="AT166" s="153" t="s">
        <v>131</v>
      </c>
      <c r="AU166" s="153" t="s">
        <v>76</v>
      </c>
      <c r="AV166" s="13" t="s">
        <v>76</v>
      </c>
      <c r="AW166" s="13" t="s">
        <v>25</v>
      </c>
      <c r="AX166" s="13" t="s">
        <v>13</v>
      </c>
      <c r="AY166" s="153" t="s">
        <v>123</v>
      </c>
    </row>
    <row r="167" spans="2:65" s="14" customFormat="1">
      <c r="B167" s="158"/>
      <c r="D167" s="147" t="s">
        <v>131</v>
      </c>
      <c r="E167" s="159" t="s">
        <v>1</v>
      </c>
      <c r="F167" s="160" t="s">
        <v>138</v>
      </c>
      <c r="H167" s="161">
        <v>29.062999999999999</v>
      </c>
      <c r="L167" s="158"/>
      <c r="M167" s="162"/>
      <c r="T167" s="163"/>
      <c r="AT167" s="159" t="s">
        <v>131</v>
      </c>
      <c r="AU167" s="159" t="s">
        <v>76</v>
      </c>
      <c r="AV167" s="14" t="s">
        <v>129</v>
      </c>
      <c r="AW167" s="14" t="s">
        <v>25</v>
      </c>
      <c r="AX167" s="14" t="s">
        <v>74</v>
      </c>
      <c r="AY167" s="159" t="s">
        <v>123</v>
      </c>
    </row>
    <row r="168" spans="2:65" s="1" customFormat="1" ht="16.5" customHeight="1">
      <c r="B168" s="132"/>
      <c r="C168" s="133" t="s">
        <v>152</v>
      </c>
      <c r="D168" s="133" t="s">
        <v>125</v>
      </c>
      <c r="E168" s="134" t="s">
        <v>153</v>
      </c>
      <c r="F168" s="135" t="s">
        <v>154</v>
      </c>
      <c r="G168" s="136" t="s">
        <v>155</v>
      </c>
      <c r="H168" s="137">
        <v>1.5</v>
      </c>
      <c r="I168" s="138">
        <v>0</v>
      </c>
      <c r="J168" s="138">
        <f>ROUND(I168*H168,2)</f>
        <v>0</v>
      </c>
      <c r="K168" s="139"/>
      <c r="L168" s="28"/>
      <c r="M168" s="140" t="s">
        <v>1</v>
      </c>
      <c r="N168" s="141" t="s">
        <v>33</v>
      </c>
      <c r="O168" s="142">
        <v>0.22700000000000001</v>
      </c>
      <c r="P168" s="142">
        <f>O168*H168</f>
        <v>0.34050000000000002</v>
      </c>
      <c r="Q168" s="142">
        <v>0</v>
      </c>
      <c r="R168" s="142">
        <f>Q168*H168</f>
        <v>0</v>
      </c>
      <c r="S168" s="142">
        <v>0.23</v>
      </c>
      <c r="T168" s="143">
        <f>S168*H168</f>
        <v>0.34500000000000003</v>
      </c>
      <c r="AR168" s="144" t="s">
        <v>129</v>
      </c>
      <c r="AT168" s="144" t="s">
        <v>125</v>
      </c>
      <c r="AU168" s="144" t="s">
        <v>76</v>
      </c>
      <c r="AY168" s="16" t="s">
        <v>123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74</v>
      </c>
      <c r="BK168" s="145">
        <f>ROUND(I168*H168,2)</f>
        <v>0</v>
      </c>
      <c r="BL168" s="16" t="s">
        <v>129</v>
      </c>
      <c r="BM168" s="144" t="s">
        <v>156</v>
      </c>
    </row>
    <row r="169" spans="2:65" s="1" customFormat="1" ht="24.2" customHeight="1">
      <c r="B169" s="132"/>
      <c r="C169" s="133" t="s">
        <v>157</v>
      </c>
      <c r="D169" s="133" t="s">
        <v>125</v>
      </c>
      <c r="E169" s="134" t="s">
        <v>158</v>
      </c>
      <c r="F169" s="135" t="s">
        <v>159</v>
      </c>
      <c r="G169" s="136" t="s">
        <v>155</v>
      </c>
      <c r="H169" s="137">
        <v>23</v>
      </c>
      <c r="I169" s="138">
        <v>0</v>
      </c>
      <c r="J169" s="138">
        <f>ROUND(I169*H169,2)</f>
        <v>0</v>
      </c>
      <c r="K169" s="139"/>
      <c r="L169" s="28"/>
      <c r="M169" s="140" t="s">
        <v>1</v>
      </c>
      <c r="N169" s="141" t="s">
        <v>33</v>
      </c>
      <c r="O169" s="142">
        <v>0.90800000000000003</v>
      </c>
      <c r="P169" s="142">
        <f>O169*H169</f>
        <v>20.884</v>
      </c>
      <c r="Q169" s="142">
        <v>1.068E-2</v>
      </c>
      <c r="R169" s="142">
        <f>Q169*H169</f>
        <v>0.24564</v>
      </c>
      <c r="S169" s="142">
        <v>0</v>
      </c>
      <c r="T169" s="143">
        <f>S169*H169</f>
        <v>0</v>
      </c>
      <c r="AR169" s="144" t="s">
        <v>129</v>
      </c>
      <c r="AT169" s="144" t="s">
        <v>125</v>
      </c>
      <c r="AU169" s="144" t="s">
        <v>76</v>
      </c>
      <c r="AY169" s="16" t="s">
        <v>123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74</v>
      </c>
      <c r="BK169" s="145">
        <f>ROUND(I169*H169,2)</f>
        <v>0</v>
      </c>
      <c r="BL169" s="16" t="s">
        <v>129</v>
      </c>
      <c r="BM169" s="144" t="s">
        <v>160</v>
      </c>
    </row>
    <row r="170" spans="2:65" s="12" customFormat="1">
      <c r="B170" s="146"/>
      <c r="D170" s="147" t="s">
        <v>131</v>
      </c>
      <c r="E170" s="148" t="s">
        <v>1</v>
      </c>
      <c r="F170" s="149" t="s">
        <v>161</v>
      </c>
      <c r="H170" s="148" t="s">
        <v>1</v>
      </c>
      <c r="L170" s="146"/>
      <c r="M170" s="150"/>
      <c r="T170" s="151"/>
      <c r="AT170" s="148" t="s">
        <v>131</v>
      </c>
      <c r="AU170" s="148" t="s">
        <v>76</v>
      </c>
      <c r="AV170" s="12" t="s">
        <v>74</v>
      </c>
      <c r="AW170" s="12" t="s">
        <v>25</v>
      </c>
      <c r="AX170" s="12" t="s">
        <v>13</v>
      </c>
      <c r="AY170" s="148" t="s">
        <v>123</v>
      </c>
    </row>
    <row r="171" spans="2:65" s="13" customFormat="1">
      <c r="B171" s="152"/>
      <c r="D171" s="147" t="s">
        <v>131</v>
      </c>
      <c r="E171" s="153" t="s">
        <v>1</v>
      </c>
      <c r="F171" s="154" t="s">
        <v>162</v>
      </c>
      <c r="H171" s="155">
        <v>23</v>
      </c>
      <c r="L171" s="152"/>
      <c r="M171" s="156"/>
      <c r="T171" s="157"/>
      <c r="AT171" s="153" t="s">
        <v>131</v>
      </c>
      <c r="AU171" s="153" t="s">
        <v>76</v>
      </c>
      <c r="AV171" s="13" t="s">
        <v>76</v>
      </c>
      <c r="AW171" s="13" t="s">
        <v>25</v>
      </c>
      <c r="AX171" s="13" t="s">
        <v>13</v>
      </c>
      <c r="AY171" s="153" t="s">
        <v>123</v>
      </c>
    </row>
    <row r="172" spans="2:65" s="14" customFormat="1">
      <c r="B172" s="158"/>
      <c r="D172" s="147" t="s">
        <v>131</v>
      </c>
      <c r="E172" s="159" t="s">
        <v>1</v>
      </c>
      <c r="F172" s="160" t="s">
        <v>138</v>
      </c>
      <c r="H172" s="161">
        <v>23</v>
      </c>
      <c r="L172" s="158"/>
      <c r="M172" s="162"/>
      <c r="T172" s="163"/>
      <c r="AT172" s="159" t="s">
        <v>131</v>
      </c>
      <c r="AU172" s="159" t="s">
        <v>76</v>
      </c>
      <c r="AV172" s="14" t="s">
        <v>129</v>
      </c>
      <c r="AW172" s="14" t="s">
        <v>25</v>
      </c>
      <c r="AX172" s="14" t="s">
        <v>74</v>
      </c>
      <c r="AY172" s="159" t="s">
        <v>123</v>
      </c>
    </row>
    <row r="173" spans="2:65" s="1" customFormat="1" ht="16.5" customHeight="1">
      <c r="B173" s="132"/>
      <c r="C173" s="133" t="s">
        <v>163</v>
      </c>
      <c r="D173" s="133" t="s">
        <v>125</v>
      </c>
      <c r="E173" s="134" t="s">
        <v>164</v>
      </c>
      <c r="F173" s="135" t="s">
        <v>165</v>
      </c>
      <c r="G173" s="136" t="s">
        <v>155</v>
      </c>
      <c r="H173" s="137">
        <v>100</v>
      </c>
      <c r="I173" s="138">
        <v>0</v>
      </c>
      <c r="J173" s="138">
        <f>ROUND(I173*H173,2)</f>
        <v>0</v>
      </c>
      <c r="K173" s="139"/>
      <c r="L173" s="28"/>
      <c r="M173" s="140" t="s">
        <v>1</v>
      </c>
      <c r="N173" s="141" t="s">
        <v>33</v>
      </c>
      <c r="O173" s="142">
        <v>0.08</v>
      </c>
      <c r="P173" s="142">
        <f>O173*H173</f>
        <v>8</v>
      </c>
      <c r="Q173" s="142">
        <v>5.5999999999999995E-4</v>
      </c>
      <c r="R173" s="142">
        <f>Q173*H173</f>
        <v>5.5999999999999994E-2</v>
      </c>
      <c r="S173" s="142">
        <v>0</v>
      </c>
      <c r="T173" s="143">
        <f>S173*H173</f>
        <v>0</v>
      </c>
      <c r="AR173" s="144" t="s">
        <v>129</v>
      </c>
      <c r="AT173" s="144" t="s">
        <v>125</v>
      </c>
      <c r="AU173" s="144" t="s">
        <v>76</v>
      </c>
      <c r="AY173" s="16" t="s">
        <v>123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74</v>
      </c>
      <c r="BK173" s="145">
        <f>ROUND(I173*H173,2)</f>
        <v>0</v>
      </c>
      <c r="BL173" s="16" t="s">
        <v>129</v>
      </c>
      <c r="BM173" s="144" t="s">
        <v>166</v>
      </c>
    </row>
    <row r="174" spans="2:65" s="1" customFormat="1" ht="21.75" customHeight="1">
      <c r="B174" s="132"/>
      <c r="C174" s="133" t="s">
        <v>167</v>
      </c>
      <c r="D174" s="133" t="s">
        <v>125</v>
      </c>
      <c r="E174" s="134" t="s">
        <v>168</v>
      </c>
      <c r="F174" s="135" t="s">
        <v>169</v>
      </c>
      <c r="G174" s="136" t="s">
        <v>155</v>
      </c>
      <c r="H174" s="137">
        <v>100</v>
      </c>
      <c r="I174" s="138">
        <v>0</v>
      </c>
      <c r="J174" s="138">
        <f>ROUND(I174*H174,2)</f>
        <v>0</v>
      </c>
      <c r="K174" s="139"/>
      <c r="L174" s="28"/>
      <c r="M174" s="140" t="s">
        <v>1</v>
      </c>
      <c r="N174" s="141" t="s">
        <v>33</v>
      </c>
      <c r="O174" s="142">
        <v>4.4999999999999998E-2</v>
      </c>
      <c r="P174" s="142">
        <f>O174*H174</f>
        <v>4.5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129</v>
      </c>
      <c r="AT174" s="144" t="s">
        <v>125</v>
      </c>
      <c r="AU174" s="144" t="s">
        <v>76</v>
      </c>
      <c r="AY174" s="16" t="s">
        <v>123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74</v>
      </c>
      <c r="BK174" s="145">
        <f>ROUND(I174*H174,2)</f>
        <v>0</v>
      </c>
      <c r="BL174" s="16" t="s">
        <v>129</v>
      </c>
      <c r="BM174" s="144" t="s">
        <v>170</v>
      </c>
    </row>
    <row r="175" spans="2:65" s="1" customFormat="1" ht="33" customHeight="1">
      <c r="B175" s="132"/>
      <c r="C175" s="133" t="s">
        <v>171</v>
      </c>
      <c r="D175" s="133" t="s">
        <v>125</v>
      </c>
      <c r="E175" s="134" t="s">
        <v>172</v>
      </c>
      <c r="F175" s="135" t="s">
        <v>173</v>
      </c>
      <c r="G175" s="136" t="s">
        <v>155</v>
      </c>
      <c r="H175" s="137">
        <v>80</v>
      </c>
      <c r="I175" s="138">
        <v>0</v>
      </c>
      <c r="J175" s="138">
        <f>ROUND(I175*H175,2)</f>
        <v>0</v>
      </c>
      <c r="K175" s="139"/>
      <c r="L175" s="28"/>
      <c r="M175" s="140" t="s">
        <v>1</v>
      </c>
      <c r="N175" s="141" t="s">
        <v>33</v>
      </c>
      <c r="O175" s="142">
        <v>0.121</v>
      </c>
      <c r="P175" s="142">
        <f>O175*H175</f>
        <v>9.68</v>
      </c>
      <c r="Q175" s="142">
        <v>2.1000000000000001E-4</v>
      </c>
      <c r="R175" s="142">
        <f>Q175*H175</f>
        <v>1.6800000000000002E-2</v>
      </c>
      <c r="S175" s="142">
        <v>0</v>
      </c>
      <c r="T175" s="143">
        <f>S175*H175</f>
        <v>0</v>
      </c>
      <c r="AR175" s="144" t="s">
        <v>129</v>
      </c>
      <c r="AT175" s="144" t="s">
        <v>125</v>
      </c>
      <c r="AU175" s="144" t="s">
        <v>76</v>
      </c>
      <c r="AY175" s="16" t="s">
        <v>123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74</v>
      </c>
      <c r="BK175" s="145">
        <f>ROUND(I175*H175,2)</f>
        <v>0</v>
      </c>
      <c r="BL175" s="16" t="s">
        <v>129</v>
      </c>
      <c r="BM175" s="144" t="s">
        <v>174</v>
      </c>
    </row>
    <row r="176" spans="2:65" s="1" customFormat="1" ht="33" customHeight="1">
      <c r="B176" s="132"/>
      <c r="C176" s="133" t="s">
        <v>175</v>
      </c>
      <c r="D176" s="133" t="s">
        <v>125</v>
      </c>
      <c r="E176" s="134" t="s">
        <v>176</v>
      </c>
      <c r="F176" s="135" t="s">
        <v>177</v>
      </c>
      <c r="G176" s="136" t="s">
        <v>155</v>
      </c>
      <c r="H176" s="137">
        <v>80</v>
      </c>
      <c r="I176" s="138">
        <v>0</v>
      </c>
      <c r="J176" s="138">
        <f>ROUND(I176*H176,2)</f>
        <v>0</v>
      </c>
      <c r="K176" s="139"/>
      <c r="L176" s="28"/>
      <c r="M176" s="140" t="s">
        <v>1</v>
      </c>
      <c r="N176" s="141" t="s">
        <v>33</v>
      </c>
      <c r="O176" s="142">
        <v>9.0999999999999998E-2</v>
      </c>
      <c r="P176" s="142">
        <f>O176*H176</f>
        <v>7.2799999999999994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129</v>
      </c>
      <c r="AT176" s="144" t="s">
        <v>125</v>
      </c>
      <c r="AU176" s="144" t="s">
        <v>76</v>
      </c>
      <c r="AY176" s="16" t="s">
        <v>123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74</v>
      </c>
      <c r="BK176" s="145">
        <f>ROUND(I176*H176,2)</f>
        <v>0</v>
      </c>
      <c r="BL176" s="16" t="s">
        <v>129</v>
      </c>
      <c r="BM176" s="144" t="s">
        <v>178</v>
      </c>
    </row>
    <row r="177" spans="2:65" s="1" customFormat="1" ht="24.2" customHeight="1">
      <c r="B177" s="132"/>
      <c r="C177" s="133" t="s">
        <v>179</v>
      </c>
      <c r="D177" s="133" t="s">
        <v>125</v>
      </c>
      <c r="E177" s="134" t="s">
        <v>180</v>
      </c>
      <c r="F177" s="135" t="s">
        <v>181</v>
      </c>
      <c r="G177" s="136" t="s">
        <v>155</v>
      </c>
      <c r="H177" s="137">
        <v>6.8</v>
      </c>
      <c r="I177" s="138">
        <v>0</v>
      </c>
      <c r="J177" s="138">
        <f>ROUND(I177*H177,2)</f>
        <v>0</v>
      </c>
      <c r="K177" s="139"/>
      <c r="L177" s="28"/>
      <c r="M177" s="140" t="s">
        <v>1</v>
      </c>
      <c r="N177" s="141" t="s">
        <v>33</v>
      </c>
      <c r="O177" s="142">
        <v>0.15</v>
      </c>
      <c r="P177" s="142">
        <f>O177*H177</f>
        <v>1.02</v>
      </c>
      <c r="Q177" s="142">
        <v>4.6999999999999999E-4</v>
      </c>
      <c r="R177" s="142">
        <f>Q177*H177</f>
        <v>3.1959999999999996E-3</v>
      </c>
      <c r="S177" s="142">
        <v>0</v>
      </c>
      <c r="T177" s="143">
        <f>S177*H177</f>
        <v>0</v>
      </c>
      <c r="AR177" s="144" t="s">
        <v>129</v>
      </c>
      <c r="AT177" s="144" t="s">
        <v>125</v>
      </c>
      <c r="AU177" s="144" t="s">
        <v>76</v>
      </c>
      <c r="AY177" s="16" t="s">
        <v>123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74</v>
      </c>
      <c r="BK177" s="145">
        <f>ROUND(I177*H177,2)</f>
        <v>0</v>
      </c>
      <c r="BL177" s="16" t="s">
        <v>129</v>
      </c>
      <c r="BM177" s="144" t="s">
        <v>182</v>
      </c>
    </row>
    <row r="178" spans="2:65" s="13" customFormat="1">
      <c r="B178" s="152"/>
      <c r="D178" s="147" t="s">
        <v>131</v>
      </c>
      <c r="E178" s="153" t="s">
        <v>1</v>
      </c>
      <c r="F178" s="154" t="s">
        <v>183</v>
      </c>
      <c r="H178" s="155">
        <v>6.8</v>
      </c>
      <c r="L178" s="152"/>
      <c r="M178" s="156"/>
      <c r="T178" s="157"/>
      <c r="AT178" s="153" t="s">
        <v>131</v>
      </c>
      <c r="AU178" s="153" t="s">
        <v>76</v>
      </c>
      <c r="AV178" s="13" t="s">
        <v>76</v>
      </c>
      <c r="AW178" s="13" t="s">
        <v>25</v>
      </c>
      <c r="AX178" s="13" t="s">
        <v>13</v>
      </c>
      <c r="AY178" s="153" t="s">
        <v>123</v>
      </c>
    </row>
    <row r="179" spans="2:65" s="14" customFormat="1">
      <c r="B179" s="158"/>
      <c r="D179" s="147" t="s">
        <v>131</v>
      </c>
      <c r="E179" s="159" t="s">
        <v>1</v>
      </c>
      <c r="F179" s="160" t="s">
        <v>138</v>
      </c>
      <c r="H179" s="161">
        <v>6.8</v>
      </c>
      <c r="L179" s="158"/>
      <c r="M179" s="162"/>
      <c r="T179" s="163"/>
      <c r="AT179" s="159" t="s">
        <v>131</v>
      </c>
      <c r="AU179" s="159" t="s">
        <v>76</v>
      </c>
      <c r="AV179" s="14" t="s">
        <v>129</v>
      </c>
      <c r="AW179" s="14" t="s">
        <v>25</v>
      </c>
      <c r="AX179" s="14" t="s">
        <v>74</v>
      </c>
      <c r="AY179" s="159" t="s">
        <v>123</v>
      </c>
    </row>
    <row r="180" spans="2:65" s="1" customFormat="1" ht="24.2" customHeight="1">
      <c r="B180" s="132"/>
      <c r="C180" s="133" t="s">
        <v>8</v>
      </c>
      <c r="D180" s="133" t="s">
        <v>125</v>
      </c>
      <c r="E180" s="134" t="s">
        <v>184</v>
      </c>
      <c r="F180" s="135" t="s">
        <v>185</v>
      </c>
      <c r="G180" s="136" t="s">
        <v>155</v>
      </c>
      <c r="H180" s="137">
        <v>6.8</v>
      </c>
      <c r="I180" s="138">
        <v>0</v>
      </c>
      <c r="J180" s="138">
        <f>ROUND(I180*H180,2)</f>
        <v>0</v>
      </c>
      <c r="K180" s="139"/>
      <c r="L180" s="28"/>
      <c r="M180" s="140" t="s">
        <v>1</v>
      </c>
      <c r="N180" s="141" t="s">
        <v>33</v>
      </c>
      <c r="O180" s="142">
        <v>0.17299999999999999</v>
      </c>
      <c r="P180" s="142">
        <f>O180*H180</f>
        <v>1.1763999999999999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129</v>
      </c>
      <c r="AT180" s="144" t="s">
        <v>125</v>
      </c>
      <c r="AU180" s="144" t="s">
        <v>76</v>
      </c>
      <c r="AY180" s="16" t="s">
        <v>123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74</v>
      </c>
      <c r="BK180" s="145">
        <f>ROUND(I180*H180,2)</f>
        <v>0</v>
      </c>
      <c r="BL180" s="16" t="s">
        <v>129</v>
      </c>
      <c r="BM180" s="144" t="s">
        <v>186</v>
      </c>
    </row>
    <row r="181" spans="2:65" s="1" customFormat="1" ht="33" customHeight="1">
      <c r="B181" s="132"/>
      <c r="C181" s="133" t="s">
        <v>187</v>
      </c>
      <c r="D181" s="133" t="s">
        <v>125</v>
      </c>
      <c r="E181" s="134" t="s">
        <v>188</v>
      </c>
      <c r="F181" s="135" t="s">
        <v>189</v>
      </c>
      <c r="G181" s="136" t="s">
        <v>190</v>
      </c>
      <c r="H181" s="137">
        <v>17.149999999999999</v>
      </c>
      <c r="I181" s="138">
        <v>0</v>
      </c>
      <c r="J181" s="138">
        <f>ROUND(I181*H181,2)</f>
        <v>0</v>
      </c>
      <c r="K181" s="139"/>
      <c r="L181" s="28"/>
      <c r="M181" s="140" t="s">
        <v>1</v>
      </c>
      <c r="N181" s="141" t="s">
        <v>33</v>
      </c>
      <c r="O181" s="142">
        <v>1.2669999999999999</v>
      </c>
      <c r="P181" s="142">
        <f>O181*H181</f>
        <v>21.729049999999997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129</v>
      </c>
      <c r="AT181" s="144" t="s">
        <v>125</v>
      </c>
      <c r="AU181" s="144" t="s">
        <v>76</v>
      </c>
      <c r="AY181" s="16" t="s">
        <v>123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74</v>
      </c>
      <c r="BK181" s="145">
        <f>ROUND(I181*H181,2)</f>
        <v>0</v>
      </c>
      <c r="BL181" s="16" t="s">
        <v>129</v>
      </c>
      <c r="BM181" s="144" t="s">
        <v>191</v>
      </c>
    </row>
    <row r="182" spans="2:65" s="12" customFormat="1">
      <c r="B182" s="146"/>
      <c r="D182" s="147" t="s">
        <v>131</v>
      </c>
      <c r="E182" s="148" t="s">
        <v>1</v>
      </c>
      <c r="F182" s="149" t="s">
        <v>192</v>
      </c>
      <c r="H182" s="148" t="s">
        <v>1</v>
      </c>
      <c r="L182" s="146"/>
      <c r="M182" s="150"/>
      <c r="T182" s="151"/>
      <c r="AT182" s="148" t="s">
        <v>131</v>
      </c>
      <c r="AU182" s="148" t="s">
        <v>76</v>
      </c>
      <c r="AV182" s="12" t="s">
        <v>74</v>
      </c>
      <c r="AW182" s="12" t="s">
        <v>25</v>
      </c>
      <c r="AX182" s="12" t="s">
        <v>13</v>
      </c>
      <c r="AY182" s="148" t="s">
        <v>123</v>
      </c>
    </row>
    <row r="183" spans="2:65" s="13" customFormat="1">
      <c r="B183" s="152"/>
      <c r="D183" s="147" t="s">
        <v>131</v>
      </c>
      <c r="E183" s="153" t="s">
        <v>1</v>
      </c>
      <c r="F183" s="154" t="s">
        <v>193</v>
      </c>
      <c r="H183" s="155">
        <v>10.5</v>
      </c>
      <c r="L183" s="152"/>
      <c r="M183" s="156"/>
      <c r="T183" s="157"/>
      <c r="AT183" s="153" t="s">
        <v>131</v>
      </c>
      <c r="AU183" s="153" t="s">
        <v>76</v>
      </c>
      <c r="AV183" s="13" t="s">
        <v>76</v>
      </c>
      <c r="AW183" s="13" t="s">
        <v>25</v>
      </c>
      <c r="AX183" s="13" t="s">
        <v>13</v>
      </c>
      <c r="AY183" s="153" t="s">
        <v>123</v>
      </c>
    </row>
    <row r="184" spans="2:65" s="12" customFormat="1">
      <c r="B184" s="146"/>
      <c r="D184" s="147" t="s">
        <v>131</v>
      </c>
      <c r="E184" s="148" t="s">
        <v>1</v>
      </c>
      <c r="F184" s="149" t="s">
        <v>194</v>
      </c>
      <c r="H184" s="148" t="s">
        <v>1</v>
      </c>
      <c r="L184" s="146"/>
      <c r="M184" s="150"/>
      <c r="T184" s="151"/>
      <c r="AT184" s="148" t="s">
        <v>131</v>
      </c>
      <c r="AU184" s="148" t="s">
        <v>76</v>
      </c>
      <c r="AV184" s="12" t="s">
        <v>74</v>
      </c>
      <c r="AW184" s="12" t="s">
        <v>25</v>
      </c>
      <c r="AX184" s="12" t="s">
        <v>13</v>
      </c>
      <c r="AY184" s="148" t="s">
        <v>123</v>
      </c>
    </row>
    <row r="185" spans="2:65" s="13" customFormat="1">
      <c r="B185" s="152"/>
      <c r="D185" s="147" t="s">
        <v>131</v>
      </c>
      <c r="E185" s="153" t="s">
        <v>1</v>
      </c>
      <c r="F185" s="154" t="s">
        <v>195</v>
      </c>
      <c r="H185" s="155">
        <v>23.8</v>
      </c>
      <c r="L185" s="152"/>
      <c r="M185" s="156"/>
      <c r="T185" s="157"/>
      <c r="AT185" s="153" t="s">
        <v>131</v>
      </c>
      <c r="AU185" s="153" t="s">
        <v>76</v>
      </c>
      <c r="AV185" s="13" t="s">
        <v>76</v>
      </c>
      <c r="AW185" s="13" t="s">
        <v>25</v>
      </c>
      <c r="AX185" s="13" t="s">
        <v>13</v>
      </c>
      <c r="AY185" s="153" t="s">
        <v>123</v>
      </c>
    </row>
    <row r="186" spans="2:65" s="14" customFormat="1">
      <c r="B186" s="158"/>
      <c r="D186" s="147" t="s">
        <v>131</v>
      </c>
      <c r="E186" s="159" t="s">
        <v>1</v>
      </c>
      <c r="F186" s="160" t="s">
        <v>138</v>
      </c>
      <c r="H186" s="161">
        <v>34.299999999999997</v>
      </c>
      <c r="L186" s="158"/>
      <c r="M186" s="162"/>
      <c r="T186" s="163"/>
      <c r="AT186" s="159" t="s">
        <v>131</v>
      </c>
      <c r="AU186" s="159" t="s">
        <v>76</v>
      </c>
      <c r="AV186" s="14" t="s">
        <v>129</v>
      </c>
      <c r="AW186" s="14" t="s">
        <v>25</v>
      </c>
      <c r="AX186" s="14" t="s">
        <v>13</v>
      </c>
      <c r="AY186" s="159" t="s">
        <v>123</v>
      </c>
    </row>
    <row r="187" spans="2:65" s="13" customFormat="1">
      <c r="B187" s="152"/>
      <c r="D187" s="147" t="s">
        <v>131</v>
      </c>
      <c r="E187" s="153" t="s">
        <v>1</v>
      </c>
      <c r="F187" s="154" t="s">
        <v>196</v>
      </c>
      <c r="H187" s="155">
        <v>17.149999999999999</v>
      </c>
      <c r="L187" s="152"/>
      <c r="M187" s="156"/>
      <c r="T187" s="157"/>
      <c r="AT187" s="153" t="s">
        <v>131</v>
      </c>
      <c r="AU187" s="153" t="s">
        <v>76</v>
      </c>
      <c r="AV187" s="13" t="s">
        <v>76</v>
      </c>
      <c r="AW187" s="13" t="s">
        <v>25</v>
      </c>
      <c r="AX187" s="13" t="s">
        <v>74</v>
      </c>
      <c r="AY187" s="153" t="s">
        <v>123</v>
      </c>
    </row>
    <row r="188" spans="2:65" s="1" customFormat="1" ht="33" customHeight="1">
      <c r="B188" s="132"/>
      <c r="C188" s="133" t="s">
        <v>197</v>
      </c>
      <c r="D188" s="133" t="s">
        <v>125</v>
      </c>
      <c r="E188" s="134" t="s">
        <v>198</v>
      </c>
      <c r="F188" s="135" t="s">
        <v>199</v>
      </c>
      <c r="G188" s="136" t="s">
        <v>190</v>
      </c>
      <c r="H188" s="137">
        <v>17.149999999999999</v>
      </c>
      <c r="I188" s="138">
        <v>0</v>
      </c>
      <c r="J188" s="138">
        <f>ROUND(I188*H188,2)</f>
        <v>0</v>
      </c>
      <c r="K188" s="139"/>
      <c r="L188" s="28"/>
      <c r="M188" s="140" t="s">
        <v>1</v>
      </c>
      <c r="N188" s="141" t="s">
        <v>33</v>
      </c>
      <c r="O188" s="142">
        <v>1.768</v>
      </c>
      <c r="P188" s="142">
        <f>O188*H188</f>
        <v>30.321199999999997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129</v>
      </c>
      <c r="AT188" s="144" t="s">
        <v>125</v>
      </c>
      <c r="AU188" s="144" t="s">
        <v>76</v>
      </c>
      <c r="AY188" s="16" t="s">
        <v>123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74</v>
      </c>
      <c r="BK188" s="145">
        <f>ROUND(I188*H188,2)</f>
        <v>0</v>
      </c>
      <c r="BL188" s="16" t="s">
        <v>129</v>
      </c>
      <c r="BM188" s="144" t="s">
        <v>200</v>
      </c>
    </row>
    <row r="189" spans="2:65" s="12" customFormat="1">
      <c r="B189" s="146"/>
      <c r="D189" s="147" t="s">
        <v>131</v>
      </c>
      <c r="E189" s="148" t="s">
        <v>1</v>
      </c>
      <c r="F189" s="149" t="s">
        <v>192</v>
      </c>
      <c r="H189" s="148" t="s">
        <v>1</v>
      </c>
      <c r="L189" s="146"/>
      <c r="M189" s="150"/>
      <c r="T189" s="151"/>
      <c r="AT189" s="148" t="s">
        <v>131</v>
      </c>
      <c r="AU189" s="148" t="s">
        <v>76</v>
      </c>
      <c r="AV189" s="12" t="s">
        <v>74</v>
      </c>
      <c r="AW189" s="12" t="s">
        <v>25</v>
      </c>
      <c r="AX189" s="12" t="s">
        <v>13</v>
      </c>
      <c r="AY189" s="148" t="s">
        <v>123</v>
      </c>
    </row>
    <row r="190" spans="2:65" s="13" customFormat="1">
      <c r="B190" s="152"/>
      <c r="D190" s="147" t="s">
        <v>131</v>
      </c>
      <c r="E190" s="153" t="s">
        <v>1</v>
      </c>
      <c r="F190" s="154" t="s">
        <v>193</v>
      </c>
      <c r="H190" s="155">
        <v>10.5</v>
      </c>
      <c r="L190" s="152"/>
      <c r="M190" s="156"/>
      <c r="T190" s="157"/>
      <c r="AT190" s="153" t="s">
        <v>131</v>
      </c>
      <c r="AU190" s="153" t="s">
        <v>76</v>
      </c>
      <c r="AV190" s="13" t="s">
        <v>76</v>
      </c>
      <c r="AW190" s="13" t="s">
        <v>25</v>
      </c>
      <c r="AX190" s="13" t="s">
        <v>13</v>
      </c>
      <c r="AY190" s="153" t="s">
        <v>123</v>
      </c>
    </row>
    <row r="191" spans="2:65" s="12" customFormat="1">
      <c r="B191" s="146"/>
      <c r="D191" s="147" t="s">
        <v>131</v>
      </c>
      <c r="E191" s="148" t="s">
        <v>1</v>
      </c>
      <c r="F191" s="149" t="s">
        <v>194</v>
      </c>
      <c r="H191" s="148" t="s">
        <v>1</v>
      </c>
      <c r="L191" s="146"/>
      <c r="M191" s="150"/>
      <c r="T191" s="151"/>
      <c r="AT191" s="148" t="s">
        <v>131</v>
      </c>
      <c r="AU191" s="148" t="s">
        <v>76</v>
      </c>
      <c r="AV191" s="12" t="s">
        <v>74</v>
      </c>
      <c r="AW191" s="12" t="s">
        <v>25</v>
      </c>
      <c r="AX191" s="12" t="s">
        <v>13</v>
      </c>
      <c r="AY191" s="148" t="s">
        <v>123</v>
      </c>
    </row>
    <row r="192" spans="2:65" s="13" customFormat="1">
      <c r="B192" s="152"/>
      <c r="D192" s="147" t="s">
        <v>131</v>
      </c>
      <c r="E192" s="153" t="s">
        <v>1</v>
      </c>
      <c r="F192" s="154" t="s">
        <v>195</v>
      </c>
      <c r="H192" s="155">
        <v>23.8</v>
      </c>
      <c r="L192" s="152"/>
      <c r="M192" s="156"/>
      <c r="T192" s="157"/>
      <c r="AT192" s="153" t="s">
        <v>131</v>
      </c>
      <c r="AU192" s="153" t="s">
        <v>76</v>
      </c>
      <c r="AV192" s="13" t="s">
        <v>76</v>
      </c>
      <c r="AW192" s="13" t="s">
        <v>25</v>
      </c>
      <c r="AX192" s="13" t="s">
        <v>13</v>
      </c>
      <c r="AY192" s="153" t="s">
        <v>123</v>
      </c>
    </row>
    <row r="193" spans="2:65" s="14" customFormat="1">
      <c r="B193" s="158"/>
      <c r="D193" s="147" t="s">
        <v>131</v>
      </c>
      <c r="E193" s="159" t="s">
        <v>1</v>
      </c>
      <c r="F193" s="160" t="s">
        <v>138</v>
      </c>
      <c r="H193" s="161">
        <v>34.299999999999997</v>
      </c>
      <c r="L193" s="158"/>
      <c r="M193" s="162"/>
      <c r="T193" s="163"/>
      <c r="AT193" s="159" t="s">
        <v>131</v>
      </c>
      <c r="AU193" s="159" t="s">
        <v>76</v>
      </c>
      <c r="AV193" s="14" t="s">
        <v>129</v>
      </c>
      <c r="AW193" s="14" t="s">
        <v>25</v>
      </c>
      <c r="AX193" s="14" t="s">
        <v>13</v>
      </c>
      <c r="AY193" s="159" t="s">
        <v>123</v>
      </c>
    </row>
    <row r="194" spans="2:65" s="13" customFormat="1">
      <c r="B194" s="152"/>
      <c r="D194" s="147" t="s">
        <v>131</v>
      </c>
      <c r="E194" s="153" t="s">
        <v>1</v>
      </c>
      <c r="F194" s="154" t="s">
        <v>196</v>
      </c>
      <c r="H194" s="155">
        <v>17.149999999999999</v>
      </c>
      <c r="L194" s="152"/>
      <c r="M194" s="156"/>
      <c r="T194" s="157"/>
      <c r="AT194" s="153" t="s">
        <v>131</v>
      </c>
      <c r="AU194" s="153" t="s">
        <v>76</v>
      </c>
      <c r="AV194" s="13" t="s">
        <v>76</v>
      </c>
      <c r="AW194" s="13" t="s">
        <v>25</v>
      </c>
      <c r="AX194" s="13" t="s">
        <v>74</v>
      </c>
      <c r="AY194" s="153" t="s">
        <v>123</v>
      </c>
    </row>
    <row r="195" spans="2:65" s="1" customFormat="1" ht="37.9" customHeight="1">
      <c r="B195" s="132"/>
      <c r="C195" s="133" t="s">
        <v>201</v>
      </c>
      <c r="D195" s="133" t="s">
        <v>125</v>
      </c>
      <c r="E195" s="134" t="s">
        <v>202</v>
      </c>
      <c r="F195" s="135" t="s">
        <v>203</v>
      </c>
      <c r="G195" s="136" t="s">
        <v>190</v>
      </c>
      <c r="H195" s="137">
        <v>14.238</v>
      </c>
      <c r="I195" s="138">
        <v>0</v>
      </c>
      <c r="J195" s="138">
        <f>ROUND(I195*H195,2)</f>
        <v>0</v>
      </c>
      <c r="K195" s="139"/>
      <c r="L195" s="28"/>
      <c r="M195" s="140" t="s">
        <v>1</v>
      </c>
      <c r="N195" s="141" t="s">
        <v>33</v>
      </c>
      <c r="O195" s="142">
        <v>3.4660000000000002</v>
      </c>
      <c r="P195" s="142">
        <f>O195*H195</f>
        <v>49.348908000000002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129</v>
      </c>
      <c r="AT195" s="144" t="s">
        <v>125</v>
      </c>
      <c r="AU195" s="144" t="s">
        <v>76</v>
      </c>
      <c r="AY195" s="16" t="s">
        <v>123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74</v>
      </c>
      <c r="BK195" s="145">
        <f>ROUND(I195*H195,2)</f>
        <v>0</v>
      </c>
      <c r="BL195" s="16" t="s">
        <v>129</v>
      </c>
      <c r="BM195" s="144" t="s">
        <v>204</v>
      </c>
    </row>
    <row r="196" spans="2:65" s="12" customFormat="1">
      <c r="B196" s="146"/>
      <c r="D196" s="147" t="s">
        <v>131</v>
      </c>
      <c r="E196" s="148" t="s">
        <v>1</v>
      </c>
      <c r="F196" s="149" t="s">
        <v>205</v>
      </c>
      <c r="H196" s="148" t="s">
        <v>1</v>
      </c>
      <c r="L196" s="146"/>
      <c r="M196" s="150"/>
      <c r="T196" s="151"/>
      <c r="AT196" s="148" t="s">
        <v>131</v>
      </c>
      <c r="AU196" s="148" t="s">
        <v>76</v>
      </c>
      <c r="AV196" s="12" t="s">
        <v>74</v>
      </c>
      <c r="AW196" s="12" t="s">
        <v>25</v>
      </c>
      <c r="AX196" s="12" t="s">
        <v>13</v>
      </c>
      <c r="AY196" s="148" t="s">
        <v>123</v>
      </c>
    </row>
    <row r="197" spans="2:65" s="13" customFormat="1">
      <c r="B197" s="152"/>
      <c r="D197" s="147" t="s">
        <v>131</v>
      </c>
      <c r="E197" s="153" t="s">
        <v>1</v>
      </c>
      <c r="F197" s="154" t="s">
        <v>206</v>
      </c>
      <c r="H197" s="155">
        <v>30.6</v>
      </c>
      <c r="L197" s="152"/>
      <c r="M197" s="156"/>
      <c r="T197" s="157"/>
      <c r="AT197" s="153" t="s">
        <v>131</v>
      </c>
      <c r="AU197" s="153" t="s">
        <v>76</v>
      </c>
      <c r="AV197" s="13" t="s">
        <v>76</v>
      </c>
      <c r="AW197" s="13" t="s">
        <v>25</v>
      </c>
      <c r="AX197" s="13" t="s">
        <v>13</v>
      </c>
      <c r="AY197" s="153" t="s">
        <v>123</v>
      </c>
    </row>
    <row r="198" spans="2:65" s="13" customFormat="1">
      <c r="B198" s="152"/>
      <c r="D198" s="147" t="s">
        <v>131</v>
      </c>
      <c r="E198" s="153" t="s">
        <v>1</v>
      </c>
      <c r="F198" s="154" t="s">
        <v>207</v>
      </c>
      <c r="H198" s="155">
        <v>-1.7</v>
      </c>
      <c r="L198" s="152"/>
      <c r="M198" s="156"/>
      <c r="T198" s="157"/>
      <c r="AT198" s="153" t="s">
        <v>131</v>
      </c>
      <c r="AU198" s="153" t="s">
        <v>76</v>
      </c>
      <c r="AV198" s="13" t="s">
        <v>76</v>
      </c>
      <c r="AW198" s="13" t="s">
        <v>25</v>
      </c>
      <c r="AX198" s="13" t="s">
        <v>13</v>
      </c>
      <c r="AY198" s="153" t="s">
        <v>123</v>
      </c>
    </row>
    <row r="199" spans="2:65" s="13" customFormat="1">
      <c r="B199" s="152"/>
      <c r="D199" s="147" t="s">
        <v>131</v>
      </c>
      <c r="E199" s="153" t="s">
        <v>1</v>
      </c>
      <c r="F199" s="154" t="s">
        <v>208</v>
      </c>
      <c r="H199" s="155">
        <v>-0.42499999999999999</v>
      </c>
      <c r="L199" s="152"/>
      <c r="M199" s="156"/>
      <c r="T199" s="157"/>
      <c r="AT199" s="153" t="s">
        <v>131</v>
      </c>
      <c r="AU199" s="153" t="s">
        <v>76</v>
      </c>
      <c r="AV199" s="13" t="s">
        <v>76</v>
      </c>
      <c r="AW199" s="13" t="s">
        <v>25</v>
      </c>
      <c r="AX199" s="13" t="s">
        <v>13</v>
      </c>
      <c r="AY199" s="153" t="s">
        <v>123</v>
      </c>
    </row>
    <row r="200" spans="2:65" s="14" customFormat="1">
      <c r="B200" s="158"/>
      <c r="D200" s="147" t="s">
        <v>131</v>
      </c>
      <c r="E200" s="159" t="s">
        <v>1</v>
      </c>
      <c r="F200" s="160" t="s">
        <v>138</v>
      </c>
      <c r="H200" s="161">
        <v>28.475000000000001</v>
      </c>
      <c r="L200" s="158"/>
      <c r="M200" s="162"/>
      <c r="T200" s="163"/>
      <c r="AT200" s="159" t="s">
        <v>131</v>
      </c>
      <c r="AU200" s="159" t="s">
        <v>76</v>
      </c>
      <c r="AV200" s="14" t="s">
        <v>129</v>
      </c>
      <c r="AW200" s="14" t="s">
        <v>25</v>
      </c>
      <c r="AX200" s="14" t="s">
        <v>13</v>
      </c>
      <c r="AY200" s="159" t="s">
        <v>123</v>
      </c>
    </row>
    <row r="201" spans="2:65" s="13" customFormat="1">
      <c r="B201" s="152"/>
      <c r="D201" s="147" t="s">
        <v>131</v>
      </c>
      <c r="E201" s="153" t="s">
        <v>1</v>
      </c>
      <c r="F201" s="154" t="s">
        <v>209</v>
      </c>
      <c r="H201" s="155">
        <v>14.238</v>
      </c>
      <c r="L201" s="152"/>
      <c r="M201" s="156"/>
      <c r="T201" s="157"/>
      <c r="AT201" s="153" t="s">
        <v>131</v>
      </c>
      <c r="AU201" s="153" t="s">
        <v>76</v>
      </c>
      <c r="AV201" s="13" t="s">
        <v>76</v>
      </c>
      <c r="AW201" s="13" t="s">
        <v>25</v>
      </c>
      <c r="AX201" s="13" t="s">
        <v>74</v>
      </c>
      <c r="AY201" s="153" t="s">
        <v>123</v>
      </c>
    </row>
    <row r="202" spans="2:65" s="1" customFormat="1" ht="37.9" customHeight="1">
      <c r="B202" s="132"/>
      <c r="C202" s="133" t="s">
        <v>210</v>
      </c>
      <c r="D202" s="133" t="s">
        <v>125</v>
      </c>
      <c r="E202" s="134" t="s">
        <v>211</v>
      </c>
      <c r="F202" s="135" t="s">
        <v>212</v>
      </c>
      <c r="G202" s="136" t="s">
        <v>190</v>
      </c>
      <c r="H202" s="137">
        <v>14.238</v>
      </c>
      <c r="I202" s="138">
        <v>0</v>
      </c>
      <c r="J202" s="138">
        <f>ROUND(I202*H202,2)</f>
        <v>0</v>
      </c>
      <c r="K202" s="139"/>
      <c r="L202" s="28"/>
      <c r="M202" s="140" t="s">
        <v>1</v>
      </c>
      <c r="N202" s="141" t="s">
        <v>33</v>
      </c>
      <c r="O202" s="142">
        <v>4.26</v>
      </c>
      <c r="P202" s="142">
        <f>O202*H202</f>
        <v>60.653879999999994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129</v>
      </c>
      <c r="AT202" s="144" t="s">
        <v>125</v>
      </c>
      <c r="AU202" s="144" t="s">
        <v>76</v>
      </c>
      <c r="AY202" s="16" t="s">
        <v>123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74</v>
      </c>
      <c r="BK202" s="145">
        <f>ROUND(I202*H202,2)</f>
        <v>0</v>
      </c>
      <c r="BL202" s="16" t="s">
        <v>129</v>
      </c>
      <c r="BM202" s="144" t="s">
        <v>213</v>
      </c>
    </row>
    <row r="203" spans="2:65" s="12" customFormat="1">
      <c r="B203" s="146"/>
      <c r="D203" s="147" t="s">
        <v>131</v>
      </c>
      <c r="E203" s="148" t="s">
        <v>1</v>
      </c>
      <c r="F203" s="149" t="s">
        <v>205</v>
      </c>
      <c r="H203" s="148" t="s">
        <v>1</v>
      </c>
      <c r="L203" s="146"/>
      <c r="M203" s="150"/>
      <c r="T203" s="151"/>
      <c r="AT203" s="148" t="s">
        <v>131</v>
      </c>
      <c r="AU203" s="148" t="s">
        <v>76</v>
      </c>
      <c r="AV203" s="12" t="s">
        <v>74</v>
      </c>
      <c r="AW203" s="12" t="s">
        <v>25</v>
      </c>
      <c r="AX203" s="12" t="s">
        <v>13</v>
      </c>
      <c r="AY203" s="148" t="s">
        <v>123</v>
      </c>
    </row>
    <row r="204" spans="2:65" s="13" customFormat="1">
      <c r="B204" s="152"/>
      <c r="D204" s="147" t="s">
        <v>131</v>
      </c>
      <c r="E204" s="153" t="s">
        <v>1</v>
      </c>
      <c r="F204" s="154" t="s">
        <v>206</v>
      </c>
      <c r="H204" s="155">
        <v>30.6</v>
      </c>
      <c r="L204" s="152"/>
      <c r="M204" s="156"/>
      <c r="T204" s="157"/>
      <c r="AT204" s="153" t="s">
        <v>131</v>
      </c>
      <c r="AU204" s="153" t="s">
        <v>76</v>
      </c>
      <c r="AV204" s="13" t="s">
        <v>76</v>
      </c>
      <c r="AW204" s="13" t="s">
        <v>25</v>
      </c>
      <c r="AX204" s="13" t="s">
        <v>13</v>
      </c>
      <c r="AY204" s="153" t="s">
        <v>123</v>
      </c>
    </row>
    <row r="205" spans="2:65" s="13" customFormat="1">
      <c r="B205" s="152"/>
      <c r="D205" s="147" t="s">
        <v>131</v>
      </c>
      <c r="E205" s="153" t="s">
        <v>1</v>
      </c>
      <c r="F205" s="154" t="s">
        <v>207</v>
      </c>
      <c r="H205" s="155">
        <v>-1.7</v>
      </c>
      <c r="L205" s="152"/>
      <c r="M205" s="156"/>
      <c r="T205" s="157"/>
      <c r="AT205" s="153" t="s">
        <v>131</v>
      </c>
      <c r="AU205" s="153" t="s">
        <v>76</v>
      </c>
      <c r="AV205" s="13" t="s">
        <v>76</v>
      </c>
      <c r="AW205" s="13" t="s">
        <v>25</v>
      </c>
      <c r="AX205" s="13" t="s">
        <v>13</v>
      </c>
      <c r="AY205" s="153" t="s">
        <v>123</v>
      </c>
    </row>
    <row r="206" spans="2:65" s="13" customFormat="1">
      <c r="B206" s="152"/>
      <c r="D206" s="147" t="s">
        <v>131</v>
      </c>
      <c r="E206" s="153" t="s">
        <v>1</v>
      </c>
      <c r="F206" s="154" t="s">
        <v>208</v>
      </c>
      <c r="H206" s="155">
        <v>-0.42499999999999999</v>
      </c>
      <c r="L206" s="152"/>
      <c r="M206" s="156"/>
      <c r="T206" s="157"/>
      <c r="AT206" s="153" t="s">
        <v>131</v>
      </c>
      <c r="AU206" s="153" t="s">
        <v>76</v>
      </c>
      <c r="AV206" s="13" t="s">
        <v>76</v>
      </c>
      <c r="AW206" s="13" t="s">
        <v>25</v>
      </c>
      <c r="AX206" s="13" t="s">
        <v>13</v>
      </c>
      <c r="AY206" s="153" t="s">
        <v>123</v>
      </c>
    </row>
    <row r="207" spans="2:65" s="14" customFormat="1">
      <c r="B207" s="158"/>
      <c r="D207" s="147" t="s">
        <v>131</v>
      </c>
      <c r="E207" s="159" t="s">
        <v>1</v>
      </c>
      <c r="F207" s="160" t="s">
        <v>138</v>
      </c>
      <c r="H207" s="161">
        <v>28.475000000000001</v>
      </c>
      <c r="L207" s="158"/>
      <c r="M207" s="162"/>
      <c r="T207" s="163"/>
      <c r="AT207" s="159" t="s">
        <v>131</v>
      </c>
      <c r="AU207" s="159" t="s">
        <v>76</v>
      </c>
      <c r="AV207" s="14" t="s">
        <v>129</v>
      </c>
      <c r="AW207" s="14" t="s">
        <v>25</v>
      </c>
      <c r="AX207" s="14" t="s">
        <v>13</v>
      </c>
      <c r="AY207" s="159" t="s">
        <v>123</v>
      </c>
    </row>
    <row r="208" spans="2:65" s="13" customFormat="1">
      <c r="B208" s="152"/>
      <c r="D208" s="147" t="s">
        <v>131</v>
      </c>
      <c r="E208" s="153" t="s">
        <v>1</v>
      </c>
      <c r="F208" s="154" t="s">
        <v>209</v>
      </c>
      <c r="H208" s="155">
        <v>14.238</v>
      </c>
      <c r="L208" s="152"/>
      <c r="M208" s="156"/>
      <c r="T208" s="157"/>
      <c r="AT208" s="153" t="s">
        <v>131</v>
      </c>
      <c r="AU208" s="153" t="s">
        <v>76</v>
      </c>
      <c r="AV208" s="13" t="s">
        <v>76</v>
      </c>
      <c r="AW208" s="13" t="s">
        <v>25</v>
      </c>
      <c r="AX208" s="13" t="s">
        <v>74</v>
      </c>
      <c r="AY208" s="153" t="s">
        <v>123</v>
      </c>
    </row>
    <row r="209" spans="2:65" s="1" customFormat="1" ht="24.2" customHeight="1">
      <c r="B209" s="132"/>
      <c r="C209" s="133" t="s">
        <v>214</v>
      </c>
      <c r="D209" s="133" t="s">
        <v>125</v>
      </c>
      <c r="E209" s="134" t="s">
        <v>215</v>
      </c>
      <c r="F209" s="135" t="s">
        <v>216</v>
      </c>
      <c r="G209" s="136" t="s">
        <v>190</v>
      </c>
      <c r="H209" s="137">
        <v>62.024999999999999</v>
      </c>
      <c r="I209" s="138">
        <v>0</v>
      </c>
      <c r="J209" s="138">
        <f>ROUND(I209*H209,2)</f>
        <v>0</v>
      </c>
      <c r="K209" s="139"/>
      <c r="L209" s="28"/>
      <c r="M209" s="140" t="s">
        <v>1</v>
      </c>
      <c r="N209" s="141" t="s">
        <v>33</v>
      </c>
      <c r="O209" s="142">
        <v>1.7629999999999999</v>
      </c>
      <c r="P209" s="142">
        <f>O209*H209</f>
        <v>109.35007499999999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129</v>
      </c>
      <c r="AT209" s="144" t="s">
        <v>125</v>
      </c>
      <c r="AU209" s="144" t="s">
        <v>76</v>
      </c>
      <c r="AY209" s="16" t="s">
        <v>123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74</v>
      </c>
      <c r="BK209" s="145">
        <f>ROUND(I209*H209,2)</f>
        <v>0</v>
      </c>
      <c r="BL209" s="16" t="s">
        <v>129</v>
      </c>
      <c r="BM209" s="144" t="s">
        <v>217</v>
      </c>
    </row>
    <row r="210" spans="2:65" s="12" customFormat="1">
      <c r="B210" s="146"/>
      <c r="D210" s="147" t="s">
        <v>131</v>
      </c>
      <c r="E210" s="148" t="s">
        <v>1</v>
      </c>
      <c r="F210" s="149" t="s">
        <v>205</v>
      </c>
      <c r="H210" s="148" t="s">
        <v>1</v>
      </c>
      <c r="L210" s="146"/>
      <c r="M210" s="150"/>
      <c r="T210" s="151"/>
      <c r="AT210" s="148" t="s">
        <v>131</v>
      </c>
      <c r="AU210" s="148" t="s">
        <v>76</v>
      </c>
      <c r="AV210" s="12" t="s">
        <v>74</v>
      </c>
      <c r="AW210" s="12" t="s">
        <v>25</v>
      </c>
      <c r="AX210" s="12" t="s">
        <v>13</v>
      </c>
      <c r="AY210" s="148" t="s">
        <v>123</v>
      </c>
    </row>
    <row r="211" spans="2:65" s="13" customFormat="1">
      <c r="B211" s="152"/>
      <c r="D211" s="147" t="s">
        <v>131</v>
      </c>
      <c r="E211" s="153" t="s">
        <v>1</v>
      </c>
      <c r="F211" s="154" t="s">
        <v>206</v>
      </c>
      <c r="H211" s="155">
        <v>30.6</v>
      </c>
      <c r="L211" s="152"/>
      <c r="M211" s="156"/>
      <c r="T211" s="157"/>
      <c r="AT211" s="153" t="s">
        <v>131</v>
      </c>
      <c r="AU211" s="153" t="s">
        <v>76</v>
      </c>
      <c r="AV211" s="13" t="s">
        <v>76</v>
      </c>
      <c r="AW211" s="13" t="s">
        <v>25</v>
      </c>
      <c r="AX211" s="13" t="s">
        <v>13</v>
      </c>
      <c r="AY211" s="153" t="s">
        <v>123</v>
      </c>
    </row>
    <row r="212" spans="2:65" s="13" customFormat="1">
      <c r="B212" s="152"/>
      <c r="D212" s="147" t="s">
        <v>131</v>
      </c>
      <c r="E212" s="153" t="s">
        <v>1</v>
      </c>
      <c r="F212" s="154" t="s">
        <v>207</v>
      </c>
      <c r="H212" s="155">
        <v>-1.7</v>
      </c>
      <c r="L212" s="152"/>
      <c r="M212" s="156"/>
      <c r="T212" s="157"/>
      <c r="AT212" s="153" t="s">
        <v>131</v>
      </c>
      <c r="AU212" s="153" t="s">
        <v>76</v>
      </c>
      <c r="AV212" s="13" t="s">
        <v>76</v>
      </c>
      <c r="AW212" s="13" t="s">
        <v>25</v>
      </c>
      <c r="AX212" s="13" t="s">
        <v>13</v>
      </c>
      <c r="AY212" s="153" t="s">
        <v>123</v>
      </c>
    </row>
    <row r="213" spans="2:65" s="13" customFormat="1">
      <c r="B213" s="152"/>
      <c r="D213" s="147" t="s">
        <v>131</v>
      </c>
      <c r="E213" s="153" t="s">
        <v>1</v>
      </c>
      <c r="F213" s="154" t="s">
        <v>208</v>
      </c>
      <c r="H213" s="155">
        <v>-0.42499999999999999</v>
      </c>
      <c r="L213" s="152"/>
      <c r="M213" s="156"/>
      <c r="T213" s="157"/>
      <c r="AT213" s="153" t="s">
        <v>131</v>
      </c>
      <c r="AU213" s="153" t="s">
        <v>76</v>
      </c>
      <c r="AV213" s="13" t="s">
        <v>76</v>
      </c>
      <c r="AW213" s="13" t="s">
        <v>25</v>
      </c>
      <c r="AX213" s="13" t="s">
        <v>13</v>
      </c>
      <c r="AY213" s="153" t="s">
        <v>123</v>
      </c>
    </row>
    <row r="214" spans="2:65" s="12" customFormat="1">
      <c r="B214" s="146"/>
      <c r="D214" s="147" t="s">
        <v>131</v>
      </c>
      <c r="E214" s="148" t="s">
        <v>1</v>
      </c>
      <c r="F214" s="149" t="s">
        <v>192</v>
      </c>
      <c r="H214" s="148" t="s">
        <v>1</v>
      </c>
      <c r="L214" s="146"/>
      <c r="M214" s="150"/>
      <c r="T214" s="151"/>
      <c r="AT214" s="148" t="s">
        <v>131</v>
      </c>
      <c r="AU214" s="148" t="s">
        <v>76</v>
      </c>
      <c r="AV214" s="12" t="s">
        <v>74</v>
      </c>
      <c r="AW214" s="12" t="s">
        <v>25</v>
      </c>
      <c r="AX214" s="12" t="s">
        <v>13</v>
      </c>
      <c r="AY214" s="148" t="s">
        <v>123</v>
      </c>
    </row>
    <row r="215" spans="2:65" s="13" customFormat="1">
      <c r="B215" s="152"/>
      <c r="D215" s="147" t="s">
        <v>131</v>
      </c>
      <c r="E215" s="153" t="s">
        <v>1</v>
      </c>
      <c r="F215" s="154" t="s">
        <v>218</v>
      </c>
      <c r="H215" s="155">
        <v>9.75</v>
      </c>
      <c r="L215" s="152"/>
      <c r="M215" s="156"/>
      <c r="T215" s="157"/>
      <c r="AT215" s="153" t="s">
        <v>131</v>
      </c>
      <c r="AU215" s="153" t="s">
        <v>76</v>
      </c>
      <c r="AV215" s="13" t="s">
        <v>76</v>
      </c>
      <c r="AW215" s="13" t="s">
        <v>25</v>
      </c>
      <c r="AX215" s="13" t="s">
        <v>13</v>
      </c>
      <c r="AY215" s="153" t="s">
        <v>123</v>
      </c>
    </row>
    <row r="216" spans="2:65" s="12" customFormat="1">
      <c r="B216" s="146"/>
      <c r="D216" s="147" t="s">
        <v>131</v>
      </c>
      <c r="E216" s="148" t="s">
        <v>1</v>
      </c>
      <c r="F216" s="149" t="s">
        <v>194</v>
      </c>
      <c r="H216" s="148" t="s">
        <v>1</v>
      </c>
      <c r="L216" s="146"/>
      <c r="M216" s="150"/>
      <c r="T216" s="151"/>
      <c r="AT216" s="148" t="s">
        <v>131</v>
      </c>
      <c r="AU216" s="148" t="s">
        <v>76</v>
      </c>
      <c r="AV216" s="12" t="s">
        <v>74</v>
      </c>
      <c r="AW216" s="12" t="s">
        <v>25</v>
      </c>
      <c r="AX216" s="12" t="s">
        <v>13</v>
      </c>
      <c r="AY216" s="148" t="s">
        <v>123</v>
      </c>
    </row>
    <row r="217" spans="2:65" s="13" customFormat="1">
      <c r="B217" s="152"/>
      <c r="D217" s="147" t="s">
        <v>131</v>
      </c>
      <c r="E217" s="153" t="s">
        <v>1</v>
      </c>
      <c r="F217" s="154" t="s">
        <v>195</v>
      </c>
      <c r="H217" s="155">
        <v>23.8</v>
      </c>
      <c r="L217" s="152"/>
      <c r="M217" s="156"/>
      <c r="T217" s="157"/>
      <c r="AT217" s="153" t="s">
        <v>131</v>
      </c>
      <c r="AU217" s="153" t="s">
        <v>76</v>
      </c>
      <c r="AV217" s="13" t="s">
        <v>76</v>
      </c>
      <c r="AW217" s="13" t="s">
        <v>25</v>
      </c>
      <c r="AX217" s="13" t="s">
        <v>13</v>
      </c>
      <c r="AY217" s="153" t="s">
        <v>123</v>
      </c>
    </row>
    <row r="218" spans="2:65" s="14" customFormat="1">
      <c r="B218" s="158"/>
      <c r="D218" s="147" t="s">
        <v>131</v>
      </c>
      <c r="E218" s="159" t="s">
        <v>1</v>
      </c>
      <c r="F218" s="160" t="s">
        <v>138</v>
      </c>
      <c r="H218" s="161">
        <v>62.025000000000006</v>
      </c>
      <c r="L218" s="158"/>
      <c r="M218" s="162"/>
      <c r="T218" s="163"/>
      <c r="AT218" s="159" t="s">
        <v>131</v>
      </c>
      <c r="AU218" s="159" t="s">
        <v>76</v>
      </c>
      <c r="AV218" s="14" t="s">
        <v>129</v>
      </c>
      <c r="AW218" s="14" t="s">
        <v>25</v>
      </c>
      <c r="AX218" s="14" t="s">
        <v>74</v>
      </c>
      <c r="AY218" s="159" t="s">
        <v>123</v>
      </c>
    </row>
    <row r="219" spans="2:65" s="1" customFormat="1" ht="37.9" customHeight="1">
      <c r="B219" s="132"/>
      <c r="C219" s="133" t="s">
        <v>219</v>
      </c>
      <c r="D219" s="133" t="s">
        <v>125</v>
      </c>
      <c r="E219" s="134" t="s">
        <v>220</v>
      </c>
      <c r="F219" s="135" t="s">
        <v>221</v>
      </c>
      <c r="G219" s="136" t="s">
        <v>190</v>
      </c>
      <c r="H219" s="137">
        <v>31.013000000000002</v>
      </c>
      <c r="I219" s="138">
        <v>0</v>
      </c>
      <c r="J219" s="138">
        <f>ROUND(I219*H219,2)</f>
        <v>0</v>
      </c>
      <c r="K219" s="139"/>
      <c r="L219" s="28"/>
      <c r="M219" s="140" t="s">
        <v>1</v>
      </c>
      <c r="N219" s="141" t="s">
        <v>33</v>
      </c>
      <c r="O219" s="142">
        <v>8.6999999999999994E-2</v>
      </c>
      <c r="P219" s="142">
        <f>O219*H219</f>
        <v>2.6981310000000001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129</v>
      </c>
      <c r="AT219" s="144" t="s">
        <v>125</v>
      </c>
      <c r="AU219" s="144" t="s">
        <v>76</v>
      </c>
      <c r="AY219" s="16" t="s">
        <v>123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74</v>
      </c>
      <c r="BK219" s="145">
        <f>ROUND(I219*H219,2)</f>
        <v>0</v>
      </c>
      <c r="BL219" s="16" t="s">
        <v>129</v>
      </c>
      <c r="BM219" s="144" t="s">
        <v>222</v>
      </c>
    </row>
    <row r="220" spans="2:65" s="13" customFormat="1">
      <c r="B220" s="152"/>
      <c r="D220" s="147" t="s">
        <v>131</v>
      </c>
      <c r="E220" s="153" t="s">
        <v>1</v>
      </c>
      <c r="F220" s="154" t="s">
        <v>223</v>
      </c>
      <c r="H220" s="155">
        <v>31.013000000000002</v>
      </c>
      <c r="L220" s="152"/>
      <c r="M220" s="156"/>
      <c r="T220" s="157"/>
      <c r="AT220" s="153" t="s">
        <v>131</v>
      </c>
      <c r="AU220" s="153" t="s">
        <v>76</v>
      </c>
      <c r="AV220" s="13" t="s">
        <v>76</v>
      </c>
      <c r="AW220" s="13" t="s">
        <v>25</v>
      </c>
      <c r="AX220" s="13" t="s">
        <v>13</v>
      </c>
      <c r="AY220" s="153" t="s">
        <v>123</v>
      </c>
    </row>
    <row r="221" spans="2:65" s="14" customFormat="1">
      <c r="B221" s="158"/>
      <c r="D221" s="147" t="s">
        <v>131</v>
      </c>
      <c r="E221" s="159" t="s">
        <v>1</v>
      </c>
      <c r="F221" s="160" t="s">
        <v>138</v>
      </c>
      <c r="H221" s="161">
        <v>31.013000000000002</v>
      </c>
      <c r="L221" s="158"/>
      <c r="M221" s="162"/>
      <c r="T221" s="163"/>
      <c r="AT221" s="159" t="s">
        <v>131</v>
      </c>
      <c r="AU221" s="159" t="s">
        <v>76</v>
      </c>
      <c r="AV221" s="14" t="s">
        <v>129</v>
      </c>
      <c r="AW221" s="14" t="s">
        <v>25</v>
      </c>
      <c r="AX221" s="14" t="s">
        <v>74</v>
      </c>
      <c r="AY221" s="159" t="s">
        <v>123</v>
      </c>
    </row>
    <row r="222" spans="2:65" s="1" customFormat="1" ht="37.9" customHeight="1">
      <c r="B222" s="132"/>
      <c r="C222" s="133" t="s">
        <v>224</v>
      </c>
      <c r="D222" s="133" t="s">
        <v>125</v>
      </c>
      <c r="E222" s="134" t="s">
        <v>225</v>
      </c>
      <c r="F222" s="135" t="s">
        <v>226</v>
      </c>
      <c r="G222" s="136" t="s">
        <v>190</v>
      </c>
      <c r="H222" s="137">
        <v>31.013000000000002</v>
      </c>
      <c r="I222" s="138">
        <v>0</v>
      </c>
      <c r="J222" s="138">
        <f>ROUND(I222*H222,2)</f>
        <v>0</v>
      </c>
      <c r="K222" s="139"/>
      <c r="L222" s="28"/>
      <c r="M222" s="140" t="s">
        <v>1</v>
      </c>
      <c r="N222" s="141" t="s">
        <v>33</v>
      </c>
      <c r="O222" s="142">
        <v>5.0000000000000001E-3</v>
      </c>
      <c r="P222" s="142">
        <f>O222*H222</f>
        <v>0.15506500000000001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129</v>
      </c>
      <c r="AT222" s="144" t="s">
        <v>125</v>
      </c>
      <c r="AU222" s="144" t="s">
        <v>76</v>
      </c>
      <c r="AY222" s="16" t="s">
        <v>123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74</v>
      </c>
      <c r="BK222" s="145">
        <f>ROUND(I222*H222,2)</f>
        <v>0</v>
      </c>
      <c r="BL222" s="16" t="s">
        <v>129</v>
      </c>
      <c r="BM222" s="144" t="s">
        <v>227</v>
      </c>
    </row>
    <row r="223" spans="2:65" s="1" customFormat="1" ht="37.9" customHeight="1">
      <c r="B223" s="132"/>
      <c r="C223" s="133" t="s">
        <v>228</v>
      </c>
      <c r="D223" s="133" t="s">
        <v>125</v>
      </c>
      <c r="E223" s="134" t="s">
        <v>229</v>
      </c>
      <c r="F223" s="135" t="s">
        <v>230</v>
      </c>
      <c r="G223" s="136" t="s">
        <v>190</v>
      </c>
      <c r="H223" s="137">
        <v>31.013000000000002</v>
      </c>
      <c r="I223" s="138">
        <v>0</v>
      </c>
      <c r="J223" s="138">
        <f>ROUND(I223*H223,2)</f>
        <v>0</v>
      </c>
      <c r="K223" s="139"/>
      <c r="L223" s="28"/>
      <c r="M223" s="140" t="s">
        <v>1</v>
      </c>
      <c r="N223" s="141" t="s">
        <v>33</v>
      </c>
      <c r="O223" s="142">
        <v>9.9000000000000005E-2</v>
      </c>
      <c r="P223" s="142">
        <f>O223*H223</f>
        <v>3.0702870000000004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129</v>
      </c>
      <c r="AT223" s="144" t="s">
        <v>125</v>
      </c>
      <c r="AU223" s="144" t="s">
        <v>76</v>
      </c>
      <c r="AY223" s="16" t="s">
        <v>123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74</v>
      </c>
      <c r="BK223" s="145">
        <f>ROUND(I223*H223,2)</f>
        <v>0</v>
      </c>
      <c r="BL223" s="16" t="s">
        <v>129</v>
      </c>
      <c r="BM223" s="144" t="s">
        <v>231</v>
      </c>
    </row>
    <row r="224" spans="2:65" s="1" customFormat="1" ht="37.9" customHeight="1">
      <c r="B224" s="132"/>
      <c r="C224" s="133" t="s">
        <v>7</v>
      </c>
      <c r="D224" s="133" t="s">
        <v>125</v>
      </c>
      <c r="E224" s="134" t="s">
        <v>232</v>
      </c>
      <c r="F224" s="135" t="s">
        <v>233</v>
      </c>
      <c r="G224" s="136" t="s">
        <v>190</v>
      </c>
      <c r="H224" s="137">
        <v>31.013000000000002</v>
      </c>
      <c r="I224" s="138">
        <v>0</v>
      </c>
      <c r="J224" s="138">
        <f>ROUND(I224*H224,2)</f>
        <v>0</v>
      </c>
      <c r="K224" s="139"/>
      <c r="L224" s="28"/>
      <c r="M224" s="140" t="s">
        <v>1</v>
      </c>
      <c r="N224" s="141" t="s">
        <v>33</v>
      </c>
      <c r="O224" s="142">
        <v>6.0000000000000001E-3</v>
      </c>
      <c r="P224" s="142">
        <f>O224*H224</f>
        <v>0.18607800000000002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129</v>
      </c>
      <c r="AT224" s="144" t="s">
        <v>125</v>
      </c>
      <c r="AU224" s="144" t="s">
        <v>76</v>
      </c>
      <c r="AY224" s="16" t="s">
        <v>123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74</v>
      </c>
      <c r="BK224" s="145">
        <f>ROUND(I224*H224,2)</f>
        <v>0</v>
      </c>
      <c r="BL224" s="16" t="s">
        <v>129</v>
      </c>
      <c r="BM224" s="144" t="s">
        <v>234</v>
      </c>
    </row>
    <row r="225" spans="2:65" s="1" customFormat="1" ht="24.2" customHeight="1">
      <c r="B225" s="132"/>
      <c r="C225" s="133" t="s">
        <v>235</v>
      </c>
      <c r="D225" s="133" t="s">
        <v>125</v>
      </c>
      <c r="E225" s="134" t="s">
        <v>236</v>
      </c>
      <c r="F225" s="135" t="s">
        <v>237</v>
      </c>
      <c r="G225" s="136" t="s">
        <v>190</v>
      </c>
      <c r="H225" s="137">
        <v>62.024999999999999</v>
      </c>
      <c r="I225" s="138">
        <v>0</v>
      </c>
      <c r="J225" s="138">
        <f>ROUND(I225*H225,2)</f>
        <v>0</v>
      </c>
      <c r="K225" s="139"/>
      <c r="L225" s="28"/>
      <c r="M225" s="140" t="s">
        <v>1</v>
      </c>
      <c r="N225" s="141" t="s">
        <v>33</v>
      </c>
      <c r="O225" s="142">
        <v>0.23599999999999999</v>
      </c>
      <c r="P225" s="142">
        <f>O225*H225</f>
        <v>14.637899999999998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129</v>
      </c>
      <c r="AT225" s="144" t="s">
        <v>125</v>
      </c>
      <c r="AU225" s="144" t="s">
        <v>76</v>
      </c>
      <c r="AY225" s="16" t="s">
        <v>123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74</v>
      </c>
      <c r="BK225" s="145">
        <f>ROUND(I225*H225,2)</f>
        <v>0</v>
      </c>
      <c r="BL225" s="16" t="s">
        <v>129</v>
      </c>
      <c r="BM225" s="144" t="s">
        <v>238</v>
      </c>
    </row>
    <row r="226" spans="2:65" s="1" customFormat="1" ht="33" customHeight="1">
      <c r="B226" s="132"/>
      <c r="C226" s="133" t="s">
        <v>239</v>
      </c>
      <c r="D226" s="133" t="s">
        <v>125</v>
      </c>
      <c r="E226" s="134" t="s">
        <v>240</v>
      </c>
      <c r="F226" s="135" t="s">
        <v>241</v>
      </c>
      <c r="G226" s="136" t="s">
        <v>242</v>
      </c>
      <c r="H226" s="137">
        <v>124.05</v>
      </c>
      <c r="I226" s="138">
        <v>0</v>
      </c>
      <c r="J226" s="138">
        <f>ROUND(I226*H226,2)</f>
        <v>0</v>
      </c>
      <c r="K226" s="139"/>
      <c r="L226" s="28"/>
      <c r="M226" s="140" t="s">
        <v>1</v>
      </c>
      <c r="N226" s="141" t="s">
        <v>33</v>
      </c>
      <c r="O226" s="142">
        <v>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129</v>
      </c>
      <c r="AT226" s="144" t="s">
        <v>125</v>
      </c>
      <c r="AU226" s="144" t="s">
        <v>76</v>
      </c>
      <c r="AY226" s="16" t="s">
        <v>123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74</v>
      </c>
      <c r="BK226" s="145">
        <f>ROUND(I226*H226,2)</f>
        <v>0</v>
      </c>
      <c r="BL226" s="16" t="s">
        <v>129</v>
      </c>
      <c r="BM226" s="144" t="s">
        <v>243</v>
      </c>
    </row>
    <row r="227" spans="2:65" s="13" customFormat="1">
      <c r="B227" s="152"/>
      <c r="D227" s="147" t="s">
        <v>131</v>
      </c>
      <c r="E227" s="153" t="s">
        <v>1</v>
      </c>
      <c r="F227" s="154" t="s">
        <v>244</v>
      </c>
      <c r="H227" s="155">
        <v>124.05</v>
      </c>
      <c r="L227" s="152"/>
      <c r="M227" s="156"/>
      <c r="T227" s="157"/>
      <c r="AT227" s="153" t="s">
        <v>131</v>
      </c>
      <c r="AU227" s="153" t="s">
        <v>76</v>
      </c>
      <c r="AV227" s="13" t="s">
        <v>76</v>
      </c>
      <c r="AW227" s="13" t="s">
        <v>25</v>
      </c>
      <c r="AX227" s="13" t="s">
        <v>13</v>
      </c>
      <c r="AY227" s="153" t="s">
        <v>123</v>
      </c>
    </row>
    <row r="228" spans="2:65" s="14" customFormat="1">
      <c r="B228" s="158"/>
      <c r="D228" s="147" t="s">
        <v>131</v>
      </c>
      <c r="E228" s="159" t="s">
        <v>1</v>
      </c>
      <c r="F228" s="160" t="s">
        <v>138</v>
      </c>
      <c r="H228" s="161">
        <v>124.05</v>
      </c>
      <c r="L228" s="158"/>
      <c r="M228" s="162"/>
      <c r="T228" s="163"/>
      <c r="AT228" s="159" t="s">
        <v>131</v>
      </c>
      <c r="AU228" s="159" t="s">
        <v>76</v>
      </c>
      <c r="AV228" s="14" t="s">
        <v>129</v>
      </c>
      <c r="AW228" s="14" t="s">
        <v>25</v>
      </c>
      <c r="AX228" s="14" t="s">
        <v>74</v>
      </c>
      <c r="AY228" s="159" t="s">
        <v>123</v>
      </c>
    </row>
    <row r="229" spans="2:65" s="1" customFormat="1" ht="37.9" customHeight="1">
      <c r="B229" s="132"/>
      <c r="C229" s="133" t="s">
        <v>245</v>
      </c>
      <c r="D229" s="133" t="s">
        <v>125</v>
      </c>
      <c r="E229" s="134" t="s">
        <v>246</v>
      </c>
      <c r="F229" s="135" t="s">
        <v>247</v>
      </c>
      <c r="G229" s="136" t="s">
        <v>190</v>
      </c>
      <c r="H229" s="137">
        <v>53.55</v>
      </c>
      <c r="I229" s="138">
        <v>0</v>
      </c>
      <c r="J229" s="138">
        <f>ROUND(I229*H229,2)</f>
        <v>0</v>
      </c>
      <c r="K229" s="139"/>
      <c r="L229" s="28"/>
      <c r="M229" s="140" t="s">
        <v>1</v>
      </c>
      <c r="N229" s="141" t="s">
        <v>33</v>
      </c>
      <c r="O229" s="142">
        <v>0.38200000000000001</v>
      </c>
      <c r="P229" s="142">
        <f>O229*H229</f>
        <v>20.456099999999999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129</v>
      </c>
      <c r="AT229" s="144" t="s">
        <v>125</v>
      </c>
      <c r="AU229" s="144" t="s">
        <v>76</v>
      </c>
      <c r="AY229" s="16" t="s">
        <v>123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74</v>
      </c>
      <c r="BK229" s="145">
        <f>ROUND(I229*H229,2)</f>
        <v>0</v>
      </c>
      <c r="BL229" s="16" t="s">
        <v>129</v>
      </c>
      <c r="BM229" s="144" t="s">
        <v>248</v>
      </c>
    </row>
    <row r="230" spans="2:65" s="12" customFormat="1">
      <c r="B230" s="146"/>
      <c r="D230" s="147" t="s">
        <v>131</v>
      </c>
      <c r="E230" s="148" t="s">
        <v>1</v>
      </c>
      <c r="F230" s="149" t="s">
        <v>249</v>
      </c>
      <c r="H230" s="148" t="s">
        <v>1</v>
      </c>
      <c r="L230" s="146"/>
      <c r="M230" s="150"/>
      <c r="T230" s="151"/>
      <c r="AT230" s="148" t="s">
        <v>131</v>
      </c>
      <c r="AU230" s="148" t="s">
        <v>76</v>
      </c>
      <c r="AV230" s="12" t="s">
        <v>74</v>
      </c>
      <c r="AW230" s="12" t="s">
        <v>25</v>
      </c>
      <c r="AX230" s="12" t="s">
        <v>13</v>
      </c>
      <c r="AY230" s="148" t="s">
        <v>123</v>
      </c>
    </row>
    <row r="231" spans="2:65" s="13" customFormat="1">
      <c r="B231" s="152"/>
      <c r="D231" s="147" t="s">
        <v>131</v>
      </c>
      <c r="E231" s="153" t="s">
        <v>1</v>
      </c>
      <c r="F231" s="154" t="s">
        <v>250</v>
      </c>
      <c r="H231" s="155">
        <v>25.2</v>
      </c>
      <c r="L231" s="152"/>
      <c r="M231" s="156"/>
      <c r="T231" s="157"/>
      <c r="AT231" s="153" t="s">
        <v>131</v>
      </c>
      <c r="AU231" s="153" t="s">
        <v>76</v>
      </c>
      <c r="AV231" s="13" t="s">
        <v>76</v>
      </c>
      <c r="AW231" s="13" t="s">
        <v>25</v>
      </c>
      <c r="AX231" s="13" t="s">
        <v>13</v>
      </c>
      <c r="AY231" s="153" t="s">
        <v>123</v>
      </c>
    </row>
    <row r="232" spans="2:65" s="13" customFormat="1">
      <c r="B232" s="152"/>
      <c r="D232" s="147" t="s">
        <v>131</v>
      </c>
      <c r="E232" s="153" t="s">
        <v>1</v>
      </c>
      <c r="F232" s="154" t="s">
        <v>251</v>
      </c>
      <c r="H232" s="155">
        <v>-1.4</v>
      </c>
      <c r="L232" s="152"/>
      <c r="M232" s="156"/>
      <c r="T232" s="157"/>
      <c r="AT232" s="153" t="s">
        <v>131</v>
      </c>
      <c r="AU232" s="153" t="s">
        <v>76</v>
      </c>
      <c r="AV232" s="13" t="s">
        <v>76</v>
      </c>
      <c r="AW232" s="13" t="s">
        <v>25</v>
      </c>
      <c r="AX232" s="13" t="s">
        <v>13</v>
      </c>
      <c r="AY232" s="153" t="s">
        <v>123</v>
      </c>
    </row>
    <row r="233" spans="2:65" s="13" customFormat="1">
      <c r="B233" s="152"/>
      <c r="D233" s="147" t="s">
        <v>131</v>
      </c>
      <c r="E233" s="153" t="s">
        <v>1</v>
      </c>
      <c r="F233" s="154" t="s">
        <v>252</v>
      </c>
      <c r="H233" s="155">
        <v>-0.35</v>
      </c>
      <c r="L233" s="152"/>
      <c r="M233" s="156"/>
      <c r="T233" s="157"/>
      <c r="AT233" s="153" t="s">
        <v>131</v>
      </c>
      <c r="AU233" s="153" t="s">
        <v>76</v>
      </c>
      <c r="AV233" s="13" t="s">
        <v>76</v>
      </c>
      <c r="AW233" s="13" t="s">
        <v>25</v>
      </c>
      <c r="AX233" s="13" t="s">
        <v>13</v>
      </c>
      <c r="AY233" s="153" t="s">
        <v>123</v>
      </c>
    </row>
    <row r="234" spans="2:65" s="12" customFormat="1">
      <c r="B234" s="146"/>
      <c r="D234" s="147" t="s">
        <v>131</v>
      </c>
      <c r="E234" s="148" t="s">
        <v>1</v>
      </c>
      <c r="F234" s="149" t="s">
        <v>253</v>
      </c>
      <c r="H234" s="148" t="s">
        <v>1</v>
      </c>
      <c r="L234" s="146"/>
      <c r="M234" s="150"/>
      <c r="T234" s="151"/>
      <c r="AT234" s="148" t="s">
        <v>131</v>
      </c>
      <c r="AU234" s="148" t="s">
        <v>76</v>
      </c>
      <c r="AV234" s="12" t="s">
        <v>74</v>
      </c>
      <c r="AW234" s="12" t="s">
        <v>25</v>
      </c>
      <c r="AX234" s="12" t="s">
        <v>13</v>
      </c>
      <c r="AY234" s="148" t="s">
        <v>123</v>
      </c>
    </row>
    <row r="235" spans="2:65" s="13" customFormat="1">
      <c r="B235" s="152"/>
      <c r="D235" s="147" t="s">
        <v>131</v>
      </c>
      <c r="E235" s="153" t="s">
        <v>1</v>
      </c>
      <c r="F235" s="154" t="s">
        <v>193</v>
      </c>
      <c r="H235" s="155">
        <v>10.5</v>
      </c>
      <c r="L235" s="152"/>
      <c r="M235" s="156"/>
      <c r="T235" s="157"/>
      <c r="AT235" s="153" t="s">
        <v>131</v>
      </c>
      <c r="AU235" s="153" t="s">
        <v>76</v>
      </c>
      <c r="AV235" s="13" t="s">
        <v>76</v>
      </c>
      <c r="AW235" s="13" t="s">
        <v>25</v>
      </c>
      <c r="AX235" s="13" t="s">
        <v>13</v>
      </c>
      <c r="AY235" s="153" t="s">
        <v>123</v>
      </c>
    </row>
    <row r="236" spans="2:65" s="12" customFormat="1">
      <c r="B236" s="146"/>
      <c r="D236" s="147" t="s">
        <v>131</v>
      </c>
      <c r="E236" s="148" t="s">
        <v>1</v>
      </c>
      <c r="F236" s="149" t="s">
        <v>254</v>
      </c>
      <c r="H236" s="148" t="s">
        <v>1</v>
      </c>
      <c r="L236" s="146"/>
      <c r="M236" s="150"/>
      <c r="T236" s="151"/>
      <c r="AT236" s="148" t="s">
        <v>131</v>
      </c>
      <c r="AU236" s="148" t="s">
        <v>76</v>
      </c>
      <c r="AV236" s="12" t="s">
        <v>74</v>
      </c>
      <c r="AW236" s="12" t="s">
        <v>25</v>
      </c>
      <c r="AX236" s="12" t="s">
        <v>13</v>
      </c>
      <c r="AY236" s="148" t="s">
        <v>123</v>
      </c>
    </row>
    <row r="237" spans="2:65" s="13" customFormat="1">
      <c r="B237" s="152"/>
      <c r="D237" s="147" t="s">
        <v>131</v>
      </c>
      <c r="E237" s="153" t="s">
        <v>1</v>
      </c>
      <c r="F237" s="154" t="s">
        <v>255</v>
      </c>
      <c r="H237" s="155">
        <v>19.600000000000001</v>
      </c>
      <c r="L237" s="152"/>
      <c r="M237" s="156"/>
      <c r="T237" s="157"/>
      <c r="AT237" s="153" t="s">
        <v>131</v>
      </c>
      <c r="AU237" s="153" t="s">
        <v>76</v>
      </c>
      <c r="AV237" s="13" t="s">
        <v>76</v>
      </c>
      <c r="AW237" s="13" t="s">
        <v>25</v>
      </c>
      <c r="AX237" s="13" t="s">
        <v>13</v>
      </c>
      <c r="AY237" s="153" t="s">
        <v>123</v>
      </c>
    </row>
    <row r="238" spans="2:65" s="14" customFormat="1">
      <c r="B238" s="158"/>
      <c r="D238" s="147" t="s">
        <v>131</v>
      </c>
      <c r="E238" s="159" t="s">
        <v>1</v>
      </c>
      <c r="F238" s="160" t="s">
        <v>138</v>
      </c>
      <c r="H238" s="161">
        <v>53.550000000000004</v>
      </c>
      <c r="L238" s="158"/>
      <c r="M238" s="162"/>
      <c r="T238" s="163"/>
      <c r="AT238" s="159" t="s">
        <v>131</v>
      </c>
      <c r="AU238" s="159" t="s">
        <v>76</v>
      </c>
      <c r="AV238" s="14" t="s">
        <v>129</v>
      </c>
      <c r="AW238" s="14" t="s">
        <v>25</v>
      </c>
      <c r="AX238" s="14" t="s">
        <v>74</v>
      </c>
      <c r="AY238" s="159" t="s">
        <v>123</v>
      </c>
    </row>
    <row r="239" spans="2:65" s="1" customFormat="1" ht="16.5" customHeight="1">
      <c r="B239" s="132"/>
      <c r="C239" s="164" t="s">
        <v>256</v>
      </c>
      <c r="D239" s="164" t="s">
        <v>257</v>
      </c>
      <c r="E239" s="165" t="s">
        <v>258</v>
      </c>
      <c r="F239" s="166" t="s">
        <v>259</v>
      </c>
      <c r="G239" s="167" t="s">
        <v>242</v>
      </c>
      <c r="H239" s="168">
        <v>96.39</v>
      </c>
      <c r="I239" s="169">
        <v>0</v>
      </c>
      <c r="J239" s="169">
        <f>ROUND(I239*H239,2)</f>
        <v>0</v>
      </c>
      <c r="K239" s="170"/>
      <c r="L239" s="171"/>
      <c r="M239" s="172" t="s">
        <v>1</v>
      </c>
      <c r="N239" s="173" t="s">
        <v>33</v>
      </c>
      <c r="O239" s="142">
        <v>0</v>
      </c>
      <c r="P239" s="142">
        <f>O239*H239</f>
        <v>0</v>
      </c>
      <c r="Q239" s="142">
        <v>1</v>
      </c>
      <c r="R239" s="142">
        <f>Q239*H239</f>
        <v>96.39</v>
      </c>
      <c r="S239" s="142">
        <v>0</v>
      </c>
      <c r="T239" s="143">
        <f>S239*H239</f>
        <v>0</v>
      </c>
      <c r="AR239" s="144" t="s">
        <v>167</v>
      </c>
      <c r="AT239" s="144" t="s">
        <v>257</v>
      </c>
      <c r="AU239" s="144" t="s">
        <v>76</v>
      </c>
      <c r="AY239" s="16" t="s">
        <v>123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74</v>
      </c>
      <c r="BK239" s="145">
        <f>ROUND(I239*H239,2)</f>
        <v>0</v>
      </c>
      <c r="BL239" s="16" t="s">
        <v>129</v>
      </c>
      <c r="BM239" s="144" t="s">
        <v>260</v>
      </c>
    </row>
    <row r="240" spans="2:65" s="12" customFormat="1">
      <c r="B240" s="146"/>
      <c r="D240" s="147" t="s">
        <v>131</v>
      </c>
      <c r="E240" s="148" t="s">
        <v>1</v>
      </c>
      <c r="F240" s="149" t="s">
        <v>249</v>
      </c>
      <c r="H240" s="148" t="s">
        <v>1</v>
      </c>
      <c r="L240" s="146"/>
      <c r="M240" s="150"/>
      <c r="T240" s="151"/>
      <c r="AT240" s="148" t="s">
        <v>131</v>
      </c>
      <c r="AU240" s="148" t="s">
        <v>76</v>
      </c>
      <c r="AV240" s="12" t="s">
        <v>74</v>
      </c>
      <c r="AW240" s="12" t="s">
        <v>25</v>
      </c>
      <c r="AX240" s="12" t="s">
        <v>13</v>
      </c>
      <c r="AY240" s="148" t="s">
        <v>123</v>
      </c>
    </row>
    <row r="241" spans="2:65" s="13" customFormat="1">
      <c r="B241" s="152"/>
      <c r="D241" s="147" t="s">
        <v>131</v>
      </c>
      <c r="E241" s="153" t="s">
        <v>1</v>
      </c>
      <c r="F241" s="154" t="s">
        <v>250</v>
      </c>
      <c r="H241" s="155">
        <v>25.2</v>
      </c>
      <c r="L241" s="152"/>
      <c r="M241" s="156"/>
      <c r="T241" s="157"/>
      <c r="AT241" s="153" t="s">
        <v>131</v>
      </c>
      <c r="AU241" s="153" t="s">
        <v>76</v>
      </c>
      <c r="AV241" s="13" t="s">
        <v>76</v>
      </c>
      <c r="AW241" s="13" t="s">
        <v>25</v>
      </c>
      <c r="AX241" s="13" t="s">
        <v>13</v>
      </c>
      <c r="AY241" s="153" t="s">
        <v>123</v>
      </c>
    </row>
    <row r="242" spans="2:65" s="13" customFormat="1">
      <c r="B242" s="152"/>
      <c r="D242" s="147" t="s">
        <v>131</v>
      </c>
      <c r="E242" s="153" t="s">
        <v>1</v>
      </c>
      <c r="F242" s="154" t="s">
        <v>251</v>
      </c>
      <c r="H242" s="155">
        <v>-1.4</v>
      </c>
      <c r="L242" s="152"/>
      <c r="M242" s="156"/>
      <c r="T242" s="157"/>
      <c r="AT242" s="153" t="s">
        <v>131</v>
      </c>
      <c r="AU242" s="153" t="s">
        <v>76</v>
      </c>
      <c r="AV242" s="13" t="s">
        <v>76</v>
      </c>
      <c r="AW242" s="13" t="s">
        <v>25</v>
      </c>
      <c r="AX242" s="13" t="s">
        <v>13</v>
      </c>
      <c r="AY242" s="153" t="s">
        <v>123</v>
      </c>
    </row>
    <row r="243" spans="2:65" s="13" customFormat="1">
      <c r="B243" s="152"/>
      <c r="D243" s="147" t="s">
        <v>131</v>
      </c>
      <c r="E243" s="153" t="s">
        <v>1</v>
      </c>
      <c r="F243" s="154" t="s">
        <v>252</v>
      </c>
      <c r="H243" s="155">
        <v>-0.35</v>
      </c>
      <c r="L243" s="152"/>
      <c r="M243" s="156"/>
      <c r="T243" s="157"/>
      <c r="AT243" s="153" t="s">
        <v>131</v>
      </c>
      <c r="AU243" s="153" t="s">
        <v>76</v>
      </c>
      <c r="AV243" s="13" t="s">
        <v>76</v>
      </c>
      <c r="AW243" s="13" t="s">
        <v>25</v>
      </c>
      <c r="AX243" s="13" t="s">
        <v>13</v>
      </c>
      <c r="AY243" s="153" t="s">
        <v>123</v>
      </c>
    </row>
    <row r="244" spans="2:65" s="12" customFormat="1">
      <c r="B244" s="146"/>
      <c r="D244" s="147" t="s">
        <v>131</v>
      </c>
      <c r="E244" s="148" t="s">
        <v>1</v>
      </c>
      <c r="F244" s="149" t="s">
        <v>253</v>
      </c>
      <c r="H244" s="148" t="s">
        <v>1</v>
      </c>
      <c r="L244" s="146"/>
      <c r="M244" s="150"/>
      <c r="T244" s="151"/>
      <c r="AT244" s="148" t="s">
        <v>131</v>
      </c>
      <c r="AU244" s="148" t="s">
        <v>76</v>
      </c>
      <c r="AV244" s="12" t="s">
        <v>74</v>
      </c>
      <c r="AW244" s="12" t="s">
        <v>25</v>
      </c>
      <c r="AX244" s="12" t="s">
        <v>13</v>
      </c>
      <c r="AY244" s="148" t="s">
        <v>123</v>
      </c>
    </row>
    <row r="245" spans="2:65" s="13" customFormat="1">
      <c r="B245" s="152"/>
      <c r="D245" s="147" t="s">
        <v>131</v>
      </c>
      <c r="E245" s="153" t="s">
        <v>1</v>
      </c>
      <c r="F245" s="154" t="s">
        <v>193</v>
      </c>
      <c r="H245" s="155">
        <v>10.5</v>
      </c>
      <c r="L245" s="152"/>
      <c r="M245" s="156"/>
      <c r="T245" s="157"/>
      <c r="AT245" s="153" t="s">
        <v>131</v>
      </c>
      <c r="AU245" s="153" t="s">
        <v>76</v>
      </c>
      <c r="AV245" s="13" t="s">
        <v>76</v>
      </c>
      <c r="AW245" s="13" t="s">
        <v>25</v>
      </c>
      <c r="AX245" s="13" t="s">
        <v>13</v>
      </c>
      <c r="AY245" s="153" t="s">
        <v>123</v>
      </c>
    </row>
    <row r="246" spans="2:65" s="12" customFormat="1">
      <c r="B246" s="146"/>
      <c r="D246" s="147" t="s">
        <v>131</v>
      </c>
      <c r="E246" s="148" t="s">
        <v>1</v>
      </c>
      <c r="F246" s="149" t="s">
        <v>254</v>
      </c>
      <c r="H246" s="148" t="s">
        <v>1</v>
      </c>
      <c r="L246" s="146"/>
      <c r="M246" s="150"/>
      <c r="T246" s="151"/>
      <c r="AT246" s="148" t="s">
        <v>131</v>
      </c>
      <c r="AU246" s="148" t="s">
        <v>76</v>
      </c>
      <c r="AV246" s="12" t="s">
        <v>74</v>
      </c>
      <c r="AW246" s="12" t="s">
        <v>25</v>
      </c>
      <c r="AX246" s="12" t="s">
        <v>13</v>
      </c>
      <c r="AY246" s="148" t="s">
        <v>123</v>
      </c>
    </row>
    <row r="247" spans="2:65" s="13" customFormat="1">
      <c r="B247" s="152"/>
      <c r="D247" s="147" t="s">
        <v>131</v>
      </c>
      <c r="E247" s="153" t="s">
        <v>1</v>
      </c>
      <c r="F247" s="154" t="s">
        <v>255</v>
      </c>
      <c r="H247" s="155">
        <v>19.600000000000001</v>
      </c>
      <c r="L247" s="152"/>
      <c r="M247" s="156"/>
      <c r="T247" s="157"/>
      <c r="AT247" s="153" t="s">
        <v>131</v>
      </c>
      <c r="AU247" s="153" t="s">
        <v>76</v>
      </c>
      <c r="AV247" s="13" t="s">
        <v>76</v>
      </c>
      <c r="AW247" s="13" t="s">
        <v>25</v>
      </c>
      <c r="AX247" s="13" t="s">
        <v>13</v>
      </c>
      <c r="AY247" s="153" t="s">
        <v>123</v>
      </c>
    </row>
    <row r="248" spans="2:65" s="14" customFormat="1">
      <c r="B248" s="158"/>
      <c r="D248" s="147" t="s">
        <v>131</v>
      </c>
      <c r="E248" s="159" t="s">
        <v>1</v>
      </c>
      <c r="F248" s="160" t="s">
        <v>138</v>
      </c>
      <c r="H248" s="161">
        <v>53.550000000000004</v>
      </c>
      <c r="L248" s="158"/>
      <c r="M248" s="162"/>
      <c r="T248" s="163"/>
      <c r="AT248" s="159" t="s">
        <v>131</v>
      </c>
      <c r="AU248" s="159" t="s">
        <v>76</v>
      </c>
      <c r="AV248" s="14" t="s">
        <v>129</v>
      </c>
      <c r="AW248" s="14" t="s">
        <v>25</v>
      </c>
      <c r="AX248" s="14" t="s">
        <v>13</v>
      </c>
      <c r="AY248" s="159" t="s">
        <v>123</v>
      </c>
    </row>
    <row r="249" spans="2:65" s="13" customFormat="1">
      <c r="B249" s="152"/>
      <c r="D249" s="147" t="s">
        <v>131</v>
      </c>
      <c r="E249" s="153" t="s">
        <v>1</v>
      </c>
      <c r="F249" s="154" t="s">
        <v>261</v>
      </c>
      <c r="H249" s="155">
        <v>96.39</v>
      </c>
      <c r="L249" s="152"/>
      <c r="M249" s="156"/>
      <c r="T249" s="157"/>
      <c r="AT249" s="153" t="s">
        <v>131</v>
      </c>
      <c r="AU249" s="153" t="s">
        <v>76</v>
      </c>
      <c r="AV249" s="13" t="s">
        <v>76</v>
      </c>
      <c r="AW249" s="13" t="s">
        <v>25</v>
      </c>
      <c r="AX249" s="13" t="s">
        <v>13</v>
      </c>
      <c r="AY249" s="153" t="s">
        <v>123</v>
      </c>
    </row>
    <row r="250" spans="2:65" s="14" customFormat="1">
      <c r="B250" s="158"/>
      <c r="D250" s="147" t="s">
        <v>131</v>
      </c>
      <c r="E250" s="159" t="s">
        <v>1</v>
      </c>
      <c r="F250" s="160" t="s">
        <v>138</v>
      </c>
      <c r="H250" s="161">
        <v>96.39</v>
      </c>
      <c r="L250" s="158"/>
      <c r="M250" s="162"/>
      <c r="T250" s="163"/>
      <c r="AT250" s="159" t="s">
        <v>131</v>
      </c>
      <c r="AU250" s="159" t="s">
        <v>76</v>
      </c>
      <c r="AV250" s="14" t="s">
        <v>129</v>
      </c>
      <c r="AW250" s="14" t="s">
        <v>25</v>
      </c>
      <c r="AX250" s="14" t="s">
        <v>74</v>
      </c>
      <c r="AY250" s="159" t="s">
        <v>123</v>
      </c>
    </row>
    <row r="251" spans="2:65" s="1" customFormat="1" ht="24.2" customHeight="1">
      <c r="B251" s="132"/>
      <c r="C251" s="133" t="s">
        <v>262</v>
      </c>
      <c r="D251" s="133" t="s">
        <v>125</v>
      </c>
      <c r="E251" s="134" t="s">
        <v>263</v>
      </c>
      <c r="F251" s="135" t="s">
        <v>264</v>
      </c>
      <c r="G251" s="136" t="s">
        <v>190</v>
      </c>
      <c r="H251" s="137">
        <v>4.5999999999999996</v>
      </c>
      <c r="I251" s="138">
        <v>0</v>
      </c>
      <c r="J251" s="138">
        <f>ROUND(I251*H251,2)</f>
        <v>0</v>
      </c>
      <c r="K251" s="139"/>
      <c r="L251" s="28"/>
      <c r="M251" s="140" t="s">
        <v>1</v>
      </c>
      <c r="N251" s="141" t="s">
        <v>33</v>
      </c>
      <c r="O251" s="142">
        <v>0.435</v>
      </c>
      <c r="P251" s="142">
        <f>O251*H251</f>
        <v>2.0009999999999999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129</v>
      </c>
      <c r="AT251" s="144" t="s">
        <v>125</v>
      </c>
      <c r="AU251" s="144" t="s">
        <v>76</v>
      </c>
      <c r="AY251" s="16" t="s">
        <v>123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74</v>
      </c>
      <c r="BK251" s="145">
        <f>ROUND(I251*H251,2)</f>
        <v>0</v>
      </c>
      <c r="BL251" s="16" t="s">
        <v>129</v>
      </c>
      <c r="BM251" s="144" t="s">
        <v>265</v>
      </c>
    </row>
    <row r="252" spans="2:65" s="12" customFormat="1">
      <c r="B252" s="146"/>
      <c r="D252" s="147" t="s">
        <v>131</v>
      </c>
      <c r="E252" s="148" t="s">
        <v>1</v>
      </c>
      <c r="F252" s="149" t="s">
        <v>266</v>
      </c>
      <c r="H252" s="148" t="s">
        <v>1</v>
      </c>
      <c r="L252" s="146"/>
      <c r="M252" s="150"/>
      <c r="T252" s="151"/>
      <c r="AT252" s="148" t="s">
        <v>131</v>
      </c>
      <c r="AU252" s="148" t="s">
        <v>76</v>
      </c>
      <c r="AV252" s="12" t="s">
        <v>74</v>
      </c>
      <c r="AW252" s="12" t="s">
        <v>25</v>
      </c>
      <c r="AX252" s="12" t="s">
        <v>13</v>
      </c>
      <c r="AY252" s="148" t="s">
        <v>123</v>
      </c>
    </row>
    <row r="253" spans="2:65" s="13" customFormat="1">
      <c r="B253" s="152"/>
      <c r="D253" s="147" t="s">
        <v>131</v>
      </c>
      <c r="E253" s="153" t="s">
        <v>1</v>
      </c>
      <c r="F253" s="154" t="s">
        <v>267</v>
      </c>
      <c r="H253" s="155">
        <v>4.5999999999999996</v>
      </c>
      <c r="L253" s="152"/>
      <c r="M253" s="156"/>
      <c r="T253" s="157"/>
      <c r="AT253" s="153" t="s">
        <v>131</v>
      </c>
      <c r="AU253" s="153" t="s">
        <v>76</v>
      </c>
      <c r="AV253" s="13" t="s">
        <v>76</v>
      </c>
      <c r="AW253" s="13" t="s">
        <v>25</v>
      </c>
      <c r="AX253" s="13" t="s">
        <v>13</v>
      </c>
      <c r="AY253" s="153" t="s">
        <v>123</v>
      </c>
    </row>
    <row r="254" spans="2:65" s="14" customFormat="1">
      <c r="B254" s="158"/>
      <c r="D254" s="147" t="s">
        <v>131</v>
      </c>
      <c r="E254" s="159" t="s">
        <v>1</v>
      </c>
      <c r="F254" s="160" t="s">
        <v>138</v>
      </c>
      <c r="H254" s="161">
        <v>4.5999999999999996</v>
      </c>
      <c r="L254" s="158"/>
      <c r="M254" s="162"/>
      <c r="T254" s="163"/>
      <c r="AT254" s="159" t="s">
        <v>131</v>
      </c>
      <c r="AU254" s="159" t="s">
        <v>76</v>
      </c>
      <c r="AV254" s="14" t="s">
        <v>129</v>
      </c>
      <c r="AW254" s="14" t="s">
        <v>25</v>
      </c>
      <c r="AX254" s="14" t="s">
        <v>74</v>
      </c>
      <c r="AY254" s="159" t="s">
        <v>123</v>
      </c>
    </row>
    <row r="255" spans="2:65" s="1" customFormat="1" ht="16.5" customHeight="1">
      <c r="B255" s="132"/>
      <c r="C255" s="164" t="s">
        <v>268</v>
      </c>
      <c r="D255" s="164" t="s">
        <v>257</v>
      </c>
      <c r="E255" s="165" t="s">
        <v>269</v>
      </c>
      <c r="F255" s="166" t="s">
        <v>270</v>
      </c>
      <c r="G255" s="167" t="s">
        <v>242</v>
      </c>
      <c r="H255" s="168">
        <v>9.1999999999999993</v>
      </c>
      <c r="I255" s="169">
        <v>0</v>
      </c>
      <c r="J255" s="169">
        <f>ROUND(I255*H255,2)</f>
        <v>0</v>
      </c>
      <c r="K255" s="170"/>
      <c r="L255" s="171"/>
      <c r="M255" s="172" t="s">
        <v>1</v>
      </c>
      <c r="N255" s="173" t="s">
        <v>33</v>
      </c>
      <c r="O255" s="142">
        <v>0</v>
      </c>
      <c r="P255" s="142">
        <f>O255*H255</f>
        <v>0</v>
      </c>
      <c r="Q255" s="142">
        <v>1</v>
      </c>
      <c r="R255" s="142">
        <f>Q255*H255</f>
        <v>9.1999999999999993</v>
      </c>
      <c r="S255" s="142">
        <v>0</v>
      </c>
      <c r="T255" s="143">
        <f>S255*H255</f>
        <v>0</v>
      </c>
      <c r="AR255" s="144" t="s">
        <v>167</v>
      </c>
      <c r="AT255" s="144" t="s">
        <v>257</v>
      </c>
      <c r="AU255" s="144" t="s">
        <v>76</v>
      </c>
      <c r="AY255" s="16" t="s">
        <v>123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74</v>
      </c>
      <c r="BK255" s="145">
        <f>ROUND(I255*H255,2)</f>
        <v>0</v>
      </c>
      <c r="BL255" s="16" t="s">
        <v>129</v>
      </c>
      <c r="BM255" s="144" t="s">
        <v>271</v>
      </c>
    </row>
    <row r="256" spans="2:65" s="13" customFormat="1">
      <c r="B256" s="152"/>
      <c r="D256" s="147" t="s">
        <v>131</v>
      </c>
      <c r="F256" s="154" t="s">
        <v>272</v>
      </c>
      <c r="H256" s="155">
        <v>9.1999999999999993</v>
      </c>
      <c r="L256" s="152"/>
      <c r="M256" s="156"/>
      <c r="T256" s="157"/>
      <c r="AT256" s="153" t="s">
        <v>131</v>
      </c>
      <c r="AU256" s="153" t="s">
        <v>76</v>
      </c>
      <c r="AV256" s="13" t="s">
        <v>76</v>
      </c>
      <c r="AW256" s="13" t="s">
        <v>3</v>
      </c>
      <c r="AX256" s="13" t="s">
        <v>74</v>
      </c>
      <c r="AY256" s="153" t="s">
        <v>123</v>
      </c>
    </row>
    <row r="257" spans="2:65" s="1" customFormat="1" ht="33" customHeight="1">
      <c r="B257" s="132"/>
      <c r="C257" s="133" t="s">
        <v>273</v>
      </c>
      <c r="D257" s="133" t="s">
        <v>125</v>
      </c>
      <c r="E257" s="134" t="s">
        <v>274</v>
      </c>
      <c r="F257" s="135" t="s">
        <v>275</v>
      </c>
      <c r="G257" s="136" t="s">
        <v>128</v>
      </c>
      <c r="H257" s="137">
        <v>10</v>
      </c>
      <c r="I257" s="138">
        <v>0</v>
      </c>
      <c r="J257" s="138">
        <f>ROUND(I257*H257,2)</f>
        <v>0</v>
      </c>
      <c r="K257" s="139"/>
      <c r="L257" s="28"/>
      <c r="M257" s="140" t="s">
        <v>1</v>
      </c>
      <c r="N257" s="141" t="s">
        <v>33</v>
      </c>
      <c r="O257" s="142">
        <v>0.15</v>
      </c>
      <c r="P257" s="142">
        <f>O257*H257</f>
        <v>1.5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129</v>
      </c>
      <c r="AT257" s="144" t="s">
        <v>125</v>
      </c>
      <c r="AU257" s="144" t="s">
        <v>76</v>
      </c>
      <c r="AY257" s="16" t="s">
        <v>123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74</v>
      </c>
      <c r="BK257" s="145">
        <f>ROUND(I257*H257,2)</f>
        <v>0</v>
      </c>
      <c r="BL257" s="16" t="s">
        <v>129</v>
      </c>
      <c r="BM257" s="144" t="s">
        <v>276</v>
      </c>
    </row>
    <row r="258" spans="2:65" s="12" customFormat="1">
      <c r="B258" s="146"/>
      <c r="D258" s="147" t="s">
        <v>131</v>
      </c>
      <c r="E258" s="148" t="s">
        <v>1</v>
      </c>
      <c r="F258" s="149" t="s">
        <v>277</v>
      </c>
      <c r="H258" s="148" t="s">
        <v>1</v>
      </c>
      <c r="L258" s="146"/>
      <c r="M258" s="150"/>
      <c r="T258" s="151"/>
      <c r="AT258" s="148" t="s">
        <v>131</v>
      </c>
      <c r="AU258" s="148" t="s">
        <v>76</v>
      </c>
      <c r="AV258" s="12" t="s">
        <v>74</v>
      </c>
      <c r="AW258" s="12" t="s">
        <v>25</v>
      </c>
      <c r="AX258" s="12" t="s">
        <v>13</v>
      </c>
      <c r="AY258" s="148" t="s">
        <v>123</v>
      </c>
    </row>
    <row r="259" spans="2:65" s="13" customFormat="1">
      <c r="B259" s="152"/>
      <c r="D259" s="147" t="s">
        <v>131</v>
      </c>
      <c r="E259" s="153" t="s">
        <v>1</v>
      </c>
      <c r="F259" s="154" t="s">
        <v>278</v>
      </c>
      <c r="H259" s="155">
        <v>10</v>
      </c>
      <c r="L259" s="152"/>
      <c r="M259" s="156"/>
      <c r="T259" s="157"/>
      <c r="AT259" s="153" t="s">
        <v>131</v>
      </c>
      <c r="AU259" s="153" t="s">
        <v>76</v>
      </c>
      <c r="AV259" s="13" t="s">
        <v>76</v>
      </c>
      <c r="AW259" s="13" t="s">
        <v>25</v>
      </c>
      <c r="AX259" s="13" t="s">
        <v>13</v>
      </c>
      <c r="AY259" s="153" t="s">
        <v>123</v>
      </c>
    </row>
    <row r="260" spans="2:65" s="14" customFormat="1">
      <c r="B260" s="158"/>
      <c r="D260" s="147" t="s">
        <v>131</v>
      </c>
      <c r="E260" s="159" t="s">
        <v>1</v>
      </c>
      <c r="F260" s="160" t="s">
        <v>138</v>
      </c>
      <c r="H260" s="161">
        <v>10</v>
      </c>
      <c r="L260" s="158"/>
      <c r="M260" s="162"/>
      <c r="T260" s="163"/>
      <c r="AT260" s="159" t="s">
        <v>131</v>
      </c>
      <c r="AU260" s="159" t="s">
        <v>76</v>
      </c>
      <c r="AV260" s="14" t="s">
        <v>129</v>
      </c>
      <c r="AW260" s="14" t="s">
        <v>25</v>
      </c>
      <c r="AX260" s="14" t="s">
        <v>74</v>
      </c>
      <c r="AY260" s="159" t="s">
        <v>123</v>
      </c>
    </row>
    <row r="261" spans="2:65" s="1" customFormat="1" ht="24.2" customHeight="1">
      <c r="B261" s="132"/>
      <c r="C261" s="133" t="s">
        <v>279</v>
      </c>
      <c r="D261" s="133" t="s">
        <v>125</v>
      </c>
      <c r="E261" s="134" t="s">
        <v>280</v>
      </c>
      <c r="F261" s="135" t="s">
        <v>281</v>
      </c>
      <c r="G261" s="136" t="s">
        <v>128</v>
      </c>
      <c r="H261" s="137">
        <v>38.25</v>
      </c>
      <c r="I261" s="138">
        <v>0</v>
      </c>
      <c r="J261" s="138">
        <f>ROUND(I261*H261,2)</f>
        <v>0</v>
      </c>
      <c r="K261" s="139"/>
      <c r="L261" s="28"/>
      <c r="M261" s="140" t="s">
        <v>1</v>
      </c>
      <c r="N261" s="141" t="s">
        <v>33</v>
      </c>
      <c r="O261" s="142">
        <v>2.5000000000000001E-2</v>
      </c>
      <c r="P261" s="142">
        <f>O261*H261</f>
        <v>0.95625000000000004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129</v>
      </c>
      <c r="AT261" s="144" t="s">
        <v>125</v>
      </c>
      <c r="AU261" s="144" t="s">
        <v>76</v>
      </c>
      <c r="AY261" s="16" t="s">
        <v>123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74</v>
      </c>
      <c r="BK261" s="145">
        <f>ROUND(I261*H261,2)</f>
        <v>0</v>
      </c>
      <c r="BL261" s="16" t="s">
        <v>129</v>
      </c>
      <c r="BM261" s="144" t="s">
        <v>282</v>
      </c>
    </row>
    <row r="262" spans="2:65" s="12" customFormat="1">
      <c r="B262" s="146"/>
      <c r="D262" s="147" t="s">
        <v>131</v>
      </c>
      <c r="E262" s="148" t="s">
        <v>1</v>
      </c>
      <c r="F262" s="149" t="s">
        <v>249</v>
      </c>
      <c r="H262" s="148" t="s">
        <v>1</v>
      </c>
      <c r="L262" s="146"/>
      <c r="M262" s="150"/>
      <c r="T262" s="151"/>
      <c r="AT262" s="148" t="s">
        <v>131</v>
      </c>
      <c r="AU262" s="148" t="s">
        <v>76</v>
      </c>
      <c r="AV262" s="12" t="s">
        <v>74</v>
      </c>
      <c r="AW262" s="12" t="s">
        <v>25</v>
      </c>
      <c r="AX262" s="12" t="s">
        <v>13</v>
      </c>
      <c r="AY262" s="148" t="s">
        <v>123</v>
      </c>
    </row>
    <row r="263" spans="2:65" s="13" customFormat="1">
      <c r="B263" s="152"/>
      <c r="D263" s="147" t="s">
        <v>131</v>
      </c>
      <c r="E263" s="153" t="s">
        <v>1</v>
      </c>
      <c r="F263" s="154" t="s">
        <v>283</v>
      </c>
      <c r="H263" s="155">
        <v>18</v>
      </c>
      <c r="L263" s="152"/>
      <c r="M263" s="156"/>
      <c r="T263" s="157"/>
      <c r="AT263" s="153" t="s">
        <v>131</v>
      </c>
      <c r="AU263" s="153" t="s">
        <v>76</v>
      </c>
      <c r="AV263" s="13" t="s">
        <v>76</v>
      </c>
      <c r="AW263" s="13" t="s">
        <v>25</v>
      </c>
      <c r="AX263" s="13" t="s">
        <v>13</v>
      </c>
      <c r="AY263" s="153" t="s">
        <v>123</v>
      </c>
    </row>
    <row r="264" spans="2:65" s="13" customFormat="1">
      <c r="B264" s="152"/>
      <c r="D264" s="147" t="s">
        <v>131</v>
      </c>
      <c r="E264" s="153" t="s">
        <v>1</v>
      </c>
      <c r="F264" s="154" t="s">
        <v>134</v>
      </c>
      <c r="H264" s="155">
        <v>-1</v>
      </c>
      <c r="L264" s="152"/>
      <c r="M264" s="156"/>
      <c r="T264" s="157"/>
      <c r="AT264" s="153" t="s">
        <v>131</v>
      </c>
      <c r="AU264" s="153" t="s">
        <v>76</v>
      </c>
      <c r="AV264" s="13" t="s">
        <v>76</v>
      </c>
      <c r="AW264" s="13" t="s">
        <v>25</v>
      </c>
      <c r="AX264" s="13" t="s">
        <v>13</v>
      </c>
      <c r="AY264" s="153" t="s">
        <v>123</v>
      </c>
    </row>
    <row r="265" spans="2:65" s="13" customFormat="1">
      <c r="B265" s="152"/>
      <c r="D265" s="147" t="s">
        <v>131</v>
      </c>
      <c r="E265" s="153" t="s">
        <v>1</v>
      </c>
      <c r="F265" s="154" t="s">
        <v>135</v>
      </c>
      <c r="H265" s="155">
        <v>-0.25</v>
      </c>
      <c r="L265" s="152"/>
      <c r="M265" s="156"/>
      <c r="T265" s="157"/>
      <c r="AT265" s="153" t="s">
        <v>131</v>
      </c>
      <c r="AU265" s="153" t="s">
        <v>76</v>
      </c>
      <c r="AV265" s="13" t="s">
        <v>76</v>
      </c>
      <c r="AW265" s="13" t="s">
        <v>25</v>
      </c>
      <c r="AX265" s="13" t="s">
        <v>13</v>
      </c>
      <c r="AY265" s="153" t="s">
        <v>123</v>
      </c>
    </row>
    <row r="266" spans="2:65" s="12" customFormat="1">
      <c r="B266" s="146"/>
      <c r="D266" s="147" t="s">
        <v>131</v>
      </c>
      <c r="E266" s="148" t="s">
        <v>1</v>
      </c>
      <c r="F266" s="149" t="s">
        <v>253</v>
      </c>
      <c r="H266" s="148" t="s">
        <v>1</v>
      </c>
      <c r="L266" s="146"/>
      <c r="M266" s="150"/>
      <c r="T266" s="151"/>
      <c r="AT266" s="148" t="s">
        <v>131</v>
      </c>
      <c r="AU266" s="148" t="s">
        <v>76</v>
      </c>
      <c r="AV266" s="12" t="s">
        <v>74</v>
      </c>
      <c r="AW266" s="12" t="s">
        <v>25</v>
      </c>
      <c r="AX266" s="12" t="s">
        <v>13</v>
      </c>
      <c r="AY266" s="148" t="s">
        <v>123</v>
      </c>
    </row>
    <row r="267" spans="2:65" s="13" customFormat="1">
      <c r="B267" s="152"/>
      <c r="D267" s="147" t="s">
        <v>131</v>
      </c>
      <c r="E267" s="153" t="s">
        <v>1</v>
      </c>
      <c r="F267" s="154" t="s">
        <v>284</v>
      </c>
      <c r="H267" s="155">
        <v>7.5</v>
      </c>
      <c r="L267" s="152"/>
      <c r="M267" s="156"/>
      <c r="T267" s="157"/>
      <c r="AT267" s="153" t="s">
        <v>131</v>
      </c>
      <c r="AU267" s="153" t="s">
        <v>76</v>
      </c>
      <c r="AV267" s="13" t="s">
        <v>76</v>
      </c>
      <c r="AW267" s="13" t="s">
        <v>25</v>
      </c>
      <c r="AX267" s="13" t="s">
        <v>13</v>
      </c>
      <c r="AY267" s="153" t="s">
        <v>123</v>
      </c>
    </row>
    <row r="268" spans="2:65" s="12" customFormat="1">
      <c r="B268" s="146"/>
      <c r="D268" s="147" t="s">
        <v>131</v>
      </c>
      <c r="E268" s="148" t="s">
        <v>1</v>
      </c>
      <c r="F268" s="149" t="s">
        <v>254</v>
      </c>
      <c r="H268" s="148" t="s">
        <v>1</v>
      </c>
      <c r="L268" s="146"/>
      <c r="M268" s="150"/>
      <c r="T268" s="151"/>
      <c r="AT268" s="148" t="s">
        <v>131</v>
      </c>
      <c r="AU268" s="148" t="s">
        <v>76</v>
      </c>
      <c r="AV268" s="12" t="s">
        <v>74</v>
      </c>
      <c r="AW268" s="12" t="s">
        <v>25</v>
      </c>
      <c r="AX268" s="12" t="s">
        <v>13</v>
      </c>
      <c r="AY268" s="148" t="s">
        <v>123</v>
      </c>
    </row>
    <row r="269" spans="2:65" s="13" customFormat="1">
      <c r="B269" s="152"/>
      <c r="D269" s="147" t="s">
        <v>131</v>
      </c>
      <c r="E269" s="153" t="s">
        <v>1</v>
      </c>
      <c r="F269" s="154" t="s">
        <v>285</v>
      </c>
      <c r="H269" s="155">
        <v>14</v>
      </c>
      <c r="L269" s="152"/>
      <c r="M269" s="156"/>
      <c r="T269" s="157"/>
      <c r="AT269" s="153" t="s">
        <v>131</v>
      </c>
      <c r="AU269" s="153" t="s">
        <v>76</v>
      </c>
      <c r="AV269" s="13" t="s">
        <v>76</v>
      </c>
      <c r="AW269" s="13" t="s">
        <v>25</v>
      </c>
      <c r="AX269" s="13" t="s">
        <v>13</v>
      </c>
      <c r="AY269" s="153" t="s">
        <v>123</v>
      </c>
    </row>
    <row r="270" spans="2:65" s="14" customFormat="1">
      <c r="B270" s="158"/>
      <c r="D270" s="147" t="s">
        <v>131</v>
      </c>
      <c r="E270" s="159" t="s">
        <v>1</v>
      </c>
      <c r="F270" s="160" t="s">
        <v>138</v>
      </c>
      <c r="H270" s="161">
        <v>38.25</v>
      </c>
      <c r="L270" s="158"/>
      <c r="M270" s="162"/>
      <c r="T270" s="163"/>
      <c r="AT270" s="159" t="s">
        <v>131</v>
      </c>
      <c r="AU270" s="159" t="s">
        <v>76</v>
      </c>
      <c r="AV270" s="14" t="s">
        <v>129</v>
      </c>
      <c r="AW270" s="14" t="s">
        <v>25</v>
      </c>
      <c r="AX270" s="14" t="s">
        <v>74</v>
      </c>
      <c r="AY270" s="159" t="s">
        <v>123</v>
      </c>
    </row>
    <row r="271" spans="2:65" s="11" customFormat="1" ht="20.85" customHeight="1">
      <c r="B271" s="121"/>
      <c r="D271" s="122" t="s">
        <v>67</v>
      </c>
      <c r="E271" s="130" t="s">
        <v>179</v>
      </c>
      <c r="F271" s="130" t="s">
        <v>286</v>
      </c>
      <c r="J271" s="131">
        <f>BK271</f>
        <v>0</v>
      </c>
      <c r="L271" s="121"/>
      <c r="M271" s="125"/>
      <c r="P271" s="126">
        <f>SUM(P272:P291)</f>
        <v>5.3019999999999996</v>
      </c>
      <c r="R271" s="126">
        <f>SUM(R272:R291)</f>
        <v>0</v>
      </c>
      <c r="T271" s="127">
        <f>SUM(T272:T291)</f>
        <v>0</v>
      </c>
      <c r="AR271" s="122" t="s">
        <v>74</v>
      </c>
      <c r="AT271" s="128" t="s">
        <v>67</v>
      </c>
      <c r="AU271" s="128" t="s">
        <v>76</v>
      </c>
      <c r="AY271" s="122" t="s">
        <v>123</v>
      </c>
      <c r="BK271" s="129">
        <f>SUM(BK272:BK291)</f>
        <v>0</v>
      </c>
    </row>
    <row r="272" spans="2:65" s="1" customFormat="1" ht="24.2" customHeight="1">
      <c r="B272" s="132"/>
      <c r="C272" s="133" t="s">
        <v>287</v>
      </c>
      <c r="D272" s="133" t="s">
        <v>125</v>
      </c>
      <c r="E272" s="134" t="s">
        <v>288</v>
      </c>
      <c r="F272" s="135" t="s">
        <v>289</v>
      </c>
      <c r="G272" s="136" t="s">
        <v>128</v>
      </c>
      <c r="H272" s="137">
        <v>10</v>
      </c>
      <c r="I272" s="138">
        <v>0</v>
      </c>
      <c r="J272" s="138">
        <f>ROUND(I272*H272,2)</f>
        <v>0</v>
      </c>
      <c r="K272" s="139"/>
      <c r="L272" s="28"/>
      <c r="M272" s="140" t="s">
        <v>1</v>
      </c>
      <c r="N272" s="141" t="s">
        <v>33</v>
      </c>
      <c r="O272" s="142">
        <v>3.4000000000000002E-2</v>
      </c>
      <c r="P272" s="142">
        <f>O272*H272</f>
        <v>0.34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129</v>
      </c>
      <c r="AT272" s="144" t="s">
        <v>125</v>
      </c>
      <c r="AU272" s="144" t="s">
        <v>144</v>
      </c>
      <c r="AY272" s="16" t="s">
        <v>123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74</v>
      </c>
      <c r="BK272" s="145">
        <f>ROUND(I272*H272,2)</f>
        <v>0</v>
      </c>
      <c r="BL272" s="16" t="s">
        <v>129</v>
      </c>
      <c r="BM272" s="144" t="s">
        <v>290</v>
      </c>
    </row>
    <row r="273" spans="2:65" s="12" customFormat="1">
      <c r="B273" s="146"/>
      <c r="D273" s="147" t="s">
        <v>131</v>
      </c>
      <c r="E273" s="148" t="s">
        <v>1</v>
      </c>
      <c r="F273" s="149" t="s">
        <v>277</v>
      </c>
      <c r="H273" s="148" t="s">
        <v>1</v>
      </c>
      <c r="L273" s="146"/>
      <c r="M273" s="150"/>
      <c r="T273" s="151"/>
      <c r="AT273" s="148" t="s">
        <v>131</v>
      </c>
      <c r="AU273" s="148" t="s">
        <v>144</v>
      </c>
      <c r="AV273" s="12" t="s">
        <v>74</v>
      </c>
      <c r="AW273" s="12" t="s">
        <v>25</v>
      </c>
      <c r="AX273" s="12" t="s">
        <v>13</v>
      </c>
      <c r="AY273" s="148" t="s">
        <v>123</v>
      </c>
    </row>
    <row r="274" spans="2:65" s="13" customFormat="1">
      <c r="B274" s="152"/>
      <c r="D274" s="147" t="s">
        <v>131</v>
      </c>
      <c r="E274" s="153" t="s">
        <v>1</v>
      </c>
      <c r="F274" s="154" t="s">
        <v>278</v>
      </c>
      <c r="H274" s="155">
        <v>10</v>
      </c>
      <c r="L274" s="152"/>
      <c r="M274" s="156"/>
      <c r="T274" s="157"/>
      <c r="AT274" s="153" t="s">
        <v>131</v>
      </c>
      <c r="AU274" s="153" t="s">
        <v>144</v>
      </c>
      <c r="AV274" s="13" t="s">
        <v>76</v>
      </c>
      <c r="AW274" s="13" t="s">
        <v>25</v>
      </c>
      <c r="AX274" s="13" t="s">
        <v>13</v>
      </c>
      <c r="AY274" s="153" t="s">
        <v>123</v>
      </c>
    </row>
    <row r="275" spans="2:65" s="14" customFormat="1">
      <c r="B275" s="158"/>
      <c r="D275" s="147" t="s">
        <v>131</v>
      </c>
      <c r="E275" s="159" t="s">
        <v>1</v>
      </c>
      <c r="F275" s="160" t="s">
        <v>138</v>
      </c>
      <c r="H275" s="161">
        <v>10</v>
      </c>
      <c r="L275" s="158"/>
      <c r="M275" s="162"/>
      <c r="T275" s="163"/>
      <c r="AT275" s="159" t="s">
        <v>131</v>
      </c>
      <c r="AU275" s="159" t="s">
        <v>144</v>
      </c>
      <c r="AV275" s="14" t="s">
        <v>129</v>
      </c>
      <c r="AW275" s="14" t="s">
        <v>25</v>
      </c>
      <c r="AX275" s="14" t="s">
        <v>74</v>
      </c>
      <c r="AY275" s="159" t="s">
        <v>123</v>
      </c>
    </row>
    <row r="276" spans="2:65" s="1" customFormat="1" ht="37.9" customHeight="1">
      <c r="B276" s="132"/>
      <c r="C276" s="133" t="s">
        <v>291</v>
      </c>
      <c r="D276" s="133" t="s">
        <v>125</v>
      </c>
      <c r="E276" s="134" t="s">
        <v>292</v>
      </c>
      <c r="F276" s="135" t="s">
        <v>293</v>
      </c>
      <c r="G276" s="136" t="s">
        <v>190</v>
      </c>
      <c r="H276" s="137">
        <v>6</v>
      </c>
      <c r="I276" s="138">
        <v>0</v>
      </c>
      <c r="J276" s="138">
        <f>ROUND(I276*H276,2)</f>
        <v>0</v>
      </c>
      <c r="K276" s="139"/>
      <c r="L276" s="28"/>
      <c r="M276" s="140" t="s">
        <v>1</v>
      </c>
      <c r="N276" s="141" t="s">
        <v>33</v>
      </c>
      <c r="O276" s="142">
        <v>4.3999999999999997E-2</v>
      </c>
      <c r="P276" s="142">
        <f>O276*H276</f>
        <v>0.26400000000000001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129</v>
      </c>
      <c r="AT276" s="144" t="s">
        <v>125</v>
      </c>
      <c r="AU276" s="144" t="s">
        <v>144</v>
      </c>
      <c r="AY276" s="16" t="s">
        <v>123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6" t="s">
        <v>74</v>
      </c>
      <c r="BK276" s="145">
        <f>ROUND(I276*H276,2)</f>
        <v>0</v>
      </c>
      <c r="BL276" s="16" t="s">
        <v>129</v>
      </c>
      <c r="BM276" s="144" t="s">
        <v>294</v>
      </c>
    </row>
    <row r="277" spans="2:65" s="12" customFormat="1">
      <c r="B277" s="146"/>
      <c r="D277" s="147" t="s">
        <v>131</v>
      </c>
      <c r="E277" s="148" t="s">
        <v>1</v>
      </c>
      <c r="F277" s="149" t="s">
        <v>295</v>
      </c>
      <c r="H277" s="148" t="s">
        <v>1</v>
      </c>
      <c r="L277" s="146"/>
      <c r="M277" s="150"/>
      <c r="T277" s="151"/>
      <c r="AT277" s="148" t="s">
        <v>131</v>
      </c>
      <c r="AU277" s="148" t="s">
        <v>144</v>
      </c>
      <c r="AV277" s="12" t="s">
        <v>74</v>
      </c>
      <c r="AW277" s="12" t="s">
        <v>25</v>
      </c>
      <c r="AX277" s="12" t="s">
        <v>13</v>
      </c>
      <c r="AY277" s="148" t="s">
        <v>123</v>
      </c>
    </row>
    <row r="278" spans="2:65" s="13" customFormat="1">
      <c r="B278" s="152"/>
      <c r="D278" s="147" t="s">
        <v>131</v>
      </c>
      <c r="E278" s="153" t="s">
        <v>1</v>
      </c>
      <c r="F278" s="154" t="s">
        <v>296</v>
      </c>
      <c r="H278" s="155">
        <v>6</v>
      </c>
      <c r="L278" s="152"/>
      <c r="M278" s="156"/>
      <c r="T278" s="157"/>
      <c r="AT278" s="153" t="s">
        <v>131</v>
      </c>
      <c r="AU278" s="153" t="s">
        <v>144</v>
      </c>
      <c r="AV278" s="13" t="s">
        <v>76</v>
      </c>
      <c r="AW278" s="13" t="s">
        <v>25</v>
      </c>
      <c r="AX278" s="13" t="s">
        <v>13</v>
      </c>
      <c r="AY278" s="153" t="s">
        <v>123</v>
      </c>
    </row>
    <row r="279" spans="2:65" s="14" customFormat="1">
      <c r="B279" s="158"/>
      <c r="D279" s="147" t="s">
        <v>131</v>
      </c>
      <c r="E279" s="159" t="s">
        <v>1</v>
      </c>
      <c r="F279" s="160" t="s">
        <v>138</v>
      </c>
      <c r="H279" s="161">
        <v>6</v>
      </c>
      <c r="L279" s="158"/>
      <c r="M279" s="162"/>
      <c r="T279" s="163"/>
      <c r="AT279" s="159" t="s">
        <v>131</v>
      </c>
      <c r="AU279" s="159" t="s">
        <v>144</v>
      </c>
      <c r="AV279" s="14" t="s">
        <v>129</v>
      </c>
      <c r="AW279" s="14" t="s">
        <v>25</v>
      </c>
      <c r="AX279" s="14" t="s">
        <v>74</v>
      </c>
      <c r="AY279" s="159" t="s">
        <v>123</v>
      </c>
    </row>
    <row r="280" spans="2:65" s="1" customFormat="1" ht="16.5" customHeight="1">
      <c r="B280" s="132"/>
      <c r="C280" s="133" t="s">
        <v>297</v>
      </c>
      <c r="D280" s="133" t="s">
        <v>125</v>
      </c>
      <c r="E280" s="134" t="s">
        <v>298</v>
      </c>
      <c r="F280" s="135" t="s">
        <v>299</v>
      </c>
      <c r="G280" s="136" t="s">
        <v>190</v>
      </c>
      <c r="H280" s="137">
        <v>3</v>
      </c>
      <c r="I280" s="138">
        <v>0</v>
      </c>
      <c r="J280" s="138">
        <f>ROUND(I280*H280,2)</f>
        <v>0</v>
      </c>
      <c r="K280" s="139"/>
      <c r="L280" s="28"/>
      <c r="M280" s="140" t="s">
        <v>1</v>
      </c>
      <c r="N280" s="141" t="s">
        <v>33</v>
      </c>
      <c r="O280" s="142">
        <v>8.9999999999999993E-3</v>
      </c>
      <c r="P280" s="142">
        <f>O280*H280</f>
        <v>2.6999999999999996E-2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129</v>
      </c>
      <c r="AT280" s="144" t="s">
        <v>125</v>
      </c>
      <c r="AU280" s="144" t="s">
        <v>144</v>
      </c>
      <c r="AY280" s="16" t="s">
        <v>123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74</v>
      </c>
      <c r="BK280" s="145">
        <f>ROUND(I280*H280,2)</f>
        <v>0</v>
      </c>
      <c r="BL280" s="16" t="s">
        <v>129</v>
      </c>
      <c r="BM280" s="144" t="s">
        <v>300</v>
      </c>
    </row>
    <row r="281" spans="2:65" s="12" customFormat="1">
      <c r="B281" s="146"/>
      <c r="D281" s="147" t="s">
        <v>131</v>
      </c>
      <c r="E281" s="148" t="s">
        <v>1</v>
      </c>
      <c r="F281" s="149" t="s">
        <v>301</v>
      </c>
      <c r="H281" s="148" t="s">
        <v>1</v>
      </c>
      <c r="L281" s="146"/>
      <c r="M281" s="150"/>
      <c r="T281" s="151"/>
      <c r="AT281" s="148" t="s">
        <v>131</v>
      </c>
      <c r="AU281" s="148" t="s">
        <v>144</v>
      </c>
      <c r="AV281" s="12" t="s">
        <v>74</v>
      </c>
      <c r="AW281" s="12" t="s">
        <v>25</v>
      </c>
      <c r="AX281" s="12" t="s">
        <v>13</v>
      </c>
      <c r="AY281" s="148" t="s">
        <v>123</v>
      </c>
    </row>
    <row r="282" spans="2:65" s="13" customFormat="1">
      <c r="B282" s="152"/>
      <c r="D282" s="147" t="s">
        <v>131</v>
      </c>
      <c r="E282" s="153" t="s">
        <v>1</v>
      </c>
      <c r="F282" s="154" t="s">
        <v>302</v>
      </c>
      <c r="H282" s="155">
        <v>3</v>
      </c>
      <c r="L282" s="152"/>
      <c r="M282" s="156"/>
      <c r="T282" s="157"/>
      <c r="AT282" s="153" t="s">
        <v>131</v>
      </c>
      <c r="AU282" s="153" t="s">
        <v>144</v>
      </c>
      <c r="AV282" s="13" t="s">
        <v>76</v>
      </c>
      <c r="AW282" s="13" t="s">
        <v>25</v>
      </c>
      <c r="AX282" s="13" t="s">
        <v>13</v>
      </c>
      <c r="AY282" s="153" t="s">
        <v>123</v>
      </c>
    </row>
    <row r="283" spans="2:65" s="14" customFormat="1">
      <c r="B283" s="158"/>
      <c r="D283" s="147" t="s">
        <v>131</v>
      </c>
      <c r="E283" s="159" t="s">
        <v>1</v>
      </c>
      <c r="F283" s="160" t="s">
        <v>138</v>
      </c>
      <c r="H283" s="161">
        <v>3</v>
      </c>
      <c r="L283" s="158"/>
      <c r="M283" s="162"/>
      <c r="T283" s="163"/>
      <c r="AT283" s="159" t="s">
        <v>131</v>
      </c>
      <c r="AU283" s="159" t="s">
        <v>144</v>
      </c>
      <c r="AV283" s="14" t="s">
        <v>129</v>
      </c>
      <c r="AW283" s="14" t="s">
        <v>25</v>
      </c>
      <c r="AX283" s="14" t="s">
        <v>74</v>
      </c>
      <c r="AY283" s="159" t="s">
        <v>123</v>
      </c>
    </row>
    <row r="284" spans="2:65" s="1" customFormat="1" ht="24.2" customHeight="1">
      <c r="B284" s="132"/>
      <c r="C284" s="133" t="s">
        <v>303</v>
      </c>
      <c r="D284" s="133" t="s">
        <v>125</v>
      </c>
      <c r="E284" s="134" t="s">
        <v>304</v>
      </c>
      <c r="F284" s="135" t="s">
        <v>305</v>
      </c>
      <c r="G284" s="136" t="s">
        <v>190</v>
      </c>
      <c r="H284" s="137">
        <v>3</v>
      </c>
      <c r="I284" s="138">
        <v>0</v>
      </c>
      <c r="J284" s="138">
        <f>ROUND(I284*H284,2)</f>
        <v>0</v>
      </c>
      <c r="K284" s="139"/>
      <c r="L284" s="28"/>
      <c r="M284" s="140" t="s">
        <v>1</v>
      </c>
      <c r="N284" s="141" t="s">
        <v>33</v>
      </c>
      <c r="O284" s="142">
        <v>1.137</v>
      </c>
      <c r="P284" s="142">
        <f>O284*H284</f>
        <v>3.411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129</v>
      </c>
      <c r="AT284" s="144" t="s">
        <v>125</v>
      </c>
      <c r="AU284" s="144" t="s">
        <v>144</v>
      </c>
      <c r="AY284" s="16" t="s">
        <v>123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6" t="s">
        <v>74</v>
      </c>
      <c r="BK284" s="145">
        <f>ROUND(I284*H284,2)</f>
        <v>0</v>
      </c>
      <c r="BL284" s="16" t="s">
        <v>129</v>
      </c>
      <c r="BM284" s="144" t="s">
        <v>306</v>
      </c>
    </row>
    <row r="285" spans="2:65" s="12" customFormat="1">
      <c r="B285" s="146"/>
      <c r="D285" s="147" t="s">
        <v>131</v>
      </c>
      <c r="E285" s="148" t="s">
        <v>1</v>
      </c>
      <c r="F285" s="149" t="s">
        <v>301</v>
      </c>
      <c r="H285" s="148" t="s">
        <v>1</v>
      </c>
      <c r="L285" s="146"/>
      <c r="M285" s="150"/>
      <c r="T285" s="151"/>
      <c r="AT285" s="148" t="s">
        <v>131</v>
      </c>
      <c r="AU285" s="148" t="s">
        <v>144</v>
      </c>
      <c r="AV285" s="12" t="s">
        <v>74</v>
      </c>
      <c r="AW285" s="12" t="s">
        <v>25</v>
      </c>
      <c r="AX285" s="12" t="s">
        <v>13</v>
      </c>
      <c r="AY285" s="148" t="s">
        <v>123</v>
      </c>
    </row>
    <row r="286" spans="2:65" s="13" customFormat="1">
      <c r="B286" s="152"/>
      <c r="D286" s="147" t="s">
        <v>131</v>
      </c>
      <c r="E286" s="153" t="s">
        <v>1</v>
      </c>
      <c r="F286" s="154" t="s">
        <v>302</v>
      </c>
      <c r="H286" s="155">
        <v>3</v>
      </c>
      <c r="L286" s="152"/>
      <c r="M286" s="156"/>
      <c r="T286" s="157"/>
      <c r="AT286" s="153" t="s">
        <v>131</v>
      </c>
      <c r="AU286" s="153" t="s">
        <v>144</v>
      </c>
      <c r="AV286" s="13" t="s">
        <v>76</v>
      </c>
      <c r="AW286" s="13" t="s">
        <v>25</v>
      </c>
      <c r="AX286" s="13" t="s">
        <v>13</v>
      </c>
      <c r="AY286" s="153" t="s">
        <v>123</v>
      </c>
    </row>
    <row r="287" spans="2:65" s="14" customFormat="1">
      <c r="B287" s="158"/>
      <c r="D287" s="147" t="s">
        <v>131</v>
      </c>
      <c r="E287" s="159" t="s">
        <v>1</v>
      </c>
      <c r="F287" s="160" t="s">
        <v>138</v>
      </c>
      <c r="H287" s="161">
        <v>3</v>
      </c>
      <c r="L287" s="158"/>
      <c r="M287" s="162"/>
      <c r="T287" s="163"/>
      <c r="AT287" s="159" t="s">
        <v>131</v>
      </c>
      <c r="AU287" s="159" t="s">
        <v>144</v>
      </c>
      <c r="AV287" s="14" t="s">
        <v>129</v>
      </c>
      <c r="AW287" s="14" t="s">
        <v>25</v>
      </c>
      <c r="AX287" s="14" t="s">
        <v>74</v>
      </c>
      <c r="AY287" s="159" t="s">
        <v>123</v>
      </c>
    </row>
    <row r="288" spans="2:65" s="1" customFormat="1" ht="37.9" customHeight="1">
      <c r="B288" s="132"/>
      <c r="C288" s="133" t="s">
        <v>307</v>
      </c>
      <c r="D288" s="133" t="s">
        <v>125</v>
      </c>
      <c r="E288" s="134" t="s">
        <v>308</v>
      </c>
      <c r="F288" s="135" t="s">
        <v>309</v>
      </c>
      <c r="G288" s="136" t="s">
        <v>128</v>
      </c>
      <c r="H288" s="137">
        <v>10</v>
      </c>
      <c r="I288" s="138">
        <v>0</v>
      </c>
      <c r="J288" s="138">
        <f>ROUND(I288*H288,2)</f>
        <v>0</v>
      </c>
      <c r="K288" s="139"/>
      <c r="L288" s="28"/>
      <c r="M288" s="140" t="s">
        <v>1</v>
      </c>
      <c r="N288" s="141" t="s">
        <v>33</v>
      </c>
      <c r="O288" s="142">
        <v>0.126</v>
      </c>
      <c r="P288" s="142">
        <f>O288*H288</f>
        <v>1.26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129</v>
      </c>
      <c r="AT288" s="144" t="s">
        <v>125</v>
      </c>
      <c r="AU288" s="144" t="s">
        <v>144</v>
      </c>
      <c r="AY288" s="16" t="s">
        <v>123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6" t="s">
        <v>74</v>
      </c>
      <c r="BK288" s="145">
        <f>ROUND(I288*H288,2)</f>
        <v>0</v>
      </c>
      <c r="BL288" s="16" t="s">
        <v>129</v>
      </c>
      <c r="BM288" s="144" t="s">
        <v>310</v>
      </c>
    </row>
    <row r="289" spans="2:65" s="12" customFormat="1">
      <c r="B289" s="146"/>
      <c r="D289" s="147" t="s">
        <v>131</v>
      </c>
      <c r="E289" s="148" t="s">
        <v>1</v>
      </c>
      <c r="F289" s="149" t="s">
        <v>277</v>
      </c>
      <c r="H289" s="148" t="s">
        <v>1</v>
      </c>
      <c r="L289" s="146"/>
      <c r="M289" s="150"/>
      <c r="T289" s="151"/>
      <c r="AT289" s="148" t="s">
        <v>131</v>
      </c>
      <c r="AU289" s="148" t="s">
        <v>144</v>
      </c>
      <c r="AV289" s="12" t="s">
        <v>74</v>
      </c>
      <c r="AW289" s="12" t="s">
        <v>25</v>
      </c>
      <c r="AX289" s="12" t="s">
        <v>13</v>
      </c>
      <c r="AY289" s="148" t="s">
        <v>123</v>
      </c>
    </row>
    <row r="290" spans="2:65" s="13" customFormat="1">
      <c r="B290" s="152"/>
      <c r="D290" s="147" t="s">
        <v>131</v>
      </c>
      <c r="E290" s="153" t="s">
        <v>1</v>
      </c>
      <c r="F290" s="154" t="s">
        <v>278</v>
      </c>
      <c r="H290" s="155">
        <v>10</v>
      </c>
      <c r="L290" s="152"/>
      <c r="M290" s="156"/>
      <c r="T290" s="157"/>
      <c r="AT290" s="153" t="s">
        <v>131</v>
      </c>
      <c r="AU290" s="153" t="s">
        <v>144</v>
      </c>
      <c r="AV290" s="13" t="s">
        <v>76</v>
      </c>
      <c r="AW290" s="13" t="s">
        <v>25</v>
      </c>
      <c r="AX290" s="13" t="s">
        <v>13</v>
      </c>
      <c r="AY290" s="153" t="s">
        <v>123</v>
      </c>
    </row>
    <row r="291" spans="2:65" s="14" customFormat="1">
      <c r="B291" s="158"/>
      <c r="D291" s="147" t="s">
        <v>131</v>
      </c>
      <c r="E291" s="159" t="s">
        <v>1</v>
      </c>
      <c r="F291" s="160" t="s">
        <v>138</v>
      </c>
      <c r="H291" s="161">
        <v>10</v>
      </c>
      <c r="L291" s="158"/>
      <c r="M291" s="162"/>
      <c r="T291" s="163"/>
      <c r="AT291" s="159" t="s">
        <v>131</v>
      </c>
      <c r="AU291" s="159" t="s">
        <v>144</v>
      </c>
      <c r="AV291" s="14" t="s">
        <v>129</v>
      </c>
      <c r="AW291" s="14" t="s">
        <v>25</v>
      </c>
      <c r="AX291" s="14" t="s">
        <v>74</v>
      </c>
      <c r="AY291" s="159" t="s">
        <v>123</v>
      </c>
    </row>
    <row r="292" spans="2:65" s="11" customFormat="1" ht="22.9" customHeight="1">
      <c r="B292" s="121"/>
      <c r="D292" s="122" t="s">
        <v>67</v>
      </c>
      <c r="E292" s="130" t="s">
        <v>129</v>
      </c>
      <c r="F292" s="130" t="s">
        <v>311</v>
      </c>
      <c r="J292" s="131">
        <f>BK292</f>
        <v>0</v>
      </c>
      <c r="L292" s="121"/>
      <c r="M292" s="125"/>
      <c r="P292" s="126">
        <f>SUM(P293:P296)</f>
        <v>6.0581999999999994</v>
      </c>
      <c r="R292" s="126">
        <f>SUM(R293:R296)</f>
        <v>0</v>
      </c>
      <c r="T292" s="127">
        <f>SUM(T293:T296)</f>
        <v>0</v>
      </c>
      <c r="AR292" s="122" t="s">
        <v>74</v>
      </c>
      <c r="AT292" s="128" t="s">
        <v>67</v>
      </c>
      <c r="AU292" s="128" t="s">
        <v>74</v>
      </c>
      <c r="AY292" s="122" t="s">
        <v>123</v>
      </c>
      <c r="BK292" s="129">
        <f>SUM(BK293:BK296)</f>
        <v>0</v>
      </c>
    </row>
    <row r="293" spans="2:65" s="1" customFormat="1" ht="16.5" customHeight="1">
      <c r="B293" s="132"/>
      <c r="C293" s="133" t="s">
        <v>312</v>
      </c>
      <c r="D293" s="133" t="s">
        <v>125</v>
      </c>
      <c r="E293" s="134" t="s">
        <v>313</v>
      </c>
      <c r="F293" s="135" t="s">
        <v>314</v>
      </c>
      <c r="G293" s="136" t="s">
        <v>190</v>
      </c>
      <c r="H293" s="137">
        <v>4.5999999999999996</v>
      </c>
      <c r="I293" s="138">
        <v>0</v>
      </c>
      <c r="J293" s="138">
        <f>ROUND(I293*H293,2)</f>
        <v>0</v>
      </c>
      <c r="K293" s="139"/>
      <c r="L293" s="28"/>
      <c r="M293" s="140" t="s">
        <v>1</v>
      </c>
      <c r="N293" s="141" t="s">
        <v>33</v>
      </c>
      <c r="O293" s="142">
        <v>1.3169999999999999</v>
      </c>
      <c r="P293" s="142">
        <f>O293*H293</f>
        <v>6.0581999999999994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129</v>
      </c>
      <c r="AT293" s="144" t="s">
        <v>125</v>
      </c>
      <c r="AU293" s="144" t="s">
        <v>76</v>
      </c>
      <c r="AY293" s="16" t="s">
        <v>123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74</v>
      </c>
      <c r="BK293" s="145">
        <f>ROUND(I293*H293,2)</f>
        <v>0</v>
      </c>
      <c r="BL293" s="16" t="s">
        <v>129</v>
      </c>
      <c r="BM293" s="144" t="s">
        <v>315</v>
      </c>
    </row>
    <row r="294" spans="2:65" s="12" customFormat="1">
      <c r="B294" s="146"/>
      <c r="D294" s="147" t="s">
        <v>131</v>
      </c>
      <c r="E294" s="148" t="s">
        <v>1</v>
      </c>
      <c r="F294" s="149" t="s">
        <v>316</v>
      </c>
      <c r="H294" s="148" t="s">
        <v>1</v>
      </c>
      <c r="L294" s="146"/>
      <c r="M294" s="150"/>
      <c r="T294" s="151"/>
      <c r="AT294" s="148" t="s">
        <v>131</v>
      </c>
      <c r="AU294" s="148" t="s">
        <v>76</v>
      </c>
      <c r="AV294" s="12" t="s">
        <v>74</v>
      </c>
      <c r="AW294" s="12" t="s">
        <v>25</v>
      </c>
      <c r="AX294" s="12" t="s">
        <v>13</v>
      </c>
      <c r="AY294" s="148" t="s">
        <v>123</v>
      </c>
    </row>
    <row r="295" spans="2:65" s="13" customFormat="1">
      <c r="B295" s="152"/>
      <c r="D295" s="147" t="s">
        <v>131</v>
      </c>
      <c r="E295" s="153" t="s">
        <v>1</v>
      </c>
      <c r="F295" s="154" t="s">
        <v>267</v>
      </c>
      <c r="H295" s="155">
        <v>4.5999999999999996</v>
      </c>
      <c r="L295" s="152"/>
      <c r="M295" s="156"/>
      <c r="T295" s="157"/>
      <c r="AT295" s="153" t="s">
        <v>131</v>
      </c>
      <c r="AU295" s="153" t="s">
        <v>76</v>
      </c>
      <c r="AV295" s="13" t="s">
        <v>76</v>
      </c>
      <c r="AW295" s="13" t="s">
        <v>25</v>
      </c>
      <c r="AX295" s="13" t="s">
        <v>13</v>
      </c>
      <c r="AY295" s="153" t="s">
        <v>123</v>
      </c>
    </row>
    <row r="296" spans="2:65" s="14" customFormat="1">
      <c r="B296" s="158"/>
      <c r="D296" s="147" t="s">
        <v>131</v>
      </c>
      <c r="E296" s="159" t="s">
        <v>1</v>
      </c>
      <c r="F296" s="160" t="s">
        <v>138</v>
      </c>
      <c r="H296" s="161">
        <v>4.5999999999999996</v>
      </c>
      <c r="L296" s="158"/>
      <c r="M296" s="162"/>
      <c r="T296" s="163"/>
      <c r="AT296" s="159" t="s">
        <v>131</v>
      </c>
      <c r="AU296" s="159" t="s">
        <v>76</v>
      </c>
      <c r="AV296" s="14" t="s">
        <v>129</v>
      </c>
      <c r="AW296" s="14" t="s">
        <v>25</v>
      </c>
      <c r="AX296" s="14" t="s">
        <v>74</v>
      </c>
      <c r="AY296" s="159" t="s">
        <v>123</v>
      </c>
    </row>
    <row r="297" spans="2:65" s="11" customFormat="1" ht="22.9" customHeight="1">
      <c r="B297" s="121"/>
      <c r="D297" s="122" t="s">
        <v>67</v>
      </c>
      <c r="E297" s="130" t="s">
        <v>152</v>
      </c>
      <c r="F297" s="130" t="s">
        <v>317</v>
      </c>
      <c r="J297" s="131">
        <f>BK297</f>
        <v>0</v>
      </c>
      <c r="L297" s="121"/>
      <c r="M297" s="125"/>
      <c r="P297" s="126">
        <f>SUM(P298:P319)</f>
        <v>38.101592999999994</v>
      </c>
      <c r="R297" s="126">
        <f>SUM(R298:R319)</f>
        <v>9.8619477899999985</v>
      </c>
      <c r="T297" s="127">
        <f>SUM(T298:T319)</f>
        <v>0</v>
      </c>
      <c r="AR297" s="122" t="s">
        <v>74</v>
      </c>
      <c r="AT297" s="128" t="s">
        <v>67</v>
      </c>
      <c r="AU297" s="128" t="s">
        <v>74</v>
      </c>
      <c r="AY297" s="122" t="s">
        <v>123</v>
      </c>
      <c r="BK297" s="129">
        <f>SUM(BK298:BK319)</f>
        <v>0</v>
      </c>
    </row>
    <row r="298" spans="2:65" s="1" customFormat="1" ht="33" customHeight="1">
      <c r="B298" s="132"/>
      <c r="C298" s="133" t="s">
        <v>318</v>
      </c>
      <c r="D298" s="133" t="s">
        <v>125</v>
      </c>
      <c r="E298" s="134" t="s">
        <v>319</v>
      </c>
      <c r="F298" s="135" t="s">
        <v>320</v>
      </c>
      <c r="G298" s="136" t="s">
        <v>128</v>
      </c>
      <c r="H298" s="137">
        <v>29.062999999999999</v>
      </c>
      <c r="I298" s="138">
        <v>0</v>
      </c>
      <c r="J298" s="138">
        <f>ROUND(I298*H298,2)</f>
        <v>0</v>
      </c>
      <c r="K298" s="139"/>
      <c r="L298" s="28"/>
      <c r="M298" s="140" t="s">
        <v>1</v>
      </c>
      <c r="N298" s="141" t="s">
        <v>33</v>
      </c>
      <c r="O298" s="142">
        <v>0.56100000000000005</v>
      </c>
      <c r="P298" s="142">
        <f>O298*H298</f>
        <v>16.304342999999999</v>
      </c>
      <c r="Q298" s="142">
        <v>0.13188</v>
      </c>
      <c r="R298" s="142">
        <f>Q298*H298</f>
        <v>3.8328284399999997</v>
      </c>
      <c r="S298" s="142">
        <v>0</v>
      </c>
      <c r="T298" s="143">
        <f>S298*H298</f>
        <v>0</v>
      </c>
      <c r="AR298" s="144" t="s">
        <v>129</v>
      </c>
      <c r="AT298" s="144" t="s">
        <v>125</v>
      </c>
      <c r="AU298" s="144" t="s">
        <v>76</v>
      </c>
      <c r="AY298" s="16" t="s">
        <v>123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6" t="s">
        <v>74</v>
      </c>
      <c r="BK298" s="145">
        <f>ROUND(I298*H298,2)</f>
        <v>0</v>
      </c>
      <c r="BL298" s="16" t="s">
        <v>129</v>
      </c>
      <c r="BM298" s="144" t="s">
        <v>321</v>
      </c>
    </row>
    <row r="299" spans="2:65" s="12" customFormat="1">
      <c r="B299" s="146"/>
      <c r="D299" s="147" t="s">
        <v>131</v>
      </c>
      <c r="E299" s="148" t="s">
        <v>1</v>
      </c>
      <c r="F299" s="149" t="s">
        <v>132</v>
      </c>
      <c r="H299" s="148" t="s">
        <v>1</v>
      </c>
      <c r="L299" s="146"/>
      <c r="M299" s="150"/>
      <c r="T299" s="151"/>
      <c r="AT299" s="148" t="s">
        <v>131</v>
      </c>
      <c r="AU299" s="148" t="s">
        <v>76</v>
      </c>
      <c r="AV299" s="12" t="s">
        <v>74</v>
      </c>
      <c r="AW299" s="12" t="s">
        <v>25</v>
      </c>
      <c r="AX299" s="12" t="s">
        <v>13</v>
      </c>
      <c r="AY299" s="148" t="s">
        <v>123</v>
      </c>
    </row>
    <row r="300" spans="2:65" s="13" customFormat="1">
      <c r="B300" s="152"/>
      <c r="D300" s="147" t="s">
        <v>131</v>
      </c>
      <c r="E300" s="153" t="s">
        <v>1</v>
      </c>
      <c r="F300" s="154" t="s">
        <v>133</v>
      </c>
      <c r="H300" s="155">
        <v>16</v>
      </c>
      <c r="L300" s="152"/>
      <c r="M300" s="156"/>
      <c r="T300" s="157"/>
      <c r="AT300" s="153" t="s">
        <v>131</v>
      </c>
      <c r="AU300" s="153" t="s">
        <v>76</v>
      </c>
      <c r="AV300" s="13" t="s">
        <v>76</v>
      </c>
      <c r="AW300" s="13" t="s">
        <v>25</v>
      </c>
      <c r="AX300" s="13" t="s">
        <v>13</v>
      </c>
      <c r="AY300" s="153" t="s">
        <v>123</v>
      </c>
    </row>
    <row r="301" spans="2:65" s="13" customFormat="1">
      <c r="B301" s="152"/>
      <c r="D301" s="147" t="s">
        <v>131</v>
      </c>
      <c r="E301" s="153" t="s">
        <v>1</v>
      </c>
      <c r="F301" s="154" t="s">
        <v>134</v>
      </c>
      <c r="H301" s="155">
        <v>-1</v>
      </c>
      <c r="L301" s="152"/>
      <c r="M301" s="156"/>
      <c r="T301" s="157"/>
      <c r="AT301" s="153" t="s">
        <v>131</v>
      </c>
      <c r="AU301" s="153" t="s">
        <v>76</v>
      </c>
      <c r="AV301" s="13" t="s">
        <v>76</v>
      </c>
      <c r="AW301" s="13" t="s">
        <v>25</v>
      </c>
      <c r="AX301" s="13" t="s">
        <v>13</v>
      </c>
      <c r="AY301" s="153" t="s">
        <v>123</v>
      </c>
    </row>
    <row r="302" spans="2:65" s="13" customFormat="1">
      <c r="B302" s="152"/>
      <c r="D302" s="147" t="s">
        <v>131</v>
      </c>
      <c r="E302" s="153" t="s">
        <v>1</v>
      </c>
      <c r="F302" s="154" t="s">
        <v>135</v>
      </c>
      <c r="H302" s="155">
        <v>-0.25</v>
      </c>
      <c r="L302" s="152"/>
      <c r="M302" s="156"/>
      <c r="T302" s="157"/>
      <c r="AT302" s="153" t="s">
        <v>131</v>
      </c>
      <c r="AU302" s="153" t="s">
        <v>76</v>
      </c>
      <c r="AV302" s="13" t="s">
        <v>76</v>
      </c>
      <c r="AW302" s="13" t="s">
        <v>25</v>
      </c>
      <c r="AX302" s="13" t="s">
        <v>13</v>
      </c>
      <c r="AY302" s="153" t="s">
        <v>123</v>
      </c>
    </row>
    <row r="303" spans="2:65" s="12" customFormat="1">
      <c r="B303" s="146"/>
      <c r="D303" s="147" t="s">
        <v>131</v>
      </c>
      <c r="E303" s="148" t="s">
        <v>1</v>
      </c>
      <c r="F303" s="149" t="s">
        <v>136</v>
      </c>
      <c r="H303" s="148" t="s">
        <v>1</v>
      </c>
      <c r="L303" s="146"/>
      <c r="M303" s="150"/>
      <c r="T303" s="151"/>
      <c r="AT303" s="148" t="s">
        <v>131</v>
      </c>
      <c r="AU303" s="148" t="s">
        <v>76</v>
      </c>
      <c r="AV303" s="12" t="s">
        <v>74</v>
      </c>
      <c r="AW303" s="12" t="s">
        <v>25</v>
      </c>
      <c r="AX303" s="12" t="s">
        <v>13</v>
      </c>
      <c r="AY303" s="148" t="s">
        <v>123</v>
      </c>
    </row>
    <row r="304" spans="2:65" s="13" customFormat="1">
      <c r="B304" s="152"/>
      <c r="D304" s="147" t="s">
        <v>131</v>
      </c>
      <c r="E304" s="153" t="s">
        <v>1</v>
      </c>
      <c r="F304" s="154" t="s">
        <v>137</v>
      </c>
      <c r="H304" s="155">
        <v>1.5629999999999999</v>
      </c>
      <c r="L304" s="152"/>
      <c r="M304" s="156"/>
      <c r="T304" s="157"/>
      <c r="AT304" s="153" t="s">
        <v>131</v>
      </c>
      <c r="AU304" s="153" t="s">
        <v>76</v>
      </c>
      <c r="AV304" s="13" t="s">
        <v>76</v>
      </c>
      <c r="AW304" s="13" t="s">
        <v>25</v>
      </c>
      <c r="AX304" s="13" t="s">
        <v>13</v>
      </c>
      <c r="AY304" s="153" t="s">
        <v>123</v>
      </c>
    </row>
    <row r="305" spans="2:65" s="13" customFormat="1">
      <c r="B305" s="152"/>
      <c r="D305" s="147" t="s">
        <v>131</v>
      </c>
      <c r="E305" s="153" t="s">
        <v>1</v>
      </c>
      <c r="F305" s="154" t="s">
        <v>135</v>
      </c>
      <c r="H305" s="155">
        <v>-0.25</v>
      </c>
      <c r="L305" s="152"/>
      <c r="M305" s="156"/>
      <c r="T305" s="157"/>
      <c r="AT305" s="153" t="s">
        <v>131</v>
      </c>
      <c r="AU305" s="153" t="s">
        <v>76</v>
      </c>
      <c r="AV305" s="13" t="s">
        <v>76</v>
      </c>
      <c r="AW305" s="13" t="s">
        <v>25</v>
      </c>
      <c r="AX305" s="13" t="s">
        <v>13</v>
      </c>
      <c r="AY305" s="153" t="s">
        <v>123</v>
      </c>
    </row>
    <row r="306" spans="2:65" s="12" customFormat="1">
      <c r="B306" s="146"/>
      <c r="D306" s="147" t="s">
        <v>131</v>
      </c>
      <c r="E306" s="148" t="s">
        <v>1</v>
      </c>
      <c r="F306" s="149" t="s">
        <v>142</v>
      </c>
      <c r="H306" s="148" t="s">
        <v>1</v>
      </c>
      <c r="L306" s="146"/>
      <c r="M306" s="150"/>
      <c r="T306" s="151"/>
      <c r="AT306" s="148" t="s">
        <v>131</v>
      </c>
      <c r="AU306" s="148" t="s">
        <v>76</v>
      </c>
      <c r="AV306" s="12" t="s">
        <v>74</v>
      </c>
      <c r="AW306" s="12" t="s">
        <v>25</v>
      </c>
      <c r="AX306" s="12" t="s">
        <v>13</v>
      </c>
      <c r="AY306" s="148" t="s">
        <v>123</v>
      </c>
    </row>
    <row r="307" spans="2:65" s="13" customFormat="1">
      <c r="B307" s="152"/>
      <c r="D307" s="147" t="s">
        <v>131</v>
      </c>
      <c r="E307" s="153" t="s">
        <v>1</v>
      </c>
      <c r="F307" s="154" t="s">
        <v>143</v>
      </c>
      <c r="H307" s="155">
        <v>13</v>
      </c>
      <c r="L307" s="152"/>
      <c r="M307" s="156"/>
      <c r="T307" s="157"/>
      <c r="AT307" s="153" t="s">
        <v>131</v>
      </c>
      <c r="AU307" s="153" t="s">
        <v>76</v>
      </c>
      <c r="AV307" s="13" t="s">
        <v>76</v>
      </c>
      <c r="AW307" s="13" t="s">
        <v>25</v>
      </c>
      <c r="AX307" s="13" t="s">
        <v>13</v>
      </c>
      <c r="AY307" s="153" t="s">
        <v>123</v>
      </c>
    </row>
    <row r="308" spans="2:65" s="14" customFormat="1">
      <c r="B308" s="158"/>
      <c r="D308" s="147" t="s">
        <v>131</v>
      </c>
      <c r="E308" s="159" t="s">
        <v>1</v>
      </c>
      <c r="F308" s="160" t="s">
        <v>138</v>
      </c>
      <c r="H308" s="161">
        <v>29.062999999999999</v>
      </c>
      <c r="L308" s="158"/>
      <c r="M308" s="162"/>
      <c r="T308" s="163"/>
      <c r="AT308" s="159" t="s">
        <v>131</v>
      </c>
      <c r="AU308" s="159" t="s">
        <v>76</v>
      </c>
      <c r="AV308" s="14" t="s">
        <v>129</v>
      </c>
      <c r="AW308" s="14" t="s">
        <v>25</v>
      </c>
      <c r="AX308" s="14" t="s">
        <v>74</v>
      </c>
      <c r="AY308" s="159" t="s">
        <v>123</v>
      </c>
    </row>
    <row r="309" spans="2:65" s="1" customFormat="1" ht="33" customHeight="1">
      <c r="B309" s="132"/>
      <c r="C309" s="133" t="s">
        <v>322</v>
      </c>
      <c r="D309" s="133" t="s">
        <v>125</v>
      </c>
      <c r="E309" s="134" t="s">
        <v>323</v>
      </c>
      <c r="F309" s="135" t="s">
        <v>324</v>
      </c>
      <c r="G309" s="136" t="s">
        <v>128</v>
      </c>
      <c r="H309" s="137">
        <v>29.062999999999999</v>
      </c>
      <c r="I309" s="138">
        <v>0</v>
      </c>
      <c r="J309" s="138">
        <f>ROUND(I309*H309,2)</f>
        <v>0</v>
      </c>
      <c r="K309" s="139"/>
      <c r="L309" s="28"/>
      <c r="M309" s="140" t="s">
        <v>1</v>
      </c>
      <c r="N309" s="141" t="s">
        <v>33</v>
      </c>
      <c r="O309" s="142">
        <v>0.75</v>
      </c>
      <c r="P309" s="142">
        <f>O309*H309</f>
        <v>21.797249999999998</v>
      </c>
      <c r="Q309" s="142">
        <v>0.20745</v>
      </c>
      <c r="R309" s="142">
        <f>Q309*H309</f>
        <v>6.0291193499999993</v>
      </c>
      <c r="S309" s="142">
        <v>0</v>
      </c>
      <c r="T309" s="143">
        <f>S309*H309</f>
        <v>0</v>
      </c>
      <c r="AR309" s="144" t="s">
        <v>129</v>
      </c>
      <c r="AT309" s="144" t="s">
        <v>125</v>
      </c>
      <c r="AU309" s="144" t="s">
        <v>76</v>
      </c>
      <c r="AY309" s="16" t="s">
        <v>123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74</v>
      </c>
      <c r="BK309" s="145">
        <f>ROUND(I309*H309,2)</f>
        <v>0</v>
      </c>
      <c r="BL309" s="16" t="s">
        <v>129</v>
      </c>
      <c r="BM309" s="144" t="s">
        <v>325</v>
      </c>
    </row>
    <row r="310" spans="2:65" s="12" customFormat="1">
      <c r="B310" s="146"/>
      <c r="D310" s="147" t="s">
        <v>131</v>
      </c>
      <c r="E310" s="148" t="s">
        <v>1</v>
      </c>
      <c r="F310" s="149" t="s">
        <v>132</v>
      </c>
      <c r="H310" s="148" t="s">
        <v>1</v>
      </c>
      <c r="L310" s="146"/>
      <c r="M310" s="150"/>
      <c r="T310" s="151"/>
      <c r="AT310" s="148" t="s">
        <v>131</v>
      </c>
      <c r="AU310" s="148" t="s">
        <v>76</v>
      </c>
      <c r="AV310" s="12" t="s">
        <v>74</v>
      </c>
      <c r="AW310" s="12" t="s">
        <v>25</v>
      </c>
      <c r="AX310" s="12" t="s">
        <v>13</v>
      </c>
      <c r="AY310" s="148" t="s">
        <v>123</v>
      </c>
    </row>
    <row r="311" spans="2:65" s="13" customFormat="1">
      <c r="B311" s="152"/>
      <c r="D311" s="147" t="s">
        <v>131</v>
      </c>
      <c r="E311" s="153" t="s">
        <v>1</v>
      </c>
      <c r="F311" s="154" t="s">
        <v>133</v>
      </c>
      <c r="H311" s="155">
        <v>16</v>
      </c>
      <c r="L311" s="152"/>
      <c r="M311" s="156"/>
      <c r="T311" s="157"/>
      <c r="AT311" s="153" t="s">
        <v>131</v>
      </c>
      <c r="AU311" s="153" t="s">
        <v>76</v>
      </c>
      <c r="AV311" s="13" t="s">
        <v>76</v>
      </c>
      <c r="AW311" s="13" t="s">
        <v>25</v>
      </c>
      <c r="AX311" s="13" t="s">
        <v>13</v>
      </c>
      <c r="AY311" s="153" t="s">
        <v>123</v>
      </c>
    </row>
    <row r="312" spans="2:65" s="13" customFormat="1">
      <c r="B312" s="152"/>
      <c r="D312" s="147" t="s">
        <v>131</v>
      </c>
      <c r="E312" s="153" t="s">
        <v>1</v>
      </c>
      <c r="F312" s="154" t="s">
        <v>134</v>
      </c>
      <c r="H312" s="155">
        <v>-1</v>
      </c>
      <c r="L312" s="152"/>
      <c r="M312" s="156"/>
      <c r="T312" s="157"/>
      <c r="AT312" s="153" t="s">
        <v>131</v>
      </c>
      <c r="AU312" s="153" t="s">
        <v>76</v>
      </c>
      <c r="AV312" s="13" t="s">
        <v>76</v>
      </c>
      <c r="AW312" s="13" t="s">
        <v>25</v>
      </c>
      <c r="AX312" s="13" t="s">
        <v>13</v>
      </c>
      <c r="AY312" s="153" t="s">
        <v>123</v>
      </c>
    </row>
    <row r="313" spans="2:65" s="13" customFormat="1">
      <c r="B313" s="152"/>
      <c r="D313" s="147" t="s">
        <v>131</v>
      </c>
      <c r="E313" s="153" t="s">
        <v>1</v>
      </c>
      <c r="F313" s="154" t="s">
        <v>135</v>
      </c>
      <c r="H313" s="155">
        <v>-0.25</v>
      </c>
      <c r="L313" s="152"/>
      <c r="M313" s="156"/>
      <c r="T313" s="157"/>
      <c r="AT313" s="153" t="s">
        <v>131</v>
      </c>
      <c r="AU313" s="153" t="s">
        <v>76</v>
      </c>
      <c r="AV313" s="13" t="s">
        <v>76</v>
      </c>
      <c r="AW313" s="13" t="s">
        <v>25</v>
      </c>
      <c r="AX313" s="13" t="s">
        <v>13</v>
      </c>
      <c r="AY313" s="153" t="s">
        <v>123</v>
      </c>
    </row>
    <row r="314" spans="2:65" s="12" customFormat="1">
      <c r="B314" s="146"/>
      <c r="D314" s="147" t="s">
        <v>131</v>
      </c>
      <c r="E314" s="148" t="s">
        <v>1</v>
      </c>
      <c r="F314" s="149" t="s">
        <v>136</v>
      </c>
      <c r="H314" s="148" t="s">
        <v>1</v>
      </c>
      <c r="L314" s="146"/>
      <c r="M314" s="150"/>
      <c r="T314" s="151"/>
      <c r="AT314" s="148" t="s">
        <v>131</v>
      </c>
      <c r="AU314" s="148" t="s">
        <v>76</v>
      </c>
      <c r="AV314" s="12" t="s">
        <v>74</v>
      </c>
      <c r="AW314" s="12" t="s">
        <v>25</v>
      </c>
      <c r="AX314" s="12" t="s">
        <v>13</v>
      </c>
      <c r="AY314" s="148" t="s">
        <v>123</v>
      </c>
    </row>
    <row r="315" spans="2:65" s="13" customFormat="1">
      <c r="B315" s="152"/>
      <c r="D315" s="147" t="s">
        <v>131</v>
      </c>
      <c r="E315" s="153" t="s">
        <v>1</v>
      </c>
      <c r="F315" s="154" t="s">
        <v>137</v>
      </c>
      <c r="H315" s="155">
        <v>1.5629999999999999</v>
      </c>
      <c r="L315" s="152"/>
      <c r="M315" s="156"/>
      <c r="T315" s="157"/>
      <c r="AT315" s="153" t="s">
        <v>131</v>
      </c>
      <c r="AU315" s="153" t="s">
        <v>76</v>
      </c>
      <c r="AV315" s="13" t="s">
        <v>76</v>
      </c>
      <c r="AW315" s="13" t="s">
        <v>25</v>
      </c>
      <c r="AX315" s="13" t="s">
        <v>13</v>
      </c>
      <c r="AY315" s="153" t="s">
        <v>123</v>
      </c>
    </row>
    <row r="316" spans="2:65" s="13" customFormat="1">
      <c r="B316" s="152"/>
      <c r="D316" s="147" t="s">
        <v>131</v>
      </c>
      <c r="E316" s="153" t="s">
        <v>1</v>
      </c>
      <c r="F316" s="154" t="s">
        <v>135</v>
      </c>
      <c r="H316" s="155">
        <v>-0.25</v>
      </c>
      <c r="L316" s="152"/>
      <c r="M316" s="156"/>
      <c r="T316" s="157"/>
      <c r="AT316" s="153" t="s">
        <v>131</v>
      </c>
      <c r="AU316" s="153" t="s">
        <v>76</v>
      </c>
      <c r="AV316" s="13" t="s">
        <v>76</v>
      </c>
      <c r="AW316" s="13" t="s">
        <v>25</v>
      </c>
      <c r="AX316" s="13" t="s">
        <v>13</v>
      </c>
      <c r="AY316" s="153" t="s">
        <v>123</v>
      </c>
    </row>
    <row r="317" spans="2:65" s="12" customFormat="1">
      <c r="B317" s="146"/>
      <c r="D317" s="147" t="s">
        <v>131</v>
      </c>
      <c r="E317" s="148" t="s">
        <v>1</v>
      </c>
      <c r="F317" s="149" t="s">
        <v>142</v>
      </c>
      <c r="H317" s="148" t="s">
        <v>1</v>
      </c>
      <c r="L317" s="146"/>
      <c r="M317" s="150"/>
      <c r="T317" s="151"/>
      <c r="AT317" s="148" t="s">
        <v>131</v>
      </c>
      <c r="AU317" s="148" t="s">
        <v>76</v>
      </c>
      <c r="AV317" s="12" t="s">
        <v>74</v>
      </c>
      <c r="AW317" s="12" t="s">
        <v>25</v>
      </c>
      <c r="AX317" s="12" t="s">
        <v>13</v>
      </c>
      <c r="AY317" s="148" t="s">
        <v>123</v>
      </c>
    </row>
    <row r="318" spans="2:65" s="13" customFormat="1">
      <c r="B318" s="152"/>
      <c r="D318" s="147" t="s">
        <v>131</v>
      </c>
      <c r="E318" s="153" t="s">
        <v>1</v>
      </c>
      <c r="F318" s="154" t="s">
        <v>143</v>
      </c>
      <c r="H318" s="155">
        <v>13</v>
      </c>
      <c r="L318" s="152"/>
      <c r="M318" s="156"/>
      <c r="T318" s="157"/>
      <c r="AT318" s="153" t="s">
        <v>131</v>
      </c>
      <c r="AU318" s="153" t="s">
        <v>76</v>
      </c>
      <c r="AV318" s="13" t="s">
        <v>76</v>
      </c>
      <c r="AW318" s="13" t="s">
        <v>25</v>
      </c>
      <c r="AX318" s="13" t="s">
        <v>13</v>
      </c>
      <c r="AY318" s="153" t="s">
        <v>123</v>
      </c>
    </row>
    <row r="319" spans="2:65" s="14" customFormat="1">
      <c r="B319" s="158"/>
      <c r="D319" s="147" t="s">
        <v>131</v>
      </c>
      <c r="E319" s="159" t="s">
        <v>1</v>
      </c>
      <c r="F319" s="160" t="s">
        <v>138</v>
      </c>
      <c r="H319" s="161">
        <v>29.062999999999999</v>
      </c>
      <c r="L319" s="158"/>
      <c r="M319" s="162"/>
      <c r="T319" s="163"/>
      <c r="AT319" s="159" t="s">
        <v>131</v>
      </c>
      <c r="AU319" s="159" t="s">
        <v>76</v>
      </c>
      <c r="AV319" s="14" t="s">
        <v>129</v>
      </c>
      <c r="AW319" s="14" t="s">
        <v>25</v>
      </c>
      <c r="AX319" s="14" t="s">
        <v>74</v>
      </c>
      <c r="AY319" s="159" t="s">
        <v>123</v>
      </c>
    </row>
    <row r="320" spans="2:65" s="11" customFormat="1" ht="22.9" customHeight="1">
      <c r="B320" s="121"/>
      <c r="D320" s="122" t="s">
        <v>67</v>
      </c>
      <c r="E320" s="130" t="s">
        <v>167</v>
      </c>
      <c r="F320" s="130" t="s">
        <v>326</v>
      </c>
      <c r="J320" s="131">
        <f>BK320</f>
        <v>0</v>
      </c>
      <c r="L320" s="121"/>
      <c r="M320" s="125"/>
      <c r="P320" s="126">
        <f>P321+SUM(P322:P333)</f>
        <v>30.663</v>
      </c>
      <c r="R320" s="126">
        <f>R321+SUM(R322:R333)</f>
        <v>1.1938123</v>
      </c>
      <c r="T320" s="127">
        <f>T321+SUM(T322:T333)</f>
        <v>1.4950000000000001</v>
      </c>
      <c r="AR320" s="122" t="s">
        <v>74</v>
      </c>
      <c r="AT320" s="128" t="s">
        <v>67</v>
      </c>
      <c r="AU320" s="128" t="s">
        <v>74</v>
      </c>
      <c r="AY320" s="122" t="s">
        <v>123</v>
      </c>
      <c r="BK320" s="129">
        <f>BK321+SUM(BK322:BK333)</f>
        <v>0</v>
      </c>
    </row>
    <row r="321" spans="2:65" s="1" customFormat="1" ht="21.75" customHeight="1">
      <c r="B321" s="132"/>
      <c r="C321" s="133" t="s">
        <v>327</v>
      </c>
      <c r="D321" s="133" t="s">
        <v>125</v>
      </c>
      <c r="E321" s="134" t="s">
        <v>328</v>
      </c>
      <c r="F321" s="135" t="s">
        <v>329</v>
      </c>
      <c r="G321" s="136" t="s">
        <v>330</v>
      </c>
      <c r="H321" s="137">
        <v>1</v>
      </c>
      <c r="I321" s="138">
        <v>0</v>
      </c>
      <c r="J321" s="138">
        <f>ROUND(I321*H321,2)</f>
        <v>0</v>
      </c>
      <c r="K321" s="139"/>
      <c r="L321" s="28"/>
      <c r="M321" s="140" t="s">
        <v>1</v>
      </c>
      <c r="N321" s="141" t="s">
        <v>33</v>
      </c>
      <c r="O321" s="142">
        <v>15.428000000000001</v>
      </c>
      <c r="P321" s="142">
        <f>O321*H321</f>
        <v>15.428000000000001</v>
      </c>
      <c r="Q321" s="142">
        <v>1.12181</v>
      </c>
      <c r="R321" s="142">
        <f>Q321*H321</f>
        <v>1.12181</v>
      </c>
      <c r="S321" s="142">
        <v>0</v>
      </c>
      <c r="T321" s="143">
        <f>S321*H321</f>
        <v>0</v>
      </c>
      <c r="AR321" s="144" t="s">
        <v>129</v>
      </c>
      <c r="AT321" s="144" t="s">
        <v>125</v>
      </c>
      <c r="AU321" s="144" t="s">
        <v>76</v>
      </c>
      <c r="AY321" s="16" t="s">
        <v>123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74</v>
      </c>
      <c r="BK321" s="145">
        <f>ROUND(I321*H321,2)</f>
        <v>0</v>
      </c>
      <c r="BL321" s="16" t="s">
        <v>129</v>
      </c>
      <c r="BM321" s="144" t="s">
        <v>331</v>
      </c>
    </row>
    <row r="322" spans="2:65" s="1" customFormat="1" ht="24.2" customHeight="1">
      <c r="B322" s="132"/>
      <c r="C322" s="133" t="s">
        <v>332</v>
      </c>
      <c r="D322" s="133" t="s">
        <v>125</v>
      </c>
      <c r="E322" s="134" t="s">
        <v>333</v>
      </c>
      <c r="F322" s="135" t="s">
        <v>334</v>
      </c>
      <c r="G322" s="136" t="s">
        <v>155</v>
      </c>
      <c r="H322" s="137">
        <v>23</v>
      </c>
      <c r="I322" s="138">
        <v>0</v>
      </c>
      <c r="J322" s="138">
        <f>ROUND(I322*H322,2)</f>
        <v>0</v>
      </c>
      <c r="K322" s="139"/>
      <c r="L322" s="28"/>
      <c r="M322" s="140" t="s">
        <v>1</v>
      </c>
      <c r="N322" s="141" t="s">
        <v>33</v>
      </c>
      <c r="O322" s="142">
        <v>0.29199999999999998</v>
      </c>
      <c r="P322" s="142">
        <f>O322*H322</f>
        <v>6.7159999999999993</v>
      </c>
      <c r="Q322" s="142">
        <v>1.0000000000000001E-5</v>
      </c>
      <c r="R322" s="142">
        <f>Q322*H322</f>
        <v>2.3000000000000001E-4</v>
      </c>
      <c r="S322" s="142">
        <v>0</v>
      </c>
      <c r="T322" s="143">
        <f>S322*H322</f>
        <v>0</v>
      </c>
      <c r="AR322" s="144" t="s">
        <v>129</v>
      </c>
      <c r="AT322" s="144" t="s">
        <v>125</v>
      </c>
      <c r="AU322" s="144" t="s">
        <v>76</v>
      </c>
      <c r="AY322" s="16" t="s">
        <v>123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74</v>
      </c>
      <c r="BK322" s="145">
        <f>ROUND(I322*H322,2)</f>
        <v>0</v>
      </c>
      <c r="BL322" s="16" t="s">
        <v>129</v>
      </c>
      <c r="BM322" s="144" t="s">
        <v>335</v>
      </c>
    </row>
    <row r="323" spans="2:65" s="12" customFormat="1">
      <c r="B323" s="146"/>
      <c r="D323" s="147" t="s">
        <v>131</v>
      </c>
      <c r="E323" s="148" t="s">
        <v>1</v>
      </c>
      <c r="F323" s="149" t="s">
        <v>253</v>
      </c>
      <c r="H323" s="148" t="s">
        <v>1</v>
      </c>
      <c r="L323" s="146"/>
      <c r="M323" s="150"/>
      <c r="T323" s="151"/>
      <c r="AT323" s="148" t="s">
        <v>131</v>
      </c>
      <c r="AU323" s="148" t="s">
        <v>76</v>
      </c>
      <c r="AV323" s="12" t="s">
        <v>74</v>
      </c>
      <c r="AW323" s="12" t="s">
        <v>25</v>
      </c>
      <c r="AX323" s="12" t="s">
        <v>13</v>
      </c>
      <c r="AY323" s="148" t="s">
        <v>123</v>
      </c>
    </row>
    <row r="324" spans="2:65" s="13" customFormat="1">
      <c r="B324" s="152"/>
      <c r="D324" s="147" t="s">
        <v>131</v>
      </c>
      <c r="E324" s="153" t="s">
        <v>1</v>
      </c>
      <c r="F324" s="154" t="s">
        <v>336</v>
      </c>
      <c r="H324" s="155">
        <v>13</v>
      </c>
      <c r="L324" s="152"/>
      <c r="M324" s="156"/>
      <c r="T324" s="157"/>
      <c r="AT324" s="153" t="s">
        <v>131</v>
      </c>
      <c r="AU324" s="153" t="s">
        <v>76</v>
      </c>
      <c r="AV324" s="13" t="s">
        <v>76</v>
      </c>
      <c r="AW324" s="13" t="s">
        <v>25</v>
      </c>
      <c r="AX324" s="13" t="s">
        <v>13</v>
      </c>
      <c r="AY324" s="153" t="s">
        <v>123</v>
      </c>
    </row>
    <row r="325" spans="2:65" s="12" customFormat="1">
      <c r="B325" s="146"/>
      <c r="D325" s="147" t="s">
        <v>131</v>
      </c>
      <c r="E325" s="148" t="s">
        <v>1</v>
      </c>
      <c r="F325" s="149" t="s">
        <v>254</v>
      </c>
      <c r="H325" s="148" t="s">
        <v>1</v>
      </c>
      <c r="L325" s="146"/>
      <c r="M325" s="150"/>
      <c r="T325" s="151"/>
      <c r="AT325" s="148" t="s">
        <v>131</v>
      </c>
      <c r="AU325" s="148" t="s">
        <v>76</v>
      </c>
      <c r="AV325" s="12" t="s">
        <v>74</v>
      </c>
      <c r="AW325" s="12" t="s">
        <v>25</v>
      </c>
      <c r="AX325" s="12" t="s">
        <v>13</v>
      </c>
      <c r="AY325" s="148" t="s">
        <v>123</v>
      </c>
    </row>
    <row r="326" spans="2:65" s="13" customFormat="1">
      <c r="B326" s="152"/>
      <c r="D326" s="147" t="s">
        <v>131</v>
      </c>
      <c r="E326" s="153" t="s">
        <v>1</v>
      </c>
      <c r="F326" s="154" t="s">
        <v>175</v>
      </c>
      <c r="H326" s="155">
        <v>10</v>
      </c>
      <c r="L326" s="152"/>
      <c r="M326" s="156"/>
      <c r="T326" s="157"/>
      <c r="AT326" s="153" t="s">
        <v>131</v>
      </c>
      <c r="AU326" s="153" t="s">
        <v>76</v>
      </c>
      <c r="AV326" s="13" t="s">
        <v>76</v>
      </c>
      <c r="AW326" s="13" t="s">
        <v>25</v>
      </c>
      <c r="AX326" s="13" t="s">
        <v>13</v>
      </c>
      <c r="AY326" s="153" t="s">
        <v>123</v>
      </c>
    </row>
    <row r="327" spans="2:65" s="14" customFormat="1">
      <c r="B327" s="158"/>
      <c r="D327" s="147" t="s">
        <v>131</v>
      </c>
      <c r="E327" s="159" t="s">
        <v>1</v>
      </c>
      <c r="F327" s="160" t="s">
        <v>138</v>
      </c>
      <c r="H327" s="161">
        <v>23</v>
      </c>
      <c r="L327" s="158"/>
      <c r="M327" s="162"/>
      <c r="T327" s="163"/>
      <c r="AT327" s="159" t="s">
        <v>131</v>
      </c>
      <c r="AU327" s="159" t="s">
        <v>76</v>
      </c>
      <c r="AV327" s="14" t="s">
        <v>129</v>
      </c>
      <c r="AW327" s="14" t="s">
        <v>25</v>
      </c>
      <c r="AX327" s="14" t="s">
        <v>74</v>
      </c>
      <c r="AY327" s="159" t="s">
        <v>123</v>
      </c>
    </row>
    <row r="328" spans="2:65" s="1" customFormat="1" ht="24.2" customHeight="1">
      <c r="B328" s="132"/>
      <c r="C328" s="164" t="s">
        <v>337</v>
      </c>
      <c r="D328" s="164" t="s">
        <v>257</v>
      </c>
      <c r="E328" s="165" t="s">
        <v>338</v>
      </c>
      <c r="F328" s="166" t="s">
        <v>339</v>
      </c>
      <c r="G328" s="167" t="s">
        <v>155</v>
      </c>
      <c r="H328" s="168">
        <v>23.69</v>
      </c>
      <c r="I328" s="169">
        <v>0</v>
      </c>
      <c r="J328" s="169">
        <f>ROUND(I328*H328,2)</f>
        <v>0</v>
      </c>
      <c r="K328" s="170"/>
      <c r="L328" s="171"/>
      <c r="M328" s="172" t="s">
        <v>1</v>
      </c>
      <c r="N328" s="173" t="s">
        <v>33</v>
      </c>
      <c r="O328" s="142">
        <v>0</v>
      </c>
      <c r="P328" s="142">
        <f>O328*H328</f>
        <v>0</v>
      </c>
      <c r="Q328" s="142">
        <v>2.6700000000000001E-3</v>
      </c>
      <c r="R328" s="142">
        <f>Q328*H328</f>
        <v>6.3252300000000011E-2</v>
      </c>
      <c r="S328" s="142">
        <v>0</v>
      </c>
      <c r="T328" s="143">
        <f>S328*H328</f>
        <v>0</v>
      </c>
      <c r="AR328" s="144" t="s">
        <v>167</v>
      </c>
      <c r="AT328" s="144" t="s">
        <v>257</v>
      </c>
      <c r="AU328" s="144" t="s">
        <v>76</v>
      </c>
      <c r="AY328" s="16" t="s">
        <v>123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6" t="s">
        <v>74</v>
      </c>
      <c r="BK328" s="145">
        <f>ROUND(I328*H328,2)</f>
        <v>0</v>
      </c>
      <c r="BL328" s="16" t="s">
        <v>129</v>
      </c>
      <c r="BM328" s="144" t="s">
        <v>340</v>
      </c>
    </row>
    <row r="329" spans="2:65" s="13" customFormat="1">
      <c r="B329" s="152"/>
      <c r="D329" s="147" t="s">
        <v>131</v>
      </c>
      <c r="F329" s="154" t="s">
        <v>341</v>
      </c>
      <c r="H329" s="155">
        <v>23.69</v>
      </c>
      <c r="L329" s="152"/>
      <c r="M329" s="156"/>
      <c r="T329" s="157"/>
      <c r="AT329" s="153" t="s">
        <v>131</v>
      </c>
      <c r="AU329" s="153" t="s">
        <v>76</v>
      </c>
      <c r="AV329" s="13" t="s">
        <v>76</v>
      </c>
      <c r="AW329" s="13" t="s">
        <v>3</v>
      </c>
      <c r="AX329" s="13" t="s">
        <v>74</v>
      </c>
      <c r="AY329" s="153" t="s">
        <v>123</v>
      </c>
    </row>
    <row r="330" spans="2:65" s="1" customFormat="1" ht="33" customHeight="1">
      <c r="B330" s="132"/>
      <c r="C330" s="133" t="s">
        <v>342</v>
      </c>
      <c r="D330" s="133" t="s">
        <v>125</v>
      </c>
      <c r="E330" s="134" t="s">
        <v>343</v>
      </c>
      <c r="F330" s="135" t="s">
        <v>344</v>
      </c>
      <c r="G330" s="136" t="s">
        <v>330</v>
      </c>
      <c r="H330" s="137">
        <v>6</v>
      </c>
      <c r="I330" s="138">
        <v>0</v>
      </c>
      <c r="J330" s="138">
        <f>ROUND(I330*H330,2)</f>
        <v>0</v>
      </c>
      <c r="K330" s="139"/>
      <c r="L330" s="28"/>
      <c r="M330" s="140" t="s">
        <v>1</v>
      </c>
      <c r="N330" s="141" t="s">
        <v>33</v>
      </c>
      <c r="O330" s="142">
        <v>0.68300000000000005</v>
      </c>
      <c r="P330" s="142">
        <f>O330*H330</f>
        <v>4.0980000000000008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129</v>
      </c>
      <c r="AT330" s="144" t="s">
        <v>125</v>
      </c>
      <c r="AU330" s="144" t="s">
        <v>76</v>
      </c>
      <c r="AY330" s="16" t="s">
        <v>123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74</v>
      </c>
      <c r="BK330" s="145">
        <f>ROUND(I330*H330,2)</f>
        <v>0</v>
      </c>
      <c r="BL330" s="16" t="s">
        <v>129</v>
      </c>
      <c r="BM330" s="144" t="s">
        <v>345</v>
      </c>
    </row>
    <row r="331" spans="2:65" s="1" customFormat="1" ht="16.5" customHeight="1">
      <c r="B331" s="132"/>
      <c r="C331" s="164" t="s">
        <v>346</v>
      </c>
      <c r="D331" s="164" t="s">
        <v>257</v>
      </c>
      <c r="E331" s="165" t="s">
        <v>347</v>
      </c>
      <c r="F331" s="166" t="s">
        <v>348</v>
      </c>
      <c r="G331" s="167" t="s">
        <v>330</v>
      </c>
      <c r="H331" s="168">
        <v>6</v>
      </c>
      <c r="I331" s="169">
        <v>0</v>
      </c>
      <c r="J331" s="169">
        <f>ROUND(I331*H331,2)</f>
        <v>0</v>
      </c>
      <c r="K331" s="170"/>
      <c r="L331" s="171"/>
      <c r="M331" s="172" t="s">
        <v>1</v>
      </c>
      <c r="N331" s="173" t="s">
        <v>33</v>
      </c>
      <c r="O331" s="142">
        <v>0</v>
      </c>
      <c r="P331" s="142">
        <f>O331*H331</f>
        <v>0</v>
      </c>
      <c r="Q331" s="142">
        <v>8.0000000000000004E-4</v>
      </c>
      <c r="R331" s="142">
        <f>Q331*H331</f>
        <v>4.8000000000000004E-3</v>
      </c>
      <c r="S331" s="142">
        <v>0</v>
      </c>
      <c r="T331" s="143">
        <f>S331*H331</f>
        <v>0</v>
      </c>
      <c r="AR331" s="144" t="s">
        <v>167</v>
      </c>
      <c r="AT331" s="144" t="s">
        <v>257</v>
      </c>
      <c r="AU331" s="144" t="s">
        <v>76</v>
      </c>
      <c r="AY331" s="16" t="s">
        <v>123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74</v>
      </c>
      <c r="BK331" s="145">
        <f>ROUND(I331*H331,2)</f>
        <v>0</v>
      </c>
      <c r="BL331" s="16" t="s">
        <v>129</v>
      </c>
      <c r="BM331" s="144" t="s">
        <v>349</v>
      </c>
    </row>
    <row r="332" spans="2:65" s="1" customFormat="1" ht="21.75" customHeight="1">
      <c r="B332" s="132"/>
      <c r="C332" s="133" t="s">
        <v>350</v>
      </c>
      <c r="D332" s="133" t="s">
        <v>125</v>
      </c>
      <c r="E332" s="134" t="s">
        <v>351</v>
      </c>
      <c r="F332" s="135" t="s">
        <v>352</v>
      </c>
      <c r="G332" s="136" t="s">
        <v>330</v>
      </c>
      <c r="H332" s="137">
        <v>6</v>
      </c>
      <c r="I332" s="138">
        <v>0</v>
      </c>
      <c r="J332" s="138">
        <f>ROUND(I332*H332,2)</f>
        <v>0</v>
      </c>
      <c r="K332" s="139"/>
      <c r="L332" s="28"/>
      <c r="M332" s="140" t="s">
        <v>1</v>
      </c>
      <c r="N332" s="141" t="s">
        <v>33</v>
      </c>
      <c r="O332" s="142">
        <v>0.25</v>
      </c>
      <c r="P332" s="142">
        <f>O332*H332</f>
        <v>1.5</v>
      </c>
      <c r="Q332" s="142">
        <v>6.2E-4</v>
      </c>
      <c r="R332" s="142">
        <f>Q332*H332</f>
        <v>3.7200000000000002E-3</v>
      </c>
      <c r="S332" s="142">
        <v>0</v>
      </c>
      <c r="T332" s="143">
        <f>S332*H332</f>
        <v>0</v>
      </c>
      <c r="AR332" s="144" t="s">
        <v>129</v>
      </c>
      <c r="AT332" s="144" t="s">
        <v>125</v>
      </c>
      <c r="AU332" s="144" t="s">
        <v>76</v>
      </c>
      <c r="AY332" s="16" t="s">
        <v>123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74</v>
      </c>
      <c r="BK332" s="145">
        <f>ROUND(I332*H332,2)</f>
        <v>0</v>
      </c>
      <c r="BL332" s="16" t="s">
        <v>129</v>
      </c>
      <c r="BM332" s="144" t="s">
        <v>353</v>
      </c>
    </row>
    <row r="333" spans="2:65" s="11" customFormat="1" ht="20.85" customHeight="1">
      <c r="B333" s="121"/>
      <c r="D333" s="122" t="s">
        <v>67</v>
      </c>
      <c r="E333" s="130" t="s">
        <v>354</v>
      </c>
      <c r="F333" s="130" t="s">
        <v>355</v>
      </c>
      <c r="J333" s="131">
        <f>BK333</f>
        <v>0</v>
      </c>
      <c r="L333" s="121"/>
      <c r="M333" s="125"/>
      <c r="P333" s="126">
        <f>SUM(P334:P339)</f>
        <v>2.9210000000000003</v>
      </c>
      <c r="R333" s="126">
        <f>SUM(R334:R339)</f>
        <v>0</v>
      </c>
      <c r="T333" s="127">
        <f>SUM(T334:T339)</f>
        <v>1.4950000000000001</v>
      </c>
      <c r="AR333" s="122" t="s">
        <v>74</v>
      </c>
      <c r="AT333" s="128" t="s">
        <v>67</v>
      </c>
      <c r="AU333" s="128" t="s">
        <v>76</v>
      </c>
      <c r="AY333" s="122" t="s">
        <v>123</v>
      </c>
      <c r="BK333" s="129">
        <f>SUM(BK334:BK339)</f>
        <v>0</v>
      </c>
    </row>
    <row r="334" spans="2:65" s="1" customFormat="1" ht="24.2" customHeight="1">
      <c r="B334" s="132"/>
      <c r="C334" s="133" t="s">
        <v>356</v>
      </c>
      <c r="D334" s="133" t="s">
        <v>125</v>
      </c>
      <c r="E334" s="134" t="s">
        <v>357</v>
      </c>
      <c r="F334" s="135" t="s">
        <v>358</v>
      </c>
      <c r="G334" s="136" t="s">
        <v>155</v>
      </c>
      <c r="H334" s="137">
        <v>23</v>
      </c>
      <c r="I334" s="138">
        <v>0</v>
      </c>
      <c r="J334" s="138">
        <f>ROUND(I334*H334,2)</f>
        <v>0</v>
      </c>
      <c r="K334" s="139"/>
      <c r="L334" s="28"/>
      <c r="M334" s="140" t="s">
        <v>1</v>
      </c>
      <c r="N334" s="141" t="s">
        <v>33</v>
      </c>
      <c r="O334" s="142">
        <v>0.127</v>
      </c>
      <c r="P334" s="142">
        <f>O334*H334</f>
        <v>2.9210000000000003</v>
      </c>
      <c r="Q334" s="142">
        <v>0</v>
      </c>
      <c r="R334" s="142">
        <f>Q334*H334</f>
        <v>0</v>
      </c>
      <c r="S334" s="142">
        <v>6.5000000000000002E-2</v>
      </c>
      <c r="T334" s="143">
        <f>S334*H334</f>
        <v>1.4950000000000001</v>
      </c>
      <c r="AR334" s="144" t="s">
        <v>129</v>
      </c>
      <c r="AT334" s="144" t="s">
        <v>125</v>
      </c>
      <c r="AU334" s="144" t="s">
        <v>144</v>
      </c>
      <c r="AY334" s="16" t="s">
        <v>123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74</v>
      </c>
      <c r="BK334" s="145">
        <f>ROUND(I334*H334,2)</f>
        <v>0</v>
      </c>
      <c r="BL334" s="16" t="s">
        <v>129</v>
      </c>
      <c r="BM334" s="144" t="s">
        <v>359</v>
      </c>
    </row>
    <row r="335" spans="2:65" s="12" customFormat="1">
      <c r="B335" s="146"/>
      <c r="D335" s="147" t="s">
        <v>131</v>
      </c>
      <c r="E335" s="148" t="s">
        <v>1</v>
      </c>
      <c r="F335" s="149" t="s">
        <v>253</v>
      </c>
      <c r="H335" s="148" t="s">
        <v>1</v>
      </c>
      <c r="L335" s="146"/>
      <c r="M335" s="150"/>
      <c r="T335" s="151"/>
      <c r="AT335" s="148" t="s">
        <v>131</v>
      </c>
      <c r="AU335" s="148" t="s">
        <v>144</v>
      </c>
      <c r="AV335" s="12" t="s">
        <v>74</v>
      </c>
      <c r="AW335" s="12" t="s">
        <v>25</v>
      </c>
      <c r="AX335" s="12" t="s">
        <v>13</v>
      </c>
      <c r="AY335" s="148" t="s">
        <v>123</v>
      </c>
    </row>
    <row r="336" spans="2:65" s="13" customFormat="1">
      <c r="B336" s="152"/>
      <c r="D336" s="147" t="s">
        <v>131</v>
      </c>
      <c r="E336" s="153" t="s">
        <v>1</v>
      </c>
      <c r="F336" s="154" t="s">
        <v>336</v>
      </c>
      <c r="H336" s="155">
        <v>13</v>
      </c>
      <c r="L336" s="152"/>
      <c r="M336" s="156"/>
      <c r="T336" s="157"/>
      <c r="AT336" s="153" t="s">
        <v>131</v>
      </c>
      <c r="AU336" s="153" t="s">
        <v>144</v>
      </c>
      <c r="AV336" s="13" t="s">
        <v>76</v>
      </c>
      <c r="AW336" s="13" t="s">
        <v>25</v>
      </c>
      <c r="AX336" s="13" t="s">
        <v>13</v>
      </c>
      <c r="AY336" s="153" t="s">
        <v>123</v>
      </c>
    </row>
    <row r="337" spans="2:65" s="12" customFormat="1">
      <c r="B337" s="146"/>
      <c r="D337" s="147" t="s">
        <v>131</v>
      </c>
      <c r="E337" s="148" t="s">
        <v>1</v>
      </c>
      <c r="F337" s="149" t="s">
        <v>254</v>
      </c>
      <c r="H337" s="148" t="s">
        <v>1</v>
      </c>
      <c r="L337" s="146"/>
      <c r="M337" s="150"/>
      <c r="T337" s="151"/>
      <c r="AT337" s="148" t="s">
        <v>131</v>
      </c>
      <c r="AU337" s="148" t="s">
        <v>144</v>
      </c>
      <c r="AV337" s="12" t="s">
        <v>74</v>
      </c>
      <c r="AW337" s="12" t="s">
        <v>25</v>
      </c>
      <c r="AX337" s="12" t="s">
        <v>13</v>
      </c>
      <c r="AY337" s="148" t="s">
        <v>123</v>
      </c>
    </row>
    <row r="338" spans="2:65" s="13" customFormat="1">
      <c r="B338" s="152"/>
      <c r="D338" s="147" t="s">
        <v>131</v>
      </c>
      <c r="E338" s="153" t="s">
        <v>1</v>
      </c>
      <c r="F338" s="154" t="s">
        <v>175</v>
      </c>
      <c r="H338" s="155">
        <v>10</v>
      </c>
      <c r="L338" s="152"/>
      <c r="M338" s="156"/>
      <c r="T338" s="157"/>
      <c r="AT338" s="153" t="s">
        <v>131</v>
      </c>
      <c r="AU338" s="153" t="s">
        <v>144</v>
      </c>
      <c r="AV338" s="13" t="s">
        <v>76</v>
      </c>
      <c r="AW338" s="13" t="s">
        <v>25</v>
      </c>
      <c r="AX338" s="13" t="s">
        <v>13</v>
      </c>
      <c r="AY338" s="153" t="s">
        <v>123</v>
      </c>
    </row>
    <row r="339" spans="2:65" s="14" customFormat="1">
      <c r="B339" s="158"/>
      <c r="D339" s="147" t="s">
        <v>131</v>
      </c>
      <c r="E339" s="159" t="s">
        <v>1</v>
      </c>
      <c r="F339" s="160" t="s">
        <v>138</v>
      </c>
      <c r="H339" s="161">
        <v>23</v>
      </c>
      <c r="L339" s="158"/>
      <c r="M339" s="162"/>
      <c r="T339" s="163"/>
      <c r="AT339" s="159" t="s">
        <v>131</v>
      </c>
      <c r="AU339" s="159" t="s">
        <v>144</v>
      </c>
      <c r="AV339" s="14" t="s">
        <v>129</v>
      </c>
      <c r="AW339" s="14" t="s">
        <v>25</v>
      </c>
      <c r="AX339" s="14" t="s">
        <v>74</v>
      </c>
      <c r="AY339" s="159" t="s">
        <v>123</v>
      </c>
    </row>
    <row r="340" spans="2:65" s="11" customFormat="1" ht="22.9" customHeight="1">
      <c r="B340" s="121"/>
      <c r="D340" s="122" t="s">
        <v>67</v>
      </c>
      <c r="E340" s="130" t="s">
        <v>171</v>
      </c>
      <c r="F340" s="130" t="s">
        <v>360</v>
      </c>
      <c r="J340" s="131">
        <f>BK340</f>
        <v>0</v>
      </c>
      <c r="L340" s="121"/>
      <c r="M340" s="125"/>
      <c r="P340" s="126">
        <f>SUM(P341:P380)</f>
        <v>40.902000000000001</v>
      </c>
      <c r="R340" s="126">
        <f>SUM(R341:R380)</f>
        <v>5.1032850000000005</v>
      </c>
      <c r="T340" s="127">
        <f>SUM(T341:T380)</f>
        <v>2</v>
      </c>
      <c r="AR340" s="122" t="s">
        <v>74</v>
      </c>
      <c r="AT340" s="128" t="s">
        <v>67</v>
      </c>
      <c r="AU340" s="128" t="s">
        <v>74</v>
      </c>
      <c r="AY340" s="122" t="s">
        <v>123</v>
      </c>
      <c r="BK340" s="129">
        <f>SUM(BK341:BK380)</f>
        <v>0</v>
      </c>
    </row>
    <row r="341" spans="2:65" s="1" customFormat="1" ht="33" customHeight="1">
      <c r="B341" s="132"/>
      <c r="C341" s="133" t="s">
        <v>361</v>
      </c>
      <c r="D341" s="133" t="s">
        <v>125</v>
      </c>
      <c r="E341" s="134" t="s">
        <v>362</v>
      </c>
      <c r="F341" s="135" t="s">
        <v>363</v>
      </c>
      <c r="G341" s="136" t="s">
        <v>155</v>
      </c>
      <c r="H341" s="137">
        <v>1.5</v>
      </c>
      <c r="I341" s="138">
        <v>0</v>
      </c>
      <c r="J341" s="138">
        <f>ROUND(I341*H341,2)</f>
        <v>0</v>
      </c>
      <c r="K341" s="139"/>
      <c r="L341" s="28"/>
      <c r="M341" s="140" t="s">
        <v>1</v>
      </c>
      <c r="N341" s="141" t="s">
        <v>33</v>
      </c>
      <c r="O341" s="142">
        <v>0.27100000000000002</v>
      </c>
      <c r="P341" s="142">
        <f>O341*H341</f>
        <v>0.40650000000000003</v>
      </c>
      <c r="Q341" s="142">
        <v>0.16849</v>
      </c>
      <c r="R341" s="142">
        <f>Q341*H341</f>
        <v>0.25273499999999999</v>
      </c>
      <c r="S341" s="142">
        <v>0</v>
      </c>
      <c r="T341" s="143">
        <f>S341*H341</f>
        <v>0</v>
      </c>
      <c r="AR341" s="144" t="s">
        <v>129</v>
      </c>
      <c r="AT341" s="144" t="s">
        <v>125</v>
      </c>
      <c r="AU341" s="144" t="s">
        <v>76</v>
      </c>
      <c r="AY341" s="16" t="s">
        <v>123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74</v>
      </c>
      <c r="BK341" s="145">
        <f>ROUND(I341*H341,2)</f>
        <v>0</v>
      </c>
      <c r="BL341" s="16" t="s">
        <v>129</v>
      </c>
      <c r="BM341" s="144" t="s">
        <v>364</v>
      </c>
    </row>
    <row r="342" spans="2:65" s="1" customFormat="1" ht="24.2" customHeight="1">
      <c r="B342" s="132"/>
      <c r="C342" s="133" t="s">
        <v>365</v>
      </c>
      <c r="D342" s="133" t="s">
        <v>125</v>
      </c>
      <c r="E342" s="134" t="s">
        <v>366</v>
      </c>
      <c r="F342" s="135" t="s">
        <v>367</v>
      </c>
      <c r="G342" s="136" t="s">
        <v>155</v>
      </c>
      <c r="H342" s="137">
        <v>90</v>
      </c>
      <c r="I342" s="138">
        <v>0</v>
      </c>
      <c r="J342" s="138">
        <f>ROUND(I342*H342,2)</f>
        <v>0</v>
      </c>
      <c r="K342" s="139"/>
      <c r="L342" s="28"/>
      <c r="M342" s="140" t="s">
        <v>1</v>
      </c>
      <c r="N342" s="141" t="s">
        <v>33</v>
      </c>
      <c r="O342" s="142">
        <v>6.7000000000000004E-2</v>
      </c>
      <c r="P342" s="142">
        <f>O342*H342</f>
        <v>6.03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129</v>
      </c>
      <c r="AT342" s="144" t="s">
        <v>125</v>
      </c>
      <c r="AU342" s="144" t="s">
        <v>76</v>
      </c>
      <c r="AY342" s="16" t="s">
        <v>123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74</v>
      </c>
      <c r="BK342" s="145">
        <f>ROUND(I342*H342,2)</f>
        <v>0</v>
      </c>
      <c r="BL342" s="16" t="s">
        <v>129</v>
      </c>
      <c r="BM342" s="144" t="s">
        <v>368</v>
      </c>
    </row>
    <row r="343" spans="2:65" s="12" customFormat="1">
      <c r="B343" s="146"/>
      <c r="D343" s="147" t="s">
        <v>131</v>
      </c>
      <c r="E343" s="148" t="s">
        <v>1</v>
      </c>
      <c r="F343" s="149" t="s">
        <v>369</v>
      </c>
      <c r="H343" s="148" t="s">
        <v>1</v>
      </c>
      <c r="L343" s="146"/>
      <c r="M343" s="150"/>
      <c r="T343" s="151"/>
      <c r="AT343" s="148" t="s">
        <v>131</v>
      </c>
      <c r="AU343" s="148" t="s">
        <v>76</v>
      </c>
      <c r="AV343" s="12" t="s">
        <v>74</v>
      </c>
      <c r="AW343" s="12" t="s">
        <v>25</v>
      </c>
      <c r="AX343" s="12" t="s">
        <v>13</v>
      </c>
      <c r="AY343" s="148" t="s">
        <v>123</v>
      </c>
    </row>
    <row r="344" spans="2:65" s="13" customFormat="1">
      <c r="B344" s="152"/>
      <c r="D344" s="147" t="s">
        <v>131</v>
      </c>
      <c r="E344" s="153" t="s">
        <v>1</v>
      </c>
      <c r="F344" s="154" t="s">
        <v>370</v>
      </c>
      <c r="H344" s="155">
        <v>8</v>
      </c>
      <c r="L344" s="152"/>
      <c r="M344" s="156"/>
      <c r="T344" s="157"/>
      <c r="AT344" s="153" t="s">
        <v>131</v>
      </c>
      <c r="AU344" s="153" t="s">
        <v>76</v>
      </c>
      <c r="AV344" s="13" t="s">
        <v>76</v>
      </c>
      <c r="AW344" s="13" t="s">
        <v>25</v>
      </c>
      <c r="AX344" s="13" t="s">
        <v>13</v>
      </c>
      <c r="AY344" s="153" t="s">
        <v>123</v>
      </c>
    </row>
    <row r="345" spans="2:65" s="13" customFormat="1">
      <c r="B345" s="152"/>
      <c r="D345" s="147" t="s">
        <v>131</v>
      </c>
      <c r="E345" s="153" t="s">
        <v>1</v>
      </c>
      <c r="F345" s="154" t="s">
        <v>371</v>
      </c>
      <c r="H345" s="155">
        <v>9</v>
      </c>
      <c r="L345" s="152"/>
      <c r="M345" s="156"/>
      <c r="T345" s="157"/>
      <c r="AT345" s="153" t="s">
        <v>131</v>
      </c>
      <c r="AU345" s="153" t="s">
        <v>76</v>
      </c>
      <c r="AV345" s="13" t="s">
        <v>76</v>
      </c>
      <c r="AW345" s="13" t="s">
        <v>25</v>
      </c>
      <c r="AX345" s="13" t="s">
        <v>13</v>
      </c>
      <c r="AY345" s="153" t="s">
        <v>123</v>
      </c>
    </row>
    <row r="346" spans="2:65" s="12" customFormat="1">
      <c r="B346" s="146"/>
      <c r="D346" s="147" t="s">
        <v>131</v>
      </c>
      <c r="E346" s="148" t="s">
        <v>1</v>
      </c>
      <c r="F346" s="149" t="s">
        <v>372</v>
      </c>
      <c r="H346" s="148" t="s">
        <v>1</v>
      </c>
      <c r="L346" s="146"/>
      <c r="M346" s="150"/>
      <c r="T346" s="151"/>
      <c r="AT346" s="148" t="s">
        <v>131</v>
      </c>
      <c r="AU346" s="148" t="s">
        <v>76</v>
      </c>
      <c r="AV346" s="12" t="s">
        <v>74</v>
      </c>
      <c r="AW346" s="12" t="s">
        <v>25</v>
      </c>
      <c r="AX346" s="12" t="s">
        <v>13</v>
      </c>
      <c r="AY346" s="148" t="s">
        <v>123</v>
      </c>
    </row>
    <row r="347" spans="2:65" s="13" customFormat="1">
      <c r="B347" s="152"/>
      <c r="D347" s="147" t="s">
        <v>131</v>
      </c>
      <c r="E347" s="153" t="s">
        <v>1</v>
      </c>
      <c r="F347" s="154" t="s">
        <v>373</v>
      </c>
      <c r="H347" s="155">
        <v>5</v>
      </c>
      <c r="L347" s="152"/>
      <c r="M347" s="156"/>
      <c r="T347" s="157"/>
      <c r="AT347" s="153" t="s">
        <v>131</v>
      </c>
      <c r="AU347" s="153" t="s">
        <v>76</v>
      </c>
      <c r="AV347" s="13" t="s">
        <v>76</v>
      </c>
      <c r="AW347" s="13" t="s">
        <v>25</v>
      </c>
      <c r="AX347" s="13" t="s">
        <v>13</v>
      </c>
      <c r="AY347" s="153" t="s">
        <v>123</v>
      </c>
    </row>
    <row r="348" spans="2:65" s="12" customFormat="1">
      <c r="B348" s="146"/>
      <c r="D348" s="147" t="s">
        <v>131</v>
      </c>
      <c r="E348" s="148" t="s">
        <v>1</v>
      </c>
      <c r="F348" s="149" t="s">
        <v>374</v>
      </c>
      <c r="H348" s="148" t="s">
        <v>1</v>
      </c>
      <c r="L348" s="146"/>
      <c r="M348" s="150"/>
      <c r="T348" s="151"/>
      <c r="AT348" s="148" t="s">
        <v>131</v>
      </c>
      <c r="AU348" s="148" t="s">
        <v>76</v>
      </c>
      <c r="AV348" s="12" t="s">
        <v>74</v>
      </c>
      <c r="AW348" s="12" t="s">
        <v>25</v>
      </c>
      <c r="AX348" s="12" t="s">
        <v>13</v>
      </c>
      <c r="AY348" s="148" t="s">
        <v>123</v>
      </c>
    </row>
    <row r="349" spans="2:65" s="13" customFormat="1">
      <c r="B349" s="152"/>
      <c r="D349" s="147" t="s">
        <v>131</v>
      </c>
      <c r="E349" s="153" t="s">
        <v>1</v>
      </c>
      <c r="F349" s="154" t="s">
        <v>375</v>
      </c>
      <c r="H349" s="155">
        <v>23</v>
      </c>
      <c r="L349" s="152"/>
      <c r="M349" s="156"/>
      <c r="T349" s="157"/>
      <c r="AT349" s="153" t="s">
        <v>131</v>
      </c>
      <c r="AU349" s="153" t="s">
        <v>76</v>
      </c>
      <c r="AV349" s="13" t="s">
        <v>76</v>
      </c>
      <c r="AW349" s="13" t="s">
        <v>25</v>
      </c>
      <c r="AX349" s="13" t="s">
        <v>13</v>
      </c>
      <c r="AY349" s="153" t="s">
        <v>123</v>
      </c>
    </row>
    <row r="350" spans="2:65" s="14" customFormat="1">
      <c r="B350" s="158"/>
      <c r="D350" s="147" t="s">
        <v>131</v>
      </c>
      <c r="E350" s="159" t="s">
        <v>1</v>
      </c>
      <c r="F350" s="160" t="s">
        <v>138</v>
      </c>
      <c r="H350" s="161">
        <v>45</v>
      </c>
      <c r="L350" s="158"/>
      <c r="M350" s="162"/>
      <c r="T350" s="163"/>
      <c r="AT350" s="159" t="s">
        <v>131</v>
      </c>
      <c r="AU350" s="159" t="s">
        <v>76</v>
      </c>
      <c r="AV350" s="14" t="s">
        <v>129</v>
      </c>
      <c r="AW350" s="14" t="s">
        <v>25</v>
      </c>
      <c r="AX350" s="14" t="s">
        <v>13</v>
      </c>
      <c r="AY350" s="159" t="s">
        <v>123</v>
      </c>
    </row>
    <row r="351" spans="2:65" s="13" customFormat="1">
      <c r="B351" s="152"/>
      <c r="D351" s="147" t="s">
        <v>131</v>
      </c>
      <c r="E351" s="153" t="s">
        <v>1</v>
      </c>
      <c r="F351" s="154" t="s">
        <v>376</v>
      </c>
      <c r="H351" s="155">
        <v>90</v>
      </c>
      <c r="L351" s="152"/>
      <c r="M351" s="156"/>
      <c r="T351" s="157"/>
      <c r="AT351" s="153" t="s">
        <v>131</v>
      </c>
      <c r="AU351" s="153" t="s">
        <v>76</v>
      </c>
      <c r="AV351" s="13" t="s">
        <v>76</v>
      </c>
      <c r="AW351" s="13" t="s">
        <v>25</v>
      </c>
      <c r="AX351" s="13" t="s">
        <v>74</v>
      </c>
      <c r="AY351" s="153" t="s">
        <v>123</v>
      </c>
    </row>
    <row r="352" spans="2:65" s="1" customFormat="1" ht="16.5" customHeight="1">
      <c r="B352" s="132"/>
      <c r="C352" s="133" t="s">
        <v>377</v>
      </c>
      <c r="D352" s="133" t="s">
        <v>125</v>
      </c>
      <c r="E352" s="134" t="s">
        <v>378</v>
      </c>
      <c r="F352" s="135" t="s">
        <v>379</v>
      </c>
      <c r="G352" s="136" t="s">
        <v>155</v>
      </c>
      <c r="H352" s="137">
        <v>45</v>
      </c>
      <c r="I352" s="138">
        <v>0</v>
      </c>
      <c r="J352" s="138">
        <f>ROUND(I352*H352,2)</f>
        <v>0</v>
      </c>
      <c r="K352" s="139"/>
      <c r="L352" s="28"/>
      <c r="M352" s="140" t="s">
        <v>1</v>
      </c>
      <c r="N352" s="141" t="s">
        <v>33</v>
      </c>
      <c r="O352" s="142">
        <v>0.155</v>
      </c>
      <c r="P352" s="142">
        <f>O352*H352</f>
        <v>6.9749999999999996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129</v>
      </c>
      <c r="AT352" s="144" t="s">
        <v>125</v>
      </c>
      <c r="AU352" s="144" t="s">
        <v>76</v>
      </c>
      <c r="AY352" s="16" t="s">
        <v>123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74</v>
      </c>
      <c r="BK352" s="145">
        <f>ROUND(I352*H352,2)</f>
        <v>0</v>
      </c>
      <c r="BL352" s="16" t="s">
        <v>129</v>
      </c>
      <c r="BM352" s="144" t="s">
        <v>380</v>
      </c>
    </row>
    <row r="353" spans="2:65" s="12" customFormat="1">
      <c r="B353" s="146"/>
      <c r="D353" s="147" t="s">
        <v>131</v>
      </c>
      <c r="E353" s="148" t="s">
        <v>1</v>
      </c>
      <c r="F353" s="149" t="s">
        <v>369</v>
      </c>
      <c r="H353" s="148" t="s">
        <v>1</v>
      </c>
      <c r="L353" s="146"/>
      <c r="M353" s="150"/>
      <c r="T353" s="151"/>
      <c r="AT353" s="148" t="s">
        <v>131</v>
      </c>
      <c r="AU353" s="148" t="s">
        <v>76</v>
      </c>
      <c r="AV353" s="12" t="s">
        <v>74</v>
      </c>
      <c r="AW353" s="12" t="s">
        <v>25</v>
      </c>
      <c r="AX353" s="12" t="s">
        <v>13</v>
      </c>
      <c r="AY353" s="148" t="s">
        <v>123</v>
      </c>
    </row>
    <row r="354" spans="2:65" s="13" customFormat="1">
      <c r="B354" s="152"/>
      <c r="D354" s="147" t="s">
        <v>131</v>
      </c>
      <c r="E354" s="153" t="s">
        <v>1</v>
      </c>
      <c r="F354" s="154" t="s">
        <v>370</v>
      </c>
      <c r="H354" s="155">
        <v>8</v>
      </c>
      <c r="L354" s="152"/>
      <c r="M354" s="156"/>
      <c r="T354" s="157"/>
      <c r="AT354" s="153" t="s">
        <v>131</v>
      </c>
      <c r="AU354" s="153" t="s">
        <v>76</v>
      </c>
      <c r="AV354" s="13" t="s">
        <v>76</v>
      </c>
      <c r="AW354" s="13" t="s">
        <v>25</v>
      </c>
      <c r="AX354" s="13" t="s">
        <v>13</v>
      </c>
      <c r="AY354" s="153" t="s">
        <v>123</v>
      </c>
    </row>
    <row r="355" spans="2:65" s="13" customFormat="1">
      <c r="B355" s="152"/>
      <c r="D355" s="147" t="s">
        <v>131</v>
      </c>
      <c r="E355" s="153" t="s">
        <v>1</v>
      </c>
      <c r="F355" s="154" t="s">
        <v>371</v>
      </c>
      <c r="H355" s="155">
        <v>9</v>
      </c>
      <c r="L355" s="152"/>
      <c r="M355" s="156"/>
      <c r="T355" s="157"/>
      <c r="AT355" s="153" t="s">
        <v>131</v>
      </c>
      <c r="AU355" s="153" t="s">
        <v>76</v>
      </c>
      <c r="AV355" s="13" t="s">
        <v>76</v>
      </c>
      <c r="AW355" s="13" t="s">
        <v>25</v>
      </c>
      <c r="AX355" s="13" t="s">
        <v>13</v>
      </c>
      <c r="AY355" s="153" t="s">
        <v>123</v>
      </c>
    </row>
    <row r="356" spans="2:65" s="12" customFormat="1">
      <c r="B356" s="146"/>
      <c r="D356" s="147" t="s">
        <v>131</v>
      </c>
      <c r="E356" s="148" t="s">
        <v>1</v>
      </c>
      <c r="F356" s="149" t="s">
        <v>372</v>
      </c>
      <c r="H356" s="148" t="s">
        <v>1</v>
      </c>
      <c r="L356" s="146"/>
      <c r="M356" s="150"/>
      <c r="T356" s="151"/>
      <c r="AT356" s="148" t="s">
        <v>131</v>
      </c>
      <c r="AU356" s="148" t="s">
        <v>76</v>
      </c>
      <c r="AV356" s="12" t="s">
        <v>74</v>
      </c>
      <c r="AW356" s="12" t="s">
        <v>25</v>
      </c>
      <c r="AX356" s="12" t="s">
        <v>13</v>
      </c>
      <c r="AY356" s="148" t="s">
        <v>123</v>
      </c>
    </row>
    <row r="357" spans="2:65" s="13" customFormat="1">
      <c r="B357" s="152"/>
      <c r="D357" s="147" t="s">
        <v>131</v>
      </c>
      <c r="E357" s="153" t="s">
        <v>1</v>
      </c>
      <c r="F357" s="154" t="s">
        <v>373</v>
      </c>
      <c r="H357" s="155">
        <v>5</v>
      </c>
      <c r="L357" s="152"/>
      <c r="M357" s="156"/>
      <c r="T357" s="157"/>
      <c r="AT357" s="153" t="s">
        <v>131</v>
      </c>
      <c r="AU357" s="153" t="s">
        <v>76</v>
      </c>
      <c r="AV357" s="13" t="s">
        <v>76</v>
      </c>
      <c r="AW357" s="13" t="s">
        <v>25</v>
      </c>
      <c r="AX357" s="13" t="s">
        <v>13</v>
      </c>
      <c r="AY357" s="153" t="s">
        <v>123</v>
      </c>
    </row>
    <row r="358" spans="2:65" s="12" customFormat="1">
      <c r="B358" s="146"/>
      <c r="D358" s="147" t="s">
        <v>131</v>
      </c>
      <c r="E358" s="148" t="s">
        <v>1</v>
      </c>
      <c r="F358" s="149" t="s">
        <v>374</v>
      </c>
      <c r="H358" s="148" t="s">
        <v>1</v>
      </c>
      <c r="L358" s="146"/>
      <c r="M358" s="150"/>
      <c r="T358" s="151"/>
      <c r="AT358" s="148" t="s">
        <v>131</v>
      </c>
      <c r="AU358" s="148" t="s">
        <v>76</v>
      </c>
      <c r="AV358" s="12" t="s">
        <v>74</v>
      </c>
      <c r="AW358" s="12" t="s">
        <v>25</v>
      </c>
      <c r="AX358" s="12" t="s">
        <v>13</v>
      </c>
      <c r="AY358" s="148" t="s">
        <v>123</v>
      </c>
    </row>
    <row r="359" spans="2:65" s="13" customFormat="1">
      <c r="B359" s="152"/>
      <c r="D359" s="147" t="s">
        <v>131</v>
      </c>
      <c r="E359" s="153" t="s">
        <v>1</v>
      </c>
      <c r="F359" s="154" t="s">
        <v>375</v>
      </c>
      <c r="H359" s="155">
        <v>23</v>
      </c>
      <c r="L359" s="152"/>
      <c r="M359" s="156"/>
      <c r="T359" s="157"/>
      <c r="AT359" s="153" t="s">
        <v>131</v>
      </c>
      <c r="AU359" s="153" t="s">
        <v>76</v>
      </c>
      <c r="AV359" s="13" t="s">
        <v>76</v>
      </c>
      <c r="AW359" s="13" t="s">
        <v>25</v>
      </c>
      <c r="AX359" s="13" t="s">
        <v>13</v>
      </c>
      <c r="AY359" s="153" t="s">
        <v>123</v>
      </c>
    </row>
    <row r="360" spans="2:65" s="14" customFormat="1">
      <c r="B360" s="158"/>
      <c r="D360" s="147" t="s">
        <v>131</v>
      </c>
      <c r="E360" s="159" t="s">
        <v>1</v>
      </c>
      <c r="F360" s="160" t="s">
        <v>138</v>
      </c>
      <c r="H360" s="161">
        <v>45</v>
      </c>
      <c r="L360" s="158"/>
      <c r="M360" s="162"/>
      <c r="T360" s="163"/>
      <c r="AT360" s="159" t="s">
        <v>131</v>
      </c>
      <c r="AU360" s="159" t="s">
        <v>76</v>
      </c>
      <c r="AV360" s="14" t="s">
        <v>129</v>
      </c>
      <c r="AW360" s="14" t="s">
        <v>25</v>
      </c>
      <c r="AX360" s="14" t="s">
        <v>74</v>
      </c>
      <c r="AY360" s="159" t="s">
        <v>123</v>
      </c>
    </row>
    <row r="361" spans="2:65" s="1" customFormat="1" ht="24.2" customHeight="1">
      <c r="B361" s="132"/>
      <c r="C361" s="133" t="s">
        <v>381</v>
      </c>
      <c r="D361" s="133" t="s">
        <v>125</v>
      </c>
      <c r="E361" s="134" t="s">
        <v>382</v>
      </c>
      <c r="F361" s="135" t="s">
        <v>383</v>
      </c>
      <c r="G361" s="136" t="s">
        <v>155</v>
      </c>
      <c r="H361" s="137">
        <v>45</v>
      </c>
      <c r="I361" s="138">
        <v>0</v>
      </c>
      <c r="J361" s="138">
        <f>ROUND(I361*H361,2)</f>
        <v>0</v>
      </c>
      <c r="K361" s="139"/>
      <c r="L361" s="28"/>
      <c r="M361" s="140" t="s">
        <v>1</v>
      </c>
      <c r="N361" s="141" t="s">
        <v>33</v>
      </c>
      <c r="O361" s="142">
        <v>0.30499999999999999</v>
      </c>
      <c r="P361" s="142">
        <f>O361*H361</f>
        <v>13.725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129</v>
      </c>
      <c r="AT361" s="144" t="s">
        <v>125</v>
      </c>
      <c r="AU361" s="144" t="s">
        <v>76</v>
      </c>
      <c r="AY361" s="16" t="s">
        <v>123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74</v>
      </c>
      <c r="BK361" s="145">
        <f>ROUND(I361*H361,2)</f>
        <v>0</v>
      </c>
      <c r="BL361" s="16" t="s">
        <v>129</v>
      </c>
      <c r="BM361" s="144" t="s">
        <v>384</v>
      </c>
    </row>
    <row r="362" spans="2:65" s="12" customFormat="1">
      <c r="B362" s="146"/>
      <c r="D362" s="147" t="s">
        <v>131</v>
      </c>
      <c r="E362" s="148" t="s">
        <v>1</v>
      </c>
      <c r="F362" s="149" t="s">
        <v>369</v>
      </c>
      <c r="H362" s="148" t="s">
        <v>1</v>
      </c>
      <c r="L362" s="146"/>
      <c r="M362" s="150"/>
      <c r="T362" s="151"/>
      <c r="AT362" s="148" t="s">
        <v>131</v>
      </c>
      <c r="AU362" s="148" t="s">
        <v>76</v>
      </c>
      <c r="AV362" s="12" t="s">
        <v>74</v>
      </c>
      <c r="AW362" s="12" t="s">
        <v>25</v>
      </c>
      <c r="AX362" s="12" t="s">
        <v>13</v>
      </c>
      <c r="AY362" s="148" t="s">
        <v>123</v>
      </c>
    </row>
    <row r="363" spans="2:65" s="13" customFormat="1">
      <c r="B363" s="152"/>
      <c r="D363" s="147" t="s">
        <v>131</v>
      </c>
      <c r="E363" s="153" t="s">
        <v>1</v>
      </c>
      <c r="F363" s="154" t="s">
        <v>370</v>
      </c>
      <c r="H363" s="155">
        <v>8</v>
      </c>
      <c r="L363" s="152"/>
      <c r="M363" s="156"/>
      <c r="T363" s="157"/>
      <c r="AT363" s="153" t="s">
        <v>131</v>
      </c>
      <c r="AU363" s="153" t="s">
        <v>76</v>
      </c>
      <c r="AV363" s="13" t="s">
        <v>76</v>
      </c>
      <c r="AW363" s="13" t="s">
        <v>25</v>
      </c>
      <c r="AX363" s="13" t="s">
        <v>13</v>
      </c>
      <c r="AY363" s="153" t="s">
        <v>123</v>
      </c>
    </row>
    <row r="364" spans="2:65" s="13" customFormat="1">
      <c r="B364" s="152"/>
      <c r="D364" s="147" t="s">
        <v>131</v>
      </c>
      <c r="E364" s="153" t="s">
        <v>1</v>
      </c>
      <c r="F364" s="154" t="s">
        <v>371</v>
      </c>
      <c r="H364" s="155">
        <v>9</v>
      </c>
      <c r="L364" s="152"/>
      <c r="M364" s="156"/>
      <c r="T364" s="157"/>
      <c r="AT364" s="153" t="s">
        <v>131</v>
      </c>
      <c r="AU364" s="153" t="s">
        <v>76</v>
      </c>
      <c r="AV364" s="13" t="s">
        <v>76</v>
      </c>
      <c r="AW364" s="13" t="s">
        <v>25</v>
      </c>
      <c r="AX364" s="13" t="s">
        <v>13</v>
      </c>
      <c r="AY364" s="153" t="s">
        <v>123</v>
      </c>
    </row>
    <row r="365" spans="2:65" s="12" customFormat="1">
      <c r="B365" s="146"/>
      <c r="D365" s="147" t="s">
        <v>131</v>
      </c>
      <c r="E365" s="148" t="s">
        <v>1</v>
      </c>
      <c r="F365" s="149" t="s">
        <v>372</v>
      </c>
      <c r="H365" s="148" t="s">
        <v>1</v>
      </c>
      <c r="L365" s="146"/>
      <c r="M365" s="150"/>
      <c r="T365" s="151"/>
      <c r="AT365" s="148" t="s">
        <v>131</v>
      </c>
      <c r="AU365" s="148" t="s">
        <v>76</v>
      </c>
      <c r="AV365" s="12" t="s">
        <v>74</v>
      </c>
      <c r="AW365" s="12" t="s">
        <v>25</v>
      </c>
      <c r="AX365" s="12" t="s">
        <v>13</v>
      </c>
      <c r="AY365" s="148" t="s">
        <v>123</v>
      </c>
    </row>
    <row r="366" spans="2:65" s="13" customFormat="1">
      <c r="B366" s="152"/>
      <c r="D366" s="147" t="s">
        <v>131</v>
      </c>
      <c r="E366" s="153" t="s">
        <v>1</v>
      </c>
      <c r="F366" s="154" t="s">
        <v>373</v>
      </c>
      <c r="H366" s="155">
        <v>5</v>
      </c>
      <c r="L366" s="152"/>
      <c r="M366" s="156"/>
      <c r="T366" s="157"/>
      <c r="AT366" s="153" t="s">
        <v>131</v>
      </c>
      <c r="AU366" s="153" t="s">
        <v>76</v>
      </c>
      <c r="AV366" s="13" t="s">
        <v>76</v>
      </c>
      <c r="AW366" s="13" t="s">
        <v>25</v>
      </c>
      <c r="AX366" s="13" t="s">
        <v>13</v>
      </c>
      <c r="AY366" s="153" t="s">
        <v>123</v>
      </c>
    </row>
    <row r="367" spans="2:65" s="12" customFormat="1">
      <c r="B367" s="146"/>
      <c r="D367" s="147" t="s">
        <v>131</v>
      </c>
      <c r="E367" s="148" t="s">
        <v>1</v>
      </c>
      <c r="F367" s="149" t="s">
        <v>374</v>
      </c>
      <c r="H367" s="148" t="s">
        <v>1</v>
      </c>
      <c r="L367" s="146"/>
      <c r="M367" s="150"/>
      <c r="T367" s="151"/>
      <c r="AT367" s="148" t="s">
        <v>131</v>
      </c>
      <c r="AU367" s="148" t="s">
        <v>76</v>
      </c>
      <c r="AV367" s="12" t="s">
        <v>74</v>
      </c>
      <c r="AW367" s="12" t="s">
        <v>25</v>
      </c>
      <c r="AX367" s="12" t="s">
        <v>13</v>
      </c>
      <c r="AY367" s="148" t="s">
        <v>123</v>
      </c>
    </row>
    <row r="368" spans="2:65" s="13" customFormat="1">
      <c r="B368" s="152"/>
      <c r="D368" s="147" t="s">
        <v>131</v>
      </c>
      <c r="E368" s="153" t="s">
        <v>1</v>
      </c>
      <c r="F368" s="154" t="s">
        <v>375</v>
      </c>
      <c r="H368" s="155">
        <v>23</v>
      </c>
      <c r="L368" s="152"/>
      <c r="M368" s="156"/>
      <c r="T368" s="157"/>
      <c r="AT368" s="153" t="s">
        <v>131</v>
      </c>
      <c r="AU368" s="153" t="s">
        <v>76</v>
      </c>
      <c r="AV368" s="13" t="s">
        <v>76</v>
      </c>
      <c r="AW368" s="13" t="s">
        <v>25</v>
      </c>
      <c r="AX368" s="13" t="s">
        <v>13</v>
      </c>
      <c r="AY368" s="153" t="s">
        <v>123</v>
      </c>
    </row>
    <row r="369" spans="2:65" s="14" customFormat="1">
      <c r="B369" s="158"/>
      <c r="D369" s="147" t="s">
        <v>131</v>
      </c>
      <c r="E369" s="159" t="s">
        <v>1</v>
      </c>
      <c r="F369" s="160" t="s">
        <v>138</v>
      </c>
      <c r="H369" s="161">
        <v>45</v>
      </c>
      <c r="L369" s="158"/>
      <c r="M369" s="162"/>
      <c r="T369" s="163"/>
      <c r="AT369" s="159" t="s">
        <v>131</v>
      </c>
      <c r="AU369" s="159" t="s">
        <v>76</v>
      </c>
      <c r="AV369" s="14" t="s">
        <v>129</v>
      </c>
      <c r="AW369" s="14" t="s">
        <v>25</v>
      </c>
      <c r="AX369" s="14" t="s">
        <v>74</v>
      </c>
      <c r="AY369" s="159" t="s">
        <v>123</v>
      </c>
    </row>
    <row r="370" spans="2:65" s="1" customFormat="1" ht="33" customHeight="1">
      <c r="B370" s="132"/>
      <c r="C370" s="133" t="s">
        <v>385</v>
      </c>
      <c r="D370" s="133" t="s">
        <v>125</v>
      </c>
      <c r="E370" s="134" t="s">
        <v>386</v>
      </c>
      <c r="F370" s="135" t="s">
        <v>387</v>
      </c>
      <c r="G370" s="136" t="s">
        <v>330</v>
      </c>
      <c r="H370" s="137">
        <v>3</v>
      </c>
      <c r="I370" s="138">
        <v>0</v>
      </c>
      <c r="J370" s="138">
        <f>ROUND(I370*H370,2)</f>
        <v>0</v>
      </c>
      <c r="K370" s="139"/>
      <c r="L370" s="28"/>
      <c r="M370" s="140" t="s">
        <v>1</v>
      </c>
      <c r="N370" s="141" t="s">
        <v>33</v>
      </c>
      <c r="O370" s="142">
        <v>0.57999999999999996</v>
      </c>
      <c r="P370" s="142">
        <f>O370*H370</f>
        <v>1.7399999999999998</v>
      </c>
      <c r="Q370" s="142">
        <v>1.6167899999999999</v>
      </c>
      <c r="R370" s="142">
        <f>Q370*H370</f>
        <v>4.8503699999999998</v>
      </c>
      <c r="S370" s="142">
        <v>0</v>
      </c>
      <c r="T370" s="143">
        <f>S370*H370</f>
        <v>0</v>
      </c>
      <c r="AR370" s="144" t="s">
        <v>129</v>
      </c>
      <c r="AT370" s="144" t="s">
        <v>125</v>
      </c>
      <c r="AU370" s="144" t="s">
        <v>76</v>
      </c>
      <c r="AY370" s="16" t="s">
        <v>123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74</v>
      </c>
      <c r="BK370" s="145">
        <f>ROUND(I370*H370,2)</f>
        <v>0</v>
      </c>
      <c r="BL370" s="16" t="s">
        <v>129</v>
      </c>
      <c r="BM370" s="144" t="s">
        <v>388</v>
      </c>
    </row>
    <row r="371" spans="2:65" s="12" customFormat="1">
      <c r="B371" s="146"/>
      <c r="D371" s="147" t="s">
        <v>131</v>
      </c>
      <c r="E371" s="148" t="s">
        <v>1</v>
      </c>
      <c r="F371" s="149" t="s">
        <v>372</v>
      </c>
      <c r="H371" s="148" t="s">
        <v>1</v>
      </c>
      <c r="L371" s="146"/>
      <c r="M371" s="150"/>
      <c r="T371" s="151"/>
      <c r="AT371" s="148" t="s">
        <v>131</v>
      </c>
      <c r="AU371" s="148" t="s">
        <v>76</v>
      </c>
      <c r="AV371" s="12" t="s">
        <v>74</v>
      </c>
      <c r="AW371" s="12" t="s">
        <v>25</v>
      </c>
      <c r="AX371" s="12" t="s">
        <v>13</v>
      </c>
      <c r="AY371" s="148" t="s">
        <v>123</v>
      </c>
    </row>
    <row r="372" spans="2:65" s="13" customFormat="1">
      <c r="B372" s="152"/>
      <c r="D372" s="147" t="s">
        <v>131</v>
      </c>
      <c r="E372" s="153" t="s">
        <v>1</v>
      </c>
      <c r="F372" s="154" t="s">
        <v>76</v>
      </c>
      <c r="H372" s="155">
        <v>2</v>
      </c>
      <c r="L372" s="152"/>
      <c r="M372" s="156"/>
      <c r="T372" s="157"/>
      <c r="AT372" s="153" t="s">
        <v>131</v>
      </c>
      <c r="AU372" s="153" t="s">
        <v>76</v>
      </c>
      <c r="AV372" s="13" t="s">
        <v>76</v>
      </c>
      <c r="AW372" s="13" t="s">
        <v>25</v>
      </c>
      <c r="AX372" s="13" t="s">
        <v>13</v>
      </c>
      <c r="AY372" s="153" t="s">
        <v>123</v>
      </c>
    </row>
    <row r="373" spans="2:65" s="12" customFormat="1">
      <c r="B373" s="146"/>
      <c r="D373" s="147" t="s">
        <v>131</v>
      </c>
      <c r="E373" s="148" t="s">
        <v>1</v>
      </c>
      <c r="F373" s="149" t="s">
        <v>389</v>
      </c>
      <c r="H373" s="148" t="s">
        <v>1</v>
      </c>
      <c r="L373" s="146"/>
      <c r="M373" s="150"/>
      <c r="T373" s="151"/>
      <c r="AT373" s="148" t="s">
        <v>131</v>
      </c>
      <c r="AU373" s="148" t="s">
        <v>76</v>
      </c>
      <c r="AV373" s="12" t="s">
        <v>74</v>
      </c>
      <c r="AW373" s="12" t="s">
        <v>25</v>
      </c>
      <c r="AX373" s="12" t="s">
        <v>13</v>
      </c>
      <c r="AY373" s="148" t="s">
        <v>123</v>
      </c>
    </row>
    <row r="374" spans="2:65" s="13" customFormat="1">
      <c r="B374" s="152"/>
      <c r="D374" s="147" t="s">
        <v>131</v>
      </c>
      <c r="E374" s="153" t="s">
        <v>1</v>
      </c>
      <c r="F374" s="154" t="s">
        <v>74</v>
      </c>
      <c r="H374" s="155">
        <v>1</v>
      </c>
      <c r="L374" s="152"/>
      <c r="M374" s="156"/>
      <c r="T374" s="157"/>
      <c r="AT374" s="153" t="s">
        <v>131</v>
      </c>
      <c r="AU374" s="153" t="s">
        <v>76</v>
      </c>
      <c r="AV374" s="13" t="s">
        <v>76</v>
      </c>
      <c r="AW374" s="13" t="s">
        <v>25</v>
      </c>
      <c r="AX374" s="13" t="s">
        <v>13</v>
      </c>
      <c r="AY374" s="153" t="s">
        <v>123</v>
      </c>
    </row>
    <row r="375" spans="2:65" s="14" customFormat="1">
      <c r="B375" s="158"/>
      <c r="D375" s="147" t="s">
        <v>131</v>
      </c>
      <c r="E375" s="159" t="s">
        <v>1</v>
      </c>
      <c r="F375" s="160" t="s">
        <v>138</v>
      </c>
      <c r="H375" s="161">
        <v>3</v>
      </c>
      <c r="L375" s="158"/>
      <c r="M375" s="162"/>
      <c r="T375" s="163"/>
      <c r="AT375" s="159" t="s">
        <v>131</v>
      </c>
      <c r="AU375" s="159" t="s">
        <v>76</v>
      </c>
      <c r="AV375" s="14" t="s">
        <v>129</v>
      </c>
      <c r="AW375" s="14" t="s">
        <v>25</v>
      </c>
      <c r="AX375" s="14" t="s">
        <v>74</v>
      </c>
      <c r="AY375" s="159" t="s">
        <v>123</v>
      </c>
    </row>
    <row r="376" spans="2:65" s="1" customFormat="1" ht="16.5" customHeight="1">
      <c r="B376" s="132"/>
      <c r="C376" s="133" t="s">
        <v>390</v>
      </c>
      <c r="D376" s="133" t="s">
        <v>125</v>
      </c>
      <c r="E376" s="134" t="s">
        <v>391</v>
      </c>
      <c r="F376" s="135" t="s">
        <v>392</v>
      </c>
      <c r="G376" s="136" t="s">
        <v>128</v>
      </c>
      <c r="H376" s="137">
        <v>50</v>
      </c>
      <c r="I376" s="138">
        <v>0</v>
      </c>
      <c r="J376" s="138">
        <f>ROUND(I376*H376,2)</f>
        <v>0</v>
      </c>
      <c r="K376" s="139"/>
      <c r="L376" s="28"/>
      <c r="M376" s="140" t="s">
        <v>1</v>
      </c>
      <c r="N376" s="141" t="s">
        <v>33</v>
      </c>
      <c r="O376" s="142">
        <v>1.2999999999999999E-2</v>
      </c>
      <c r="P376" s="142">
        <f>O376*H376</f>
        <v>0.65</v>
      </c>
      <c r="Q376" s="142">
        <v>0</v>
      </c>
      <c r="R376" s="142">
        <f>Q376*H376</f>
        <v>0</v>
      </c>
      <c r="S376" s="142">
        <v>0.01</v>
      </c>
      <c r="T376" s="143">
        <f>S376*H376</f>
        <v>0.5</v>
      </c>
      <c r="AR376" s="144" t="s">
        <v>129</v>
      </c>
      <c r="AT376" s="144" t="s">
        <v>125</v>
      </c>
      <c r="AU376" s="144" t="s">
        <v>76</v>
      </c>
      <c r="AY376" s="16" t="s">
        <v>123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74</v>
      </c>
      <c r="BK376" s="145">
        <f>ROUND(I376*H376,2)</f>
        <v>0</v>
      </c>
      <c r="BL376" s="16" t="s">
        <v>129</v>
      </c>
      <c r="BM376" s="144" t="s">
        <v>393</v>
      </c>
    </row>
    <row r="377" spans="2:65" s="1" customFormat="1" ht="24.2" customHeight="1">
      <c r="B377" s="132"/>
      <c r="C377" s="133" t="s">
        <v>394</v>
      </c>
      <c r="D377" s="133" t="s">
        <v>125</v>
      </c>
      <c r="E377" s="134" t="s">
        <v>395</v>
      </c>
      <c r="F377" s="135" t="s">
        <v>396</v>
      </c>
      <c r="G377" s="136" t="s">
        <v>128</v>
      </c>
      <c r="H377" s="137">
        <v>50</v>
      </c>
      <c r="I377" s="138">
        <v>0</v>
      </c>
      <c r="J377" s="138">
        <f>ROUND(I377*H377,2)</f>
        <v>0</v>
      </c>
      <c r="K377" s="139"/>
      <c r="L377" s="28"/>
      <c r="M377" s="140" t="s">
        <v>1</v>
      </c>
      <c r="N377" s="141" t="s">
        <v>33</v>
      </c>
      <c r="O377" s="142">
        <v>0.01</v>
      </c>
      <c r="P377" s="142">
        <f>O377*H377</f>
        <v>0.5</v>
      </c>
      <c r="Q377" s="142">
        <v>0</v>
      </c>
      <c r="R377" s="142">
        <f>Q377*H377</f>
        <v>0</v>
      </c>
      <c r="S377" s="142">
        <v>0.01</v>
      </c>
      <c r="T377" s="143">
        <f>S377*H377</f>
        <v>0.5</v>
      </c>
      <c r="AR377" s="144" t="s">
        <v>129</v>
      </c>
      <c r="AT377" s="144" t="s">
        <v>125</v>
      </c>
      <c r="AU377" s="144" t="s">
        <v>76</v>
      </c>
      <c r="AY377" s="16" t="s">
        <v>123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6" t="s">
        <v>74</v>
      </c>
      <c r="BK377" s="145">
        <f>ROUND(I377*H377,2)</f>
        <v>0</v>
      </c>
      <c r="BL377" s="16" t="s">
        <v>129</v>
      </c>
      <c r="BM377" s="144" t="s">
        <v>397</v>
      </c>
    </row>
    <row r="378" spans="2:65" s="1" customFormat="1" ht="24.2" customHeight="1">
      <c r="B378" s="132"/>
      <c r="C378" s="133" t="s">
        <v>398</v>
      </c>
      <c r="D378" s="133" t="s">
        <v>125</v>
      </c>
      <c r="E378" s="134" t="s">
        <v>399</v>
      </c>
      <c r="F378" s="135" t="s">
        <v>400</v>
      </c>
      <c r="G378" s="136" t="s">
        <v>128</v>
      </c>
      <c r="H378" s="137">
        <v>50</v>
      </c>
      <c r="I378" s="138">
        <v>0</v>
      </c>
      <c r="J378" s="138">
        <f>ROUND(I378*H378,2)</f>
        <v>0</v>
      </c>
      <c r="K378" s="139"/>
      <c r="L378" s="28"/>
      <c r="M378" s="140" t="s">
        <v>1</v>
      </c>
      <c r="N378" s="141" t="s">
        <v>33</v>
      </c>
      <c r="O378" s="142">
        <v>2.1999999999999999E-2</v>
      </c>
      <c r="P378" s="142">
        <f>O378*H378</f>
        <v>1.0999999999999999</v>
      </c>
      <c r="Q378" s="142">
        <v>0</v>
      </c>
      <c r="R378" s="142">
        <f>Q378*H378</f>
        <v>0</v>
      </c>
      <c r="S378" s="142">
        <v>0.02</v>
      </c>
      <c r="T378" s="143">
        <f>S378*H378</f>
        <v>1</v>
      </c>
      <c r="AR378" s="144" t="s">
        <v>129</v>
      </c>
      <c r="AT378" s="144" t="s">
        <v>125</v>
      </c>
      <c r="AU378" s="144" t="s">
        <v>76</v>
      </c>
      <c r="AY378" s="16" t="s">
        <v>123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6" t="s">
        <v>74</v>
      </c>
      <c r="BK378" s="145">
        <f>ROUND(I378*H378,2)</f>
        <v>0</v>
      </c>
      <c r="BL378" s="16" t="s">
        <v>129</v>
      </c>
      <c r="BM378" s="144" t="s">
        <v>401</v>
      </c>
    </row>
    <row r="379" spans="2:65" s="1" customFormat="1" ht="37.9" customHeight="1">
      <c r="B379" s="132"/>
      <c r="C379" s="133" t="s">
        <v>402</v>
      </c>
      <c r="D379" s="133" t="s">
        <v>125</v>
      </c>
      <c r="E379" s="134" t="s">
        <v>403</v>
      </c>
      <c r="F379" s="135" t="s">
        <v>404</v>
      </c>
      <c r="G379" s="136" t="s">
        <v>330</v>
      </c>
      <c r="H379" s="137">
        <v>6</v>
      </c>
      <c r="I379" s="138">
        <v>0</v>
      </c>
      <c r="J379" s="138">
        <f>ROUND(I379*H379,2)</f>
        <v>0</v>
      </c>
      <c r="K379" s="139"/>
      <c r="L379" s="28"/>
      <c r="M379" s="140" t="s">
        <v>1</v>
      </c>
      <c r="N379" s="141" t="s">
        <v>33</v>
      </c>
      <c r="O379" s="142">
        <v>1.59</v>
      </c>
      <c r="P379" s="142">
        <f>O379*H379</f>
        <v>9.5400000000000009</v>
      </c>
      <c r="Q379" s="142">
        <v>3.0000000000000001E-5</v>
      </c>
      <c r="R379" s="142">
        <f>Q379*H379</f>
        <v>1.8000000000000001E-4</v>
      </c>
      <c r="S379" s="142">
        <v>0</v>
      </c>
      <c r="T379" s="143">
        <f>S379*H379</f>
        <v>0</v>
      </c>
      <c r="AR379" s="144" t="s">
        <v>129</v>
      </c>
      <c r="AT379" s="144" t="s">
        <v>125</v>
      </c>
      <c r="AU379" s="144" t="s">
        <v>76</v>
      </c>
      <c r="AY379" s="16" t="s">
        <v>123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6" t="s">
        <v>74</v>
      </c>
      <c r="BK379" s="145">
        <f>ROUND(I379*H379,2)</f>
        <v>0</v>
      </c>
      <c r="BL379" s="16" t="s">
        <v>129</v>
      </c>
      <c r="BM379" s="144" t="s">
        <v>405</v>
      </c>
    </row>
    <row r="380" spans="2:65" s="1" customFormat="1" ht="24.2" customHeight="1">
      <c r="B380" s="132"/>
      <c r="C380" s="133" t="s">
        <v>406</v>
      </c>
      <c r="D380" s="133" t="s">
        <v>125</v>
      </c>
      <c r="E380" s="134" t="s">
        <v>407</v>
      </c>
      <c r="F380" s="135" t="s">
        <v>408</v>
      </c>
      <c r="G380" s="136" t="s">
        <v>155</v>
      </c>
      <c r="H380" s="137">
        <v>1.5</v>
      </c>
      <c r="I380" s="138">
        <v>0</v>
      </c>
      <c r="J380" s="138">
        <f>ROUND(I380*H380,2)</f>
        <v>0</v>
      </c>
      <c r="K380" s="139"/>
      <c r="L380" s="28"/>
      <c r="M380" s="140" t="s">
        <v>1</v>
      </c>
      <c r="N380" s="141" t="s">
        <v>33</v>
      </c>
      <c r="O380" s="142">
        <v>0.157</v>
      </c>
      <c r="P380" s="142">
        <f>O380*H380</f>
        <v>0.23549999999999999</v>
      </c>
      <c r="Q380" s="142">
        <v>0</v>
      </c>
      <c r="R380" s="142">
        <f>Q380*H380</f>
        <v>0</v>
      </c>
      <c r="S380" s="142">
        <v>0</v>
      </c>
      <c r="T380" s="143">
        <f>S380*H380</f>
        <v>0</v>
      </c>
      <c r="AR380" s="144" t="s">
        <v>129</v>
      </c>
      <c r="AT380" s="144" t="s">
        <v>125</v>
      </c>
      <c r="AU380" s="144" t="s">
        <v>76</v>
      </c>
      <c r="AY380" s="16" t="s">
        <v>123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74</v>
      </c>
      <c r="BK380" s="145">
        <f>ROUND(I380*H380,2)</f>
        <v>0</v>
      </c>
      <c r="BL380" s="16" t="s">
        <v>129</v>
      </c>
      <c r="BM380" s="144" t="s">
        <v>409</v>
      </c>
    </row>
    <row r="381" spans="2:65" s="11" customFormat="1" ht="22.9" customHeight="1">
      <c r="B381" s="121"/>
      <c r="D381" s="122" t="s">
        <v>67</v>
      </c>
      <c r="E381" s="130" t="s">
        <v>410</v>
      </c>
      <c r="F381" s="130" t="s">
        <v>411</v>
      </c>
      <c r="J381" s="131">
        <f>BK381</f>
        <v>0</v>
      </c>
      <c r="L381" s="121"/>
      <c r="M381" s="125"/>
      <c r="P381" s="126">
        <f>SUM(P382:P385)</f>
        <v>7.8003</v>
      </c>
      <c r="R381" s="126">
        <f>SUM(R382:R385)</f>
        <v>0</v>
      </c>
      <c r="T381" s="127">
        <f>SUM(T382:T385)</f>
        <v>0</v>
      </c>
      <c r="AR381" s="122" t="s">
        <v>74</v>
      </c>
      <c r="AT381" s="128" t="s">
        <v>67</v>
      </c>
      <c r="AU381" s="128" t="s">
        <v>74</v>
      </c>
      <c r="AY381" s="122" t="s">
        <v>123</v>
      </c>
      <c r="BK381" s="129">
        <f>SUM(BK382:BK385)</f>
        <v>0</v>
      </c>
    </row>
    <row r="382" spans="2:65" s="1" customFormat="1" ht="33" customHeight="1">
      <c r="B382" s="132"/>
      <c r="C382" s="133" t="s">
        <v>412</v>
      </c>
      <c r="D382" s="133" t="s">
        <v>125</v>
      </c>
      <c r="E382" s="134" t="s">
        <v>413</v>
      </c>
      <c r="F382" s="135" t="s">
        <v>414</v>
      </c>
      <c r="G382" s="136" t="s">
        <v>242</v>
      </c>
      <c r="H382" s="137">
        <v>24.3</v>
      </c>
      <c r="I382" s="138">
        <v>0</v>
      </c>
      <c r="J382" s="138">
        <f>ROUND(I382*H382,2)</f>
        <v>0</v>
      </c>
      <c r="K382" s="139"/>
      <c r="L382" s="28"/>
      <c r="M382" s="140" t="s">
        <v>1</v>
      </c>
      <c r="N382" s="141" t="s">
        <v>33</v>
      </c>
      <c r="O382" s="142">
        <v>0.255</v>
      </c>
      <c r="P382" s="142">
        <f>O382*H382</f>
        <v>6.1965000000000003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129</v>
      </c>
      <c r="AT382" s="144" t="s">
        <v>125</v>
      </c>
      <c r="AU382" s="144" t="s">
        <v>76</v>
      </c>
      <c r="AY382" s="16" t="s">
        <v>123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74</v>
      </c>
      <c r="BK382" s="145">
        <f>ROUND(I382*H382,2)</f>
        <v>0</v>
      </c>
      <c r="BL382" s="16" t="s">
        <v>129</v>
      </c>
      <c r="BM382" s="144" t="s">
        <v>415</v>
      </c>
    </row>
    <row r="383" spans="2:65" s="1" customFormat="1" ht="24.2" customHeight="1">
      <c r="B383" s="132"/>
      <c r="C383" s="133" t="s">
        <v>416</v>
      </c>
      <c r="D383" s="133" t="s">
        <v>125</v>
      </c>
      <c r="E383" s="134" t="s">
        <v>417</v>
      </c>
      <c r="F383" s="135" t="s">
        <v>418</v>
      </c>
      <c r="G383" s="136" t="s">
        <v>242</v>
      </c>
      <c r="H383" s="137">
        <v>267.3</v>
      </c>
      <c r="I383" s="138">
        <v>0</v>
      </c>
      <c r="J383" s="138">
        <f>ROUND(I383*H383,2)</f>
        <v>0</v>
      </c>
      <c r="K383" s="139"/>
      <c r="L383" s="28"/>
      <c r="M383" s="140" t="s">
        <v>1</v>
      </c>
      <c r="N383" s="141" t="s">
        <v>33</v>
      </c>
      <c r="O383" s="142">
        <v>6.0000000000000001E-3</v>
      </c>
      <c r="P383" s="142">
        <f>O383*H383</f>
        <v>1.6038000000000001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129</v>
      </c>
      <c r="AT383" s="144" t="s">
        <v>125</v>
      </c>
      <c r="AU383" s="144" t="s">
        <v>76</v>
      </c>
      <c r="AY383" s="16" t="s">
        <v>123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6" t="s">
        <v>74</v>
      </c>
      <c r="BK383" s="145">
        <f>ROUND(I383*H383,2)</f>
        <v>0</v>
      </c>
      <c r="BL383" s="16" t="s">
        <v>129</v>
      </c>
      <c r="BM383" s="144" t="s">
        <v>419</v>
      </c>
    </row>
    <row r="384" spans="2:65" s="13" customFormat="1">
      <c r="B384" s="152"/>
      <c r="D384" s="147" t="s">
        <v>131</v>
      </c>
      <c r="F384" s="154" t="s">
        <v>420</v>
      </c>
      <c r="H384" s="155">
        <v>267.3</v>
      </c>
      <c r="L384" s="152"/>
      <c r="M384" s="156"/>
      <c r="T384" s="157"/>
      <c r="AT384" s="153" t="s">
        <v>131</v>
      </c>
      <c r="AU384" s="153" t="s">
        <v>76</v>
      </c>
      <c r="AV384" s="13" t="s">
        <v>76</v>
      </c>
      <c r="AW384" s="13" t="s">
        <v>3</v>
      </c>
      <c r="AX384" s="13" t="s">
        <v>74</v>
      </c>
      <c r="AY384" s="153" t="s">
        <v>123</v>
      </c>
    </row>
    <row r="385" spans="2:65" s="1" customFormat="1" ht="33" customHeight="1">
      <c r="B385" s="132"/>
      <c r="C385" s="133" t="s">
        <v>421</v>
      </c>
      <c r="D385" s="133" t="s">
        <v>125</v>
      </c>
      <c r="E385" s="134" t="s">
        <v>422</v>
      </c>
      <c r="F385" s="135" t="s">
        <v>423</v>
      </c>
      <c r="G385" s="136" t="s">
        <v>242</v>
      </c>
      <c r="H385" s="137">
        <v>24.3</v>
      </c>
      <c r="I385" s="138">
        <v>0</v>
      </c>
      <c r="J385" s="138">
        <f>ROUND(I385*H385,2)</f>
        <v>0</v>
      </c>
      <c r="K385" s="139"/>
      <c r="L385" s="28"/>
      <c r="M385" s="140" t="s">
        <v>1</v>
      </c>
      <c r="N385" s="141" t="s">
        <v>33</v>
      </c>
      <c r="O385" s="142">
        <v>0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129</v>
      </c>
      <c r="AT385" s="144" t="s">
        <v>125</v>
      </c>
      <c r="AU385" s="144" t="s">
        <v>76</v>
      </c>
      <c r="AY385" s="16" t="s">
        <v>123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6" t="s">
        <v>74</v>
      </c>
      <c r="BK385" s="145">
        <f>ROUND(I385*H385,2)</f>
        <v>0</v>
      </c>
      <c r="BL385" s="16" t="s">
        <v>129</v>
      </c>
      <c r="BM385" s="144" t="s">
        <v>424</v>
      </c>
    </row>
    <row r="386" spans="2:65" s="11" customFormat="1" ht="22.9" customHeight="1">
      <c r="B386" s="121"/>
      <c r="D386" s="122" t="s">
        <v>67</v>
      </c>
      <c r="E386" s="130" t="s">
        <v>425</v>
      </c>
      <c r="F386" s="130" t="s">
        <v>426</v>
      </c>
      <c r="J386" s="131">
        <f>BK386</f>
        <v>0</v>
      </c>
      <c r="L386" s="121"/>
      <c r="M386" s="125"/>
      <c r="P386" s="126">
        <f>SUM(P387:P388)</f>
        <v>301.27122799999995</v>
      </c>
      <c r="R386" s="126">
        <f>SUM(R387:R388)</f>
        <v>0</v>
      </c>
      <c r="T386" s="127">
        <f>SUM(T387:T388)</f>
        <v>0</v>
      </c>
      <c r="AR386" s="122" t="s">
        <v>74</v>
      </c>
      <c r="AT386" s="128" t="s">
        <v>67</v>
      </c>
      <c r="AU386" s="128" t="s">
        <v>74</v>
      </c>
      <c r="AY386" s="122" t="s">
        <v>123</v>
      </c>
      <c r="BK386" s="129">
        <f>SUM(BK387:BK388)</f>
        <v>0</v>
      </c>
    </row>
    <row r="387" spans="2:65" s="1" customFormat="1" ht="24.2" customHeight="1">
      <c r="B387" s="132"/>
      <c r="C387" s="133" t="s">
        <v>427</v>
      </c>
      <c r="D387" s="133" t="s">
        <v>125</v>
      </c>
      <c r="E387" s="134" t="s">
        <v>428</v>
      </c>
      <c r="F387" s="135" t="s">
        <v>429</v>
      </c>
      <c r="G387" s="136" t="s">
        <v>242</v>
      </c>
      <c r="H387" s="137">
        <v>122.071</v>
      </c>
      <c r="I387" s="138">
        <v>0</v>
      </c>
      <c r="J387" s="138">
        <f>ROUND(I387*H387,2)</f>
        <v>0</v>
      </c>
      <c r="K387" s="139"/>
      <c r="L387" s="28"/>
      <c r="M387" s="140" t="s">
        <v>1</v>
      </c>
      <c r="N387" s="141" t="s">
        <v>33</v>
      </c>
      <c r="O387" s="142">
        <v>1.48</v>
      </c>
      <c r="P387" s="142">
        <f>O387*H387</f>
        <v>180.66507999999999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129</v>
      </c>
      <c r="AT387" s="144" t="s">
        <v>125</v>
      </c>
      <c r="AU387" s="144" t="s">
        <v>76</v>
      </c>
      <c r="AY387" s="16" t="s">
        <v>123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6" t="s">
        <v>74</v>
      </c>
      <c r="BK387" s="145">
        <f>ROUND(I387*H387,2)</f>
        <v>0</v>
      </c>
      <c r="BL387" s="16" t="s">
        <v>129</v>
      </c>
      <c r="BM387" s="144" t="s">
        <v>430</v>
      </c>
    </row>
    <row r="388" spans="2:65" s="1" customFormat="1" ht="33" customHeight="1">
      <c r="B388" s="132"/>
      <c r="C388" s="133" t="s">
        <v>431</v>
      </c>
      <c r="D388" s="133" t="s">
        <v>125</v>
      </c>
      <c r="E388" s="134" t="s">
        <v>432</v>
      </c>
      <c r="F388" s="135" t="s">
        <v>433</v>
      </c>
      <c r="G388" s="136" t="s">
        <v>242</v>
      </c>
      <c r="H388" s="137">
        <v>122.071</v>
      </c>
      <c r="I388" s="138">
        <v>0</v>
      </c>
      <c r="J388" s="138">
        <f>ROUND(I388*H388,2)</f>
        <v>0</v>
      </c>
      <c r="K388" s="139"/>
      <c r="L388" s="28"/>
      <c r="M388" s="174" t="s">
        <v>1</v>
      </c>
      <c r="N388" s="175" t="s">
        <v>33</v>
      </c>
      <c r="O388" s="176">
        <v>0.98799999999999999</v>
      </c>
      <c r="P388" s="176">
        <f>O388*H388</f>
        <v>120.60614799999999</v>
      </c>
      <c r="Q388" s="176">
        <v>0</v>
      </c>
      <c r="R388" s="176">
        <f>Q388*H388</f>
        <v>0</v>
      </c>
      <c r="S388" s="176">
        <v>0</v>
      </c>
      <c r="T388" s="177">
        <f>S388*H388</f>
        <v>0</v>
      </c>
      <c r="AR388" s="144" t="s">
        <v>129</v>
      </c>
      <c r="AT388" s="144" t="s">
        <v>125</v>
      </c>
      <c r="AU388" s="144" t="s">
        <v>76</v>
      </c>
      <c r="AY388" s="16" t="s">
        <v>123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6" t="s">
        <v>74</v>
      </c>
      <c r="BK388" s="145">
        <f>ROUND(I388*H388,2)</f>
        <v>0</v>
      </c>
      <c r="BL388" s="16" t="s">
        <v>129</v>
      </c>
      <c r="BM388" s="144" t="s">
        <v>434</v>
      </c>
    </row>
    <row r="389" spans="2:65" s="1" customFormat="1" ht="6.95" customHeight="1">
      <c r="B389" s="40"/>
      <c r="C389" s="41"/>
      <c r="D389" s="41"/>
      <c r="E389" s="41"/>
      <c r="F389" s="41"/>
      <c r="G389" s="41"/>
      <c r="H389" s="41"/>
      <c r="I389" s="41"/>
      <c r="J389" s="41"/>
      <c r="K389" s="41"/>
      <c r="L389" s="28"/>
    </row>
  </sheetData>
  <autoFilter ref="C129:K38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6"/>
  <sheetViews>
    <sheetView showGridLines="0" workbookViewId="0">
      <selection activeCell="I336" sqref="I3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88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0" t="str">
        <f>'Rekapitulace stavby'!K6</f>
        <v>Oprava dešťové kanalizace u Urgentního příjmu a budovy F</v>
      </c>
      <c r="F7" s="221"/>
      <c r="G7" s="221"/>
      <c r="H7" s="221"/>
      <c r="L7" s="19"/>
    </row>
    <row r="8" spans="2:46" ht="12" customHeight="1">
      <c r="B8" s="19"/>
      <c r="D8" s="25" t="s">
        <v>89</v>
      </c>
      <c r="L8" s="19"/>
    </row>
    <row r="9" spans="2:46" s="1" customFormat="1" ht="16.5" customHeight="1">
      <c r="B9" s="28"/>
      <c r="E9" s="220" t="s">
        <v>90</v>
      </c>
      <c r="F9" s="219"/>
      <c r="G9" s="219"/>
      <c r="H9" s="219"/>
      <c r="L9" s="28"/>
    </row>
    <row r="10" spans="2:46" s="1" customFormat="1" ht="12" customHeight="1">
      <c r="B10" s="28"/>
      <c r="D10" s="25" t="s">
        <v>91</v>
      </c>
      <c r="L10" s="28"/>
    </row>
    <row r="11" spans="2:46" s="1" customFormat="1" ht="16.5" customHeight="1">
      <c r="B11" s="28"/>
      <c r="E11" s="210" t="s">
        <v>435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15</v>
      </c>
      <c r="F13" s="23" t="s">
        <v>1</v>
      </c>
      <c r="I13" s="25" t="s">
        <v>16</v>
      </c>
      <c r="J13" s="23" t="s">
        <v>1</v>
      </c>
      <c r="L13" s="28"/>
    </row>
    <row r="14" spans="2:46" s="1" customFormat="1" ht="12" customHeight="1">
      <c r="B14" s="28"/>
      <c r="D14" s="25" t="s">
        <v>17</v>
      </c>
      <c r="F14" s="23" t="s">
        <v>18</v>
      </c>
      <c r="I14" s="25" t="s">
        <v>19</v>
      </c>
      <c r="J14" s="48"/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5" t="s">
        <v>20</v>
      </c>
      <c r="I16" s="25" t="s">
        <v>21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 xml:space="preserve"> </v>
      </c>
      <c r="I17" s="25" t="s">
        <v>22</v>
      </c>
      <c r="J17" s="23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5" t="s">
        <v>23</v>
      </c>
      <c r="I19" s="25" t="s">
        <v>21</v>
      </c>
      <c r="J19" s="23" t="str">
        <f>'Rekapitulace stavby'!AN13</f>
        <v/>
      </c>
      <c r="L19" s="28"/>
    </row>
    <row r="20" spans="2:12" s="1" customFormat="1" ht="18" customHeight="1">
      <c r="B20" s="28"/>
      <c r="E20" s="190" t="str">
        <f>'Rekapitulace stavby'!E14</f>
        <v xml:space="preserve"> </v>
      </c>
      <c r="F20" s="190"/>
      <c r="G20" s="190"/>
      <c r="H20" s="190"/>
      <c r="I20" s="25" t="s">
        <v>22</v>
      </c>
      <c r="J20" s="23" t="str">
        <f>'Rekapitulace stavby'!AN14</f>
        <v/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5" t="s">
        <v>24</v>
      </c>
      <c r="I22" s="25" t="s">
        <v>21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22</v>
      </c>
      <c r="J23" s="23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5" t="s">
        <v>26</v>
      </c>
      <c r="I25" s="25" t="s">
        <v>21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22</v>
      </c>
      <c r="J26" s="23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5" t="s">
        <v>27</v>
      </c>
      <c r="L28" s="28"/>
    </row>
    <row r="29" spans="2:12" s="7" customFormat="1" ht="16.5" customHeight="1">
      <c r="B29" s="90"/>
      <c r="E29" s="192" t="s">
        <v>1</v>
      </c>
      <c r="F29" s="192"/>
      <c r="G29" s="192"/>
      <c r="H29" s="192"/>
      <c r="L29" s="90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28</v>
      </c>
      <c r="J32" s="62">
        <f>ROUND(J129,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30</v>
      </c>
      <c r="I34" s="31" t="s">
        <v>29</v>
      </c>
      <c r="J34" s="31" t="s">
        <v>31</v>
      </c>
      <c r="L34" s="28"/>
    </row>
    <row r="35" spans="2:12" s="1" customFormat="1" ht="14.45" customHeight="1">
      <c r="B35" s="28"/>
      <c r="D35" s="51" t="s">
        <v>32</v>
      </c>
      <c r="E35" s="25" t="s">
        <v>33</v>
      </c>
      <c r="F35" s="82">
        <f>ROUND((SUM(BE129:BE335)),  2)</f>
        <v>0</v>
      </c>
      <c r="I35" s="92">
        <v>0.21</v>
      </c>
      <c r="J35" s="82">
        <f>ROUND(((SUM(BE129:BE335))*I35),  2)</f>
        <v>0</v>
      </c>
      <c r="L35" s="28"/>
    </row>
    <row r="36" spans="2:12" s="1" customFormat="1" ht="14.45" customHeight="1">
      <c r="B36" s="28"/>
      <c r="E36" s="25" t="s">
        <v>34</v>
      </c>
      <c r="F36" s="82">
        <f>ROUND((SUM(BF129:BF335)),  2)</f>
        <v>0</v>
      </c>
      <c r="I36" s="92">
        <v>0.12</v>
      </c>
      <c r="J36" s="82">
        <f>ROUND(((SUM(BF129:BF335))*I36),  2)</f>
        <v>0</v>
      </c>
      <c r="L36" s="28"/>
    </row>
    <row r="37" spans="2:12" s="1" customFormat="1" ht="14.45" hidden="1" customHeight="1">
      <c r="B37" s="28"/>
      <c r="E37" s="25" t="s">
        <v>35</v>
      </c>
      <c r="F37" s="82">
        <f>ROUND((SUM(BG129:BG335)),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36</v>
      </c>
      <c r="F38" s="82">
        <f>ROUND((SUM(BH129:BH335)),  2)</f>
        <v>0</v>
      </c>
      <c r="I38" s="92">
        <v>0.12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37</v>
      </c>
      <c r="F39" s="82">
        <f>ROUND((SUM(BI129:BI335)),  2)</f>
        <v>0</v>
      </c>
      <c r="I39" s="92">
        <v>0</v>
      </c>
      <c r="J39" s="8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3"/>
      <c r="D41" s="94" t="s">
        <v>38</v>
      </c>
      <c r="E41" s="53"/>
      <c r="F41" s="53"/>
      <c r="G41" s="95" t="s">
        <v>39</v>
      </c>
      <c r="H41" s="96" t="s">
        <v>40</v>
      </c>
      <c r="I41" s="53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43</v>
      </c>
      <c r="E61" s="30"/>
      <c r="F61" s="99" t="s">
        <v>44</v>
      </c>
      <c r="G61" s="39" t="s">
        <v>43</v>
      </c>
      <c r="H61" s="30"/>
      <c r="I61" s="30"/>
      <c r="J61" s="100" t="s">
        <v>44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43</v>
      </c>
      <c r="E76" s="30"/>
      <c r="F76" s="99" t="s">
        <v>44</v>
      </c>
      <c r="G76" s="39" t="s">
        <v>43</v>
      </c>
      <c r="H76" s="30"/>
      <c r="I76" s="30"/>
      <c r="J76" s="100" t="s">
        <v>44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20" t="s">
        <v>93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20" t="str">
        <f>E7</f>
        <v>Oprava dešťové kanalizace u Urgentního příjmu a budovy F</v>
      </c>
      <c r="F85" s="221"/>
      <c r="G85" s="221"/>
      <c r="H85" s="221"/>
      <c r="L85" s="28"/>
    </row>
    <row r="86" spans="2:12" ht="12" customHeight="1">
      <c r="B86" s="19"/>
      <c r="C86" s="25" t="s">
        <v>89</v>
      </c>
      <c r="L86" s="19"/>
    </row>
    <row r="87" spans="2:12" s="1" customFormat="1" ht="16.5" customHeight="1">
      <c r="B87" s="28"/>
      <c r="E87" s="220" t="s">
        <v>90</v>
      </c>
      <c r="F87" s="219"/>
      <c r="G87" s="219"/>
      <c r="H87" s="219"/>
      <c r="L87" s="28"/>
    </row>
    <row r="88" spans="2:12" s="1" customFormat="1" ht="12" customHeight="1">
      <c r="B88" s="28"/>
      <c r="C88" s="25" t="s">
        <v>91</v>
      </c>
      <c r="L88" s="28"/>
    </row>
    <row r="89" spans="2:12" s="1" customFormat="1" ht="16.5" customHeight="1">
      <c r="B89" s="28"/>
      <c r="E89" s="210" t="str">
        <f>E11</f>
        <v>3b - Úsek B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5" t="s">
        <v>17</v>
      </c>
      <c r="F91" s="23" t="str">
        <f>F14</f>
        <v xml:space="preserve"> </v>
      </c>
      <c r="I91" s="25" t="s">
        <v>19</v>
      </c>
      <c r="J91" s="48" t="str">
        <f>IF(J14="","",J14)</f>
        <v/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5" t="s">
        <v>20</v>
      </c>
      <c r="F93" s="23" t="str">
        <f>E17</f>
        <v xml:space="preserve"> </v>
      </c>
      <c r="I93" s="25" t="s">
        <v>24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5" t="s">
        <v>23</v>
      </c>
      <c r="F94" s="23" t="str">
        <f>IF(E20="","",E20)</f>
        <v xml:space="preserve"> </v>
      </c>
      <c r="I94" s="25" t="s">
        <v>26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94</v>
      </c>
      <c r="D96" s="93"/>
      <c r="E96" s="93"/>
      <c r="F96" s="93"/>
      <c r="G96" s="93"/>
      <c r="H96" s="93"/>
      <c r="I96" s="93"/>
      <c r="J96" s="102" t="s">
        <v>95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3" t="s">
        <v>96</v>
      </c>
      <c r="J98" s="62">
        <f>J129</f>
        <v>0</v>
      </c>
      <c r="L98" s="28"/>
      <c r="AU98" s="16" t="s">
        <v>97</v>
      </c>
    </row>
    <row r="99" spans="2:47" s="8" customFormat="1" ht="24.95" customHeight="1">
      <c r="B99" s="104"/>
      <c r="D99" s="105" t="s">
        <v>98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customHeight="1">
      <c r="B100" s="108"/>
      <c r="D100" s="109" t="s">
        <v>99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9" customFormat="1" ht="14.85" customHeight="1">
      <c r="B101" s="108"/>
      <c r="D101" s="109" t="s">
        <v>100</v>
      </c>
      <c r="E101" s="110"/>
      <c r="F101" s="110"/>
      <c r="G101" s="110"/>
      <c r="H101" s="110"/>
      <c r="I101" s="110"/>
      <c r="J101" s="111">
        <f>J245</f>
        <v>0</v>
      </c>
      <c r="L101" s="108"/>
    </row>
    <row r="102" spans="2:47" s="9" customFormat="1" ht="19.899999999999999" customHeight="1">
      <c r="B102" s="108"/>
      <c r="D102" s="109" t="s">
        <v>101</v>
      </c>
      <c r="E102" s="110"/>
      <c r="F102" s="110"/>
      <c r="G102" s="110"/>
      <c r="H102" s="110"/>
      <c r="I102" s="110"/>
      <c r="J102" s="111">
        <f>J261</f>
        <v>0</v>
      </c>
      <c r="L102" s="108"/>
    </row>
    <row r="103" spans="2:47" s="9" customFormat="1" ht="19.899999999999999" customHeight="1">
      <c r="B103" s="108"/>
      <c r="D103" s="109" t="s">
        <v>102</v>
      </c>
      <c r="E103" s="110"/>
      <c r="F103" s="110"/>
      <c r="G103" s="110"/>
      <c r="H103" s="110"/>
      <c r="I103" s="110"/>
      <c r="J103" s="111">
        <f>J268</f>
        <v>0</v>
      </c>
      <c r="L103" s="108"/>
    </row>
    <row r="104" spans="2:47" s="9" customFormat="1" ht="19.899999999999999" customHeight="1">
      <c r="B104" s="108"/>
      <c r="D104" s="109" t="s">
        <v>103</v>
      </c>
      <c r="E104" s="110"/>
      <c r="F104" s="110"/>
      <c r="G104" s="110"/>
      <c r="H104" s="110"/>
      <c r="I104" s="110"/>
      <c r="J104" s="111">
        <f>J283</f>
        <v>0</v>
      </c>
      <c r="L104" s="108"/>
    </row>
    <row r="105" spans="2:47" s="9" customFormat="1" ht="19.899999999999999" customHeight="1">
      <c r="B105" s="108"/>
      <c r="D105" s="109" t="s">
        <v>105</v>
      </c>
      <c r="E105" s="110"/>
      <c r="F105" s="110"/>
      <c r="G105" s="110"/>
      <c r="H105" s="110"/>
      <c r="I105" s="110"/>
      <c r="J105" s="111">
        <f>J302</f>
        <v>0</v>
      </c>
      <c r="L105" s="108"/>
    </row>
    <row r="106" spans="2:47" s="9" customFormat="1" ht="19.899999999999999" customHeight="1">
      <c r="B106" s="108"/>
      <c r="D106" s="109" t="s">
        <v>106</v>
      </c>
      <c r="E106" s="110"/>
      <c r="F106" s="110"/>
      <c r="G106" s="110"/>
      <c r="H106" s="110"/>
      <c r="I106" s="110"/>
      <c r="J106" s="111">
        <f>J328</f>
        <v>0</v>
      </c>
      <c r="L106" s="108"/>
    </row>
    <row r="107" spans="2:47" s="9" customFormat="1" ht="19.899999999999999" customHeight="1">
      <c r="B107" s="108"/>
      <c r="D107" s="109" t="s">
        <v>107</v>
      </c>
      <c r="E107" s="110"/>
      <c r="F107" s="110"/>
      <c r="G107" s="110"/>
      <c r="H107" s="110"/>
      <c r="I107" s="110"/>
      <c r="J107" s="111">
        <f>J333</f>
        <v>0</v>
      </c>
      <c r="L107" s="108"/>
    </row>
    <row r="108" spans="2:47" s="1" customFormat="1" ht="21.75" customHeight="1">
      <c r="B108" s="28"/>
      <c r="L108" s="28"/>
    </row>
    <row r="109" spans="2:47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20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0" s="1" customFormat="1" ht="24.95" customHeight="1">
      <c r="B114" s="28"/>
      <c r="C114" s="20" t="s">
        <v>108</v>
      </c>
      <c r="L114" s="28"/>
    </row>
    <row r="115" spans="2:20" s="1" customFormat="1" ht="6.95" customHeight="1">
      <c r="B115" s="28"/>
      <c r="L115" s="28"/>
    </row>
    <row r="116" spans="2:20" s="1" customFormat="1" ht="12" customHeight="1">
      <c r="B116" s="28"/>
      <c r="C116" s="25" t="s">
        <v>14</v>
      </c>
      <c r="L116" s="28"/>
    </row>
    <row r="117" spans="2:20" s="1" customFormat="1" ht="16.5" customHeight="1">
      <c r="B117" s="28"/>
      <c r="E117" s="220" t="str">
        <f>E7</f>
        <v>Oprava dešťové kanalizace u Urgentního příjmu a budovy F</v>
      </c>
      <c r="F117" s="221"/>
      <c r="G117" s="221"/>
      <c r="H117" s="221"/>
      <c r="L117" s="28"/>
    </row>
    <row r="118" spans="2:20" ht="12" customHeight="1">
      <c r="B118" s="19"/>
      <c r="C118" s="25" t="s">
        <v>89</v>
      </c>
      <c r="L118" s="19"/>
    </row>
    <row r="119" spans="2:20" s="1" customFormat="1" ht="16.5" customHeight="1">
      <c r="B119" s="28"/>
      <c r="E119" s="220" t="s">
        <v>90</v>
      </c>
      <c r="F119" s="219"/>
      <c r="G119" s="219"/>
      <c r="H119" s="219"/>
      <c r="L119" s="28"/>
    </row>
    <row r="120" spans="2:20" s="1" customFormat="1" ht="12" customHeight="1">
      <c r="B120" s="28"/>
      <c r="C120" s="25" t="s">
        <v>91</v>
      </c>
      <c r="L120" s="28"/>
    </row>
    <row r="121" spans="2:20" s="1" customFormat="1" ht="16.5" customHeight="1">
      <c r="B121" s="28"/>
      <c r="E121" s="210" t="str">
        <f>E11</f>
        <v>3b - Úsek B</v>
      </c>
      <c r="F121" s="219"/>
      <c r="G121" s="219"/>
      <c r="H121" s="219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5" t="s">
        <v>17</v>
      </c>
      <c r="F123" s="23" t="str">
        <f>F14</f>
        <v xml:space="preserve"> </v>
      </c>
      <c r="I123" s="25" t="s">
        <v>19</v>
      </c>
      <c r="J123" s="48" t="str">
        <f>IF(J14="","",J14)</f>
        <v/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5" t="s">
        <v>20</v>
      </c>
      <c r="F125" s="23" t="str">
        <f>E17</f>
        <v xml:space="preserve"> </v>
      </c>
      <c r="I125" s="25" t="s">
        <v>24</v>
      </c>
      <c r="J125" s="26" t="str">
        <f>E23</f>
        <v xml:space="preserve"> </v>
      </c>
      <c r="L125" s="28"/>
    </row>
    <row r="126" spans="2:20" s="1" customFormat="1" ht="15.2" customHeight="1">
      <c r="B126" s="28"/>
      <c r="C126" s="25" t="s">
        <v>23</v>
      </c>
      <c r="F126" s="23" t="str">
        <f>IF(E20="","",E20)</f>
        <v xml:space="preserve"> </v>
      </c>
      <c r="I126" s="25" t="s">
        <v>26</v>
      </c>
      <c r="J126" s="26" t="str">
        <f>E26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2"/>
      <c r="C128" s="113" t="s">
        <v>109</v>
      </c>
      <c r="D128" s="114" t="s">
        <v>53</v>
      </c>
      <c r="E128" s="114" t="s">
        <v>49</v>
      </c>
      <c r="F128" s="114" t="s">
        <v>50</v>
      </c>
      <c r="G128" s="114" t="s">
        <v>110</v>
      </c>
      <c r="H128" s="114" t="s">
        <v>111</v>
      </c>
      <c r="I128" s="114" t="s">
        <v>112</v>
      </c>
      <c r="J128" s="115" t="s">
        <v>95</v>
      </c>
      <c r="K128" s="116" t="s">
        <v>113</v>
      </c>
      <c r="L128" s="112"/>
      <c r="M128" s="55" t="s">
        <v>1</v>
      </c>
      <c r="N128" s="56" t="s">
        <v>32</v>
      </c>
      <c r="O128" s="56" t="s">
        <v>114</v>
      </c>
      <c r="P128" s="56" t="s">
        <v>115</v>
      </c>
      <c r="Q128" s="56" t="s">
        <v>116</v>
      </c>
      <c r="R128" s="56" t="s">
        <v>117</v>
      </c>
      <c r="S128" s="56" t="s">
        <v>118</v>
      </c>
      <c r="T128" s="57" t="s">
        <v>119</v>
      </c>
    </row>
    <row r="129" spans="2:65" s="1" customFormat="1" ht="22.9" customHeight="1">
      <c r="B129" s="28"/>
      <c r="C129" s="60" t="s">
        <v>120</v>
      </c>
      <c r="J129" s="117">
        <f>BK129</f>
        <v>0</v>
      </c>
      <c r="L129" s="28"/>
      <c r="M129" s="58"/>
      <c r="N129" s="49"/>
      <c r="O129" s="49"/>
      <c r="P129" s="118">
        <f>P130</f>
        <v>642.089113</v>
      </c>
      <c r="Q129" s="49"/>
      <c r="R129" s="118">
        <f>R130</f>
        <v>118.00548259000001</v>
      </c>
      <c r="S129" s="49"/>
      <c r="T129" s="119">
        <f>T130</f>
        <v>13.963351999999999</v>
      </c>
      <c r="AT129" s="16" t="s">
        <v>67</v>
      </c>
      <c r="AU129" s="16" t="s">
        <v>97</v>
      </c>
      <c r="BK129" s="120">
        <f>BK130</f>
        <v>0</v>
      </c>
    </row>
    <row r="130" spans="2:65" s="11" customFormat="1" ht="25.9" customHeight="1">
      <c r="B130" s="121"/>
      <c r="D130" s="122" t="s">
        <v>67</v>
      </c>
      <c r="E130" s="123" t="s">
        <v>121</v>
      </c>
      <c r="F130" s="123" t="s">
        <v>122</v>
      </c>
      <c r="J130" s="124">
        <f>BK130</f>
        <v>0</v>
      </c>
      <c r="L130" s="121"/>
      <c r="M130" s="125"/>
      <c r="P130" s="126">
        <f>P131+P261+P268+P283+P302+P328+P333</f>
        <v>642.089113</v>
      </c>
      <c r="R130" s="126">
        <f>R131+R261+R268+R283+R302+R328+R333</f>
        <v>118.00548259000001</v>
      </c>
      <c r="T130" s="127">
        <f>T131+T261+T268+T283+T302+T328+T333</f>
        <v>13.963351999999999</v>
      </c>
      <c r="AR130" s="122" t="s">
        <v>74</v>
      </c>
      <c r="AT130" s="128" t="s">
        <v>67</v>
      </c>
      <c r="AU130" s="128" t="s">
        <v>13</v>
      </c>
      <c r="AY130" s="122" t="s">
        <v>123</v>
      </c>
      <c r="BK130" s="129">
        <f>BK131+BK261+BK268+BK283+BK302+BK328+BK333</f>
        <v>0</v>
      </c>
    </row>
    <row r="131" spans="2:65" s="11" customFormat="1" ht="22.9" customHeight="1">
      <c r="B131" s="121"/>
      <c r="D131" s="122" t="s">
        <v>67</v>
      </c>
      <c r="E131" s="130" t="s">
        <v>74</v>
      </c>
      <c r="F131" s="130" t="s">
        <v>124</v>
      </c>
      <c r="J131" s="131">
        <f>BK131</f>
        <v>0</v>
      </c>
      <c r="L131" s="121"/>
      <c r="M131" s="125"/>
      <c r="P131" s="126">
        <f>P132+SUM(P133:P245)</f>
        <v>265.73585700000001</v>
      </c>
      <c r="R131" s="126">
        <f>R132+SUM(R133:R245)</f>
        <v>105.42592500000001</v>
      </c>
      <c r="T131" s="127">
        <f>T132+SUM(T133:T245)</f>
        <v>12.763351999999999</v>
      </c>
      <c r="AR131" s="122" t="s">
        <v>74</v>
      </c>
      <c r="AT131" s="128" t="s">
        <v>67</v>
      </c>
      <c r="AU131" s="128" t="s">
        <v>74</v>
      </c>
      <c r="AY131" s="122" t="s">
        <v>123</v>
      </c>
      <c r="BK131" s="129">
        <f>BK132+SUM(BK133:BK245)</f>
        <v>0</v>
      </c>
    </row>
    <row r="132" spans="2:65" s="1" customFormat="1" ht="24.2" customHeight="1">
      <c r="B132" s="132"/>
      <c r="C132" s="133" t="s">
        <v>74</v>
      </c>
      <c r="D132" s="133" t="s">
        <v>125</v>
      </c>
      <c r="E132" s="134" t="s">
        <v>126</v>
      </c>
      <c r="F132" s="135" t="s">
        <v>127</v>
      </c>
      <c r="G132" s="136" t="s">
        <v>128</v>
      </c>
      <c r="H132" s="137">
        <v>1.3129999999999999</v>
      </c>
      <c r="I132" s="138">
        <v>0</v>
      </c>
      <c r="J132" s="138">
        <f>ROUND(I132*H132,2)</f>
        <v>0</v>
      </c>
      <c r="K132" s="139"/>
      <c r="L132" s="28"/>
      <c r="M132" s="140" t="s">
        <v>1</v>
      </c>
      <c r="N132" s="141" t="s">
        <v>33</v>
      </c>
      <c r="O132" s="142">
        <v>1.3029999999999999</v>
      </c>
      <c r="P132" s="142">
        <f>O132*H132</f>
        <v>1.7108389999999998</v>
      </c>
      <c r="Q132" s="142">
        <v>0</v>
      </c>
      <c r="R132" s="142">
        <f>Q132*H132</f>
        <v>0</v>
      </c>
      <c r="S132" s="142">
        <v>0.28999999999999998</v>
      </c>
      <c r="T132" s="143">
        <f>S132*H132</f>
        <v>0.38076999999999994</v>
      </c>
      <c r="AR132" s="144" t="s">
        <v>129</v>
      </c>
      <c r="AT132" s="144" t="s">
        <v>125</v>
      </c>
      <c r="AU132" s="144" t="s">
        <v>76</v>
      </c>
      <c r="AY132" s="16" t="s">
        <v>123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74</v>
      </c>
      <c r="BK132" s="145">
        <f>ROUND(I132*H132,2)</f>
        <v>0</v>
      </c>
      <c r="BL132" s="16" t="s">
        <v>129</v>
      </c>
      <c r="BM132" s="144" t="s">
        <v>436</v>
      </c>
    </row>
    <row r="133" spans="2:65" s="12" customFormat="1">
      <c r="B133" s="146"/>
      <c r="D133" s="147" t="s">
        <v>131</v>
      </c>
      <c r="E133" s="148" t="s">
        <v>1</v>
      </c>
      <c r="F133" s="149" t="s">
        <v>372</v>
      </c>
      <c r="H133" s="148" t="s">
        <v>1</v>
      </c>
      <c r="L133" s="146"/>
      <c r="M133" s="150"/>
      <c r="T133" s="151"/>
      <c r="AT133" s="148" t="s">
        <v>131</v>
      </c>
      <c r="AU133" s="148" t="s">
        <v>76</v>
      </c>
      <c r="AV133" s="12" t="s">
        <v>74</v>
      </c>
      <c r="AW133" s="12" t="s">
        <v>25</v>
      </c>
      <c r="AX133" s="12" t="s">
        <v>13</v>
      </c>
      <c r="AY133" s="148" t="s">
        <v>123</v>
      </c>
    </row>
    <row r="134" spans="2:65" s="13" customFormat="1">
      <c r="B134" s="152"/>
      <c r="D134" s="147" t="s">
        <v>131</v>
      </c>
      <c r="E134" s="153" t="s">
        <v>1</v>
      </c>
      <c r="F134" s="154" t="s">
        <v>137</v>
      </c>
      <c r="H134" s="155">
        <v>1.5629999999999999</v>
      </c>
      <c r="L134" s="152"/>
      <c r="M134" s="156"/>
      <c r="T134" s="157"/>
      <c r="AT134" s="153" t="s">
        <v>131</v>
      </c>
      <c r="AU134" s="153" t="s">
        <v>76</v>
      </c>
      <c r="AV134" s="13" t="s">
        <v>76</v>
      </c>
      <c r="AW134" s="13" t="s">
        <v>25</v>
      </c>
      <c r="AX134" s="13" t="s">
        <v>13</v>
      </c>
      <c r="AY134" s="153" t="s">
        <v>123</v>
      </c>
    </row>
    <row r="135" spans="2:65" s="13" customFormat="1">
      <c r="B135" s="152"/>
      <c r="D135" s="147" t="s">
        <v>131</v>
      </c>
      <c r="E135" s="153" t="s">
        <v>1</v>
      </c>
      <c r="F135" s="154" t="s">
        <v>135</v>
      </c>
      <c r="H135" s="155">
        <v>-0.25</v>
      </c>
      <c r="L135" s="152"/>
      <c r="M135" s="156"/>
      <c r="T135" s="157"/>
      <c r="AT135" s="153" t="s">
        <v>131</v>
      </c>
      <c r="AU135" s="153" t="s">
        <v>76</v>
      </c>
      <c r="AV135" s="13" t="s">
        <v>76</v>
      </c>
      <c r="AW135" s="13" t="s">
        <v>25</v>
      </c>
      <c r="AX135" s="13" t="s">
        <v>13</v>
      </c>
      <c r="AY135" s="153" t="s">
        <v>123</v>
      </c>
    </row>
    <row r="136" spans="2:65" s="14" customFormat="1">
      <c r="B136" s="158"/>
      <c r="D136" s="147" t="s">
        <v>131</v>
      </c>
      <c r="E136" s="159" t="s">
        <v>1</v>
      </c>
      <c r="F136" s="160" t="s">
        <v>138</v>
      </c>
      <c r="H136" s="161">
        <v>1.3129999999999999</v>
      </c>
      <c r="L136" s="158"/>
      <c r="M136" s="162"/>
      <c r="T136" s="163"/>
      <c r="AT136" s="159" t="s">
        <v>131</v>
      </c>
      <c r="AU136" s="159" t="s">
        <v>76</v>
      </c>
      <c r="AV136" s="14" t="s">
        <v>129</v>
      </c>
      <c r="AW136" s="14" t="s">
        <v>25</v>
      </c>
      <c r="AX136" s="14" t="s">
        <v>74</v>
      </c>
      <c r="AY136" s="159" t="s">
        <v>123</v>
      </c>
    </row>
    <row r="137" spans="2:65" s="1" customFormat="1" ht="33" customHeight="1">
      <c r="B137" s="132"/>
      <c r="C137" s="133" t="s">
        <v>76</v>
      </c>
      <c r="D137" s="133" t="s">
        <v>125</v>
      </c>
      <c r="E137" s="134" t="s">
        <v>139</v>
      </c>
      <c r="F137" s="135" t="s">
        <v>140</v>
      </c>
      <c r="G137" s="136" t="s">
        <v>128</v>
      </c>
      <c r="H137" s="137">
        <v>16</v>
      </c>
      <c r="I137" s="138">
        <v>0</v>
      </c>
      <c r="J137" s="138">
        <f>ROUND(I137*H137,2)</f>
        <v>0</v>
      </c>
      <c r="K137" s="139"/>
      <c r="L137" s="28"/>
      <c r="M137" s="140" t="s">
        <v>1</v>
      </c>
      <c r="N137" s="141" t="s">
        <v>33</v>
      </c>
      <c r="O137" s="142">
        <v>0.19</v>
      </c>
      <c r="P137" s="142">
        <f>O137*H137</f>
        <v>3.04</v>
      </c>
      <c r="Q137" s="142">
        <v>0</v>
      </c>
      <c r="R137" s="142">
        <f>Q137*H137</f>
        <v>0</v>
      </c>
      <c r="S137" s="142">
        <v>0.28999999999999998</v>
      </c>
      <c r="T137" s="143">
        <f>S137*H137</f>
        <v>4.6399999999999997</v>
      </c>
      <c r="AR137" s="144" t="s">
        <v>129</v>
      </c>
      <c r="AT137" s="144" t="s">
        <v>125</v>
      </c>
      <c r="AU137" s="144" t="s">
        <v>76</v>
      </c>
      <c r="AY137" s="16" t="s">
        <v>123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74</v>
      </c>
      <c r="BK137" s="145">
        <f>ROUND(I137*H137,2)</f>
        <v>0</v>
      </c>
      <c r="BL137" s="16" t="s">
        <v>129</v>
      </c>
      <c r="BM137" s="144" t="s">
        <v>437</v>
      </c>
    </row>
    <row r="138" spans="2:65" s="12" customFormat="1">
      <c r="B138" s="146"/>
      <c r="D138" s="147" t="s">
        <v>131</v>
      </c>
      <c r="E138" s="148" t="s">
        <v>1</v>
      </c>
      <c r="F138" s="149" t="s">
        <v>142</v>
      </c>
      <c r="H138" s="148" t="s">
        <v>1</v>
      </c>
      <c r="L138" s="146"/>
      <c r="M138" s="150"/>
      <c r="T138" s="151"/>
      <c r="AT138" s="148" t="s">
        <v>131</v>
      </c>
      <c r="AU138" s="148" t="s">
        <v>76</v>
      </c>
      <c r="AV138" s="12" t="s">
        <v>74</v>
      </c>
      <c r="AW138" s="12" t="s">
        <v>25</v>
      </c>
      <c r="AX138" s="12" t="s">
        <v>13</v>
      </c>
      <c r="AY138" s="148" t="s">
        <v>123</v>
      </c>
    </row>
    <row r="139" spans="2:65" s="13" customFormat="1">
      <c r="B139" s="152"/>
      <c r="D139" s="147" t="s">
        <v>131</v>
      </c>
      <c r="E139" s="153" t="s">
        <v>1</v>
      </c>
      <c r="F139" s="154" t="s">
        <v>438</v>
      </c>
      <c r="H139" s="155">
        <v>16</v>
      </c>
      <c r="L139" s="152"/>
      <c r="M139" s="156"/>
      <c r="T139" s="157"/>
      <c r="AT139" s="153" t="s">
        <v>131</v>
      </c>
      <c r="AU139" s="153" t="s">
        <v>76</v>
      </c>
      <c r="AV139" s="13" t="s">
        <v>76</v>
      </c>
      <c r="AW139" s="13" t="s">
        <v>25</v>
      </c>
      <c r="AX139" s="13" t="s">
        <v>13</v>
      </c>
      <c r="AY139" s="153" t="s">
        <v>123</v>
      </c>
    </row>
    <row r="140" spans="2:65" s="14" customFormat="1">
      <c r="B140" s="158"/>
      <c r="D140" s="147" t="s">
        <v>131</v>
      </c>
      <c r="E140" s="159" t="s">
        <v>1</v>
      </c>
      <c r="F140" s="160" t="s">
        <v>138</v>
      </c>
      <c r="H140" s="161">
        <v>16</v>
      </c>
      <c r="L140" s="158"/>
      <c r="M140" s="162"/>
      <c r="T140" s="163"/>
      <c r="AT140" s="159" t="s">
        <v>131</v>
      </c>
      <c r="AU140" s="159" t="s">
        <v>76</v>
      </c>
      <c r="AV140" s="14" t="s">
        <v>129</v>
      </c>
      <c r="AW140" s="14" t="s">
        <v>25</v>
      </c>
      <c r="AX140" s="14" t="s">
        <v>74</v>
      </c>
      <c r="AY140" s="159" t="s">
        <v>123</v>
      </c>
    </row>
    <row r="141" spans="2:65" s="1" customFormat="1" ht="24.2" customHeight="1">
      <c r="B141" s="132"/>
      <c r="C141" s="133" t="s">
        <v>144</v>
      </c>
      <c r="D141" s="133" t="s">
        <v>125</v>
      </c>
      <c r="E141" s="134" t="s">
        <v>145</v>
      </c>
      <c r="F141" s="135" t="s">
        <v>146</v>
      </c>
      <c r="G141" s="136" t="s">
        <v>128</v>
      </c>
      <c r="H141" s="137">
        <v>17.312999999999999</v>
      </c>
      <c r="I141" s="138">
        <v>0</v>
      </c>
      <c r="J141" s="138">
        <f>ROUND(I141*H141,2)</f>
        <v>0</v>
      </c>
      <c r="K141" s="139"/>
      <c r="L141" s="28"/>
      <c r="M141" s="140" t="s">
        <v>1</v>
      </c>
      <c r="N141" s="141" t="s">
        <v>33</v>
      </c>
      <c r="O141" s="142">
        <v>0.158</v>
      </c>
      <c r="P141" s="142">
        <f>O141*H141</f>
        <v>2.7354539999999998</v>
      </c>
      <c r="Q141" s="142">
        <v>0</v>
      </c>
      <c r="R141" s="142">
        <f>Q141*H141</f>
        <v>0</v>
      </c>
      <c r="S141" s="142">
        <v>9.8000000000000004E-2</v>
      </c>
      <c r="T141" s="143">
        <f>S141*H141</f>
        <v>1.696674</v>
      </c>
      <c r="AR141" s="144" t="s">
        <v>129</v>
      </c>
      <c r="AT141" s="144" t="s">
        <v>125</v>
      </c>
      <c r="AU141" s="144" t="s">
        <v>76</v>
      </c>
      <c r="AY141" s="16" t="s">
        <v>123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74</v>
      </c>
      <c r="BK141" s="145">
        <f>ROUND(I141*H141,2)</f>
        <v>0</v>
      </c>
      <c r="BL141" s="16" t="s">
        <v>129</v>
      </c>
      <c r="BM141" s="144" t="s">
        <v>439</v>
      </c>
    </row>
    <row r="142" spans="2:65" s="12" customFormat="1">
      <c r="B142" s="146"/>
      <c r="D142" s="147" t="s">
        <v>131</v>
      </c>
      <c r="E142" s="148" t="s">
        <v>1</v>
      </c>
      <c r="F142" s="149" t="s">
        <v>372</v>
      </c>
      <c r="H142" s="148" t="s">
        <v>1</v>
      </c>
      <c r="L142" s="146"/>
      <c r="M142" s="150"/>
      <c r="T142" s="151"/>
      <c r="AT142" s="148" t="s">
        <v>131</v>
      </c>
      <c r="AU142" s="148" t="s">
        <v>76</v>
      </c>
      <c r="AV142" s="12" t="s">
        <v>74</v>
      </c>
      <c r="AW142" s="12" t="s">
        <v>25</v>
      </c>
      <c r="AX142" s="12" t="s">
        <v>13</v>
      </c>
      <c r="AY142" s="148" t="s">
        <v>123</v>
      </c>
    </row>
    <row r="143" spans="2:65" s="13" customFormat="1">
      <c r="B143" s="152"/>
      <c r="D143" s="147" t="s">
        <v>131</v>
      </c>
      <c r="E143" s="153" t="s">
        <v>1</v>
      </c>
      <c r="F143" s="154" t="s">
        <v>137</v>
      </c>
      <c r="H143" s="155">
        <v>1.5629999999999999</v>
      </c>
      <c r="L143" s="152"/>
      <c r="M143" s="156"/>
      <c r="T143" s="157"/>
      <c r="AT143" s="153" t="s">
        <v>131</v>
      </c>
      <c r="AU143" s="153" t="s">
        <v>76</v>
      </c>
      <c r="AV143" s="13" t="s">
        <v>76</v>
      </c>
      <c r="AW143" s="13" t="s">
        <v>25</v>
      </c>
      <c r="AX143" s="13" t="s">
        <v>13</v>
      </c>
      <c r="AY143" s="153" t="s">
        <v>123</v>
      </c>
    </row>
    <row r="144" spans="2:65" s="13" customFormat="1">
      <c r="B144" s="152"/>
      <c r="D144" s="147" t="s">
        <v>131</v>
      </c>
      <c r="E144" s="153" t="s">
        <v>1</v>
      </c>
      <c r="F144" s="154" t="s">
        <v>135</v>
      </c>
      <c r="H144" s="155">
        <v>-0.25</v>
      </c>
      <c r="L144" s="152"/>
      <c r="M144" s="156"/>
      <c r="T144" s="157"/>
      <c r="AT144" s="153" t="s">
        <v>131</v>
      </c>
      <c r="AU144" s="153" t="s">
        <v>76</v>
      </c>
      <c r="AV144" s="13" t="s">
        <v>76</v>
      </c>
      <c r="AW144" s="13" t="s">
        <v>25</v>
      </c>
      <c r="AX144" s="13" t="s">
        <v>13</v>
      </c>
      <c r="AY144" s="153" t="s">
        <v>123</v>
      </c>
    </row>
    <row r="145" spans="2:65" s="12" customFormat="1">
      <c r="B145" s="146"/>
      <c r="D145" s="147" t="s">
        <v>131</v>
      </c>
      <c r="E145" s="148" t="s">
        <v>1</v>
      </c>
      <c r="F145" s="149" t="s">
        <v>148</v>
      </c>
      <c r="H145" s="148" t="s">
        <v>1</v>
      </c>
      <c r="L145" s="146"/>
      <c r="M145" s="150"/>
      <c r="T145" s="151"/>
      <c r="AT145" s="148" t="s">
        <v>131</v>
      </c>
      <c r="AU145" s="148" t="s">
        <v>76</v>
      </c>
      <c r="AV145" s="12" t="s">
        <v>74</v>
      </c>
      <c r="AW145" s="12" t="s">
        <v>25</v>
      </c>
      <c r="AX145" s="12" t="s">
        <v>13</v>
      </c>
      <c r="AY145" s="148" t="s">
        <v>123</v>
      </c>
    </row>
    <row r="146" spans="2:65" s="13" customFormat="1">
      <c r="B146" s="152"/>
      <c r="D146" s="147" t="s">
        <v>131</v>
      </c>
      <c r="E146" s="153" t="s">
        <v>1</v>
      </c>
      <c r="F146" s="154" t="s">
        <v>438</v>
      </c>
      <c r="H146" s="155">
        <v>16</v>
      </c>
      <c r="L146" s="152"/>
      <c r="M146" s="156"/>
      <c r="T146" s="157"/>
      <c r="AT146" s="153" t="s">
        <v>131</v>
      </c>
      <c r="AU146" s="153" t="s">
        <v>76</v>
      </c>
      <c r="AV146" s="13" t="s">
        <v>76</v>
      </c>
      <c r="AW146" s="13" t="s">
        <v>25</v>
      </c>
      <c r="AX146" s="13" t="s">
        <v>13</v>
      </c>
      <c r="AY146" s="153" t="s">
        <v>123</v>
      </c>
    </row>
    <row r="147" spans="2:65" s="14" customFormat="1">
      <c r="B147" s="158"/>
      <c r="D147" s="147" t="s">
        <v>131</v>
      </c>
      <c r="E147" s="159" t="s">
        <v>1</v>
      </c>
      <c r="F147" s="160" t="s">
        <v>138</v>
      </c>
      <c r="H147" s="161">
        <v>17.312999999999999</v>
      </c>
      <c r="L147" s="158"/>
      <c r="M147" s="162"/>
      <c r="T147" s="163"/>
      <c r="AT147" s="159" t="s">
        <v>131</v>
      </c>
      <c r="AU147" s="159" t="s">
        <v>76</v>
      </c>
      <c r="AV147" s="14" t="s">
        <v>129</v>
      </c>
      <c r="AW147" s="14" t="s">
        <v>25</v>
      </c>
      <c r="AX147" s="14" t="s">
        <v>74</v>
      </c>
      <c r="AY147" s="159" t="s">
        <v>123</v>
      </c>
    </row>
    <row r="148" spans="2:65" s="1" customFormat="1" ht="24.2" customHeight="1">
      <c r="B148" s="132"/>
      <c r="C148" s="133" t="s">
        <v>129</v>
      </c>
      <c r="D148" s="133" t="s">
        <v>125</v>
      </c>
      <c r="E148" s="134" t="s">
        <v>149</v>
      </c>
      <c r="F148" s="135" t="s">
        <v>150</v>
      </c>
      <c r="G148" s="136" t="s">
        <v>128</v>
      </c>
      <c r="H148" s="137">
        <v>17.312999999999999</v>
      </c>
      <c r="I148" s="138">
        <v>0</v>
      </c>
      <c r="J148" s="138">
        <f>ROUND(I148*H148,2)</f>
        <v>0</v>
      </c>
      <c r="K148" s="139"/>
      <c r="L148" s="28"/>
      <c r="M148" s="140" t="s">
        <v>1</v>
      </c>
      <c r="N148" s="141" t="s">
        <v>33</v>
      </c>
      <c r="O148" s="142">
        <v>0.378</v>
      </c>
      <c r="P148" s="142">
        <f>O148*H148</f>
        <v>6.544314</v>
      </c>
      <c r="Q148" s="142">
        <v>0</v>
      </c>
      <c r="R148" s="142">
        <f>Q148*H148</f>
        <v>0</v>
      </c>
      <c r="S148" s="142">
        <v>0.316</v>
      </c>
      <c r="T148" s="143">
        <f>S148*H148</f>
        <v>5.4709079999999997</v>
      </c>
      <c r="AR148" s="144" t="s">
        <v>129</v>
      </c>
      <c r="AT148" s="144" t="s">
        <v>125</v>
      </c>
      <c r="AU148" s="144" t="s">
        <v>76</v>
      </c>
      <c r="AY148" s="16" t="s">
        <v>123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74</v>
      </c>
      <c r="BK148" s="145">
        <f>ROUND(I148*H148,2)</f>
        <v>0</v>
      </c>
      <c r="BL148" s="16" t="s">
        <v>129</v>
      </c>
      <c r="BM148" s="144" t="s">
        <v>440</v>
      </c>
    </row>
    <row r="149" spans="2:65" s="12" customFormat="1">
      <c r="B149" s="146"/>
      <c r="D149" s="147" t="s">
        <v>131</v>
      </c>
      <c r="E149" s="148" t="s">
        <v>1</v>
      </c>
      <c r="F149" s="149" t="s">
        <v>372</v>
      </c>
      <c r="H149" s="148" t="s">
        <v>1</v>
      </c>
      <c r="L149" s="146"/>
      <c r="M149" s="150"/>
      <c r="T149" s="151"/>
      <c r="AT149" s="148" t="s">
        <v>131</v>
      </c>
      <c r="AU149" s="148" t="s">
        <v>76</v>
      </c>
      <c r="AV149" s="12" t="s">
        <v>74</v>
      </c>
      <c r="AW149" s="12" t="s">
        <v>25</v>
      </c>
      <c r="AX149" s="12" t="s">
        <v>13</v>
      </c>
      <c r="AY149" s="148" t="s">
        <v>123</v>
      </c>
    </row>
    <row r="150" spans="2:65" s="13" customFormat="1">
      <c r="B150" s="152"/>
      <c r="D150" s="147" t="s">
        <v>131</v>
      </c>
      <c r="E150" s="153" t="s">
        <v>1</v>
      </c>
      <c r="F150" s="154" t="s">
        <v>137</v>
      </c>
      <c r="H150" s="155">
        <v>1.5629999999999999</v>
      </c>
      <c r="L150" s="152"/>
      <c r="M150" s="156"/>
      <c r="T150" s="157"/>
      <c r="AT150" s="153" t="s">
        <v>131</v>
      </c>
      <c r="AU150" s="153" t="s">
        <v>76</v>
      </c>
      <c r="AV150" s="13" t="s">
        <v>76</v>
      </c>
      <c r="AW150" s="13" t="s">
        <v>25</v>
      </c>
      <c r="AX150" s="13" t="s">
        <v>13</v>
      </c>
      <c r="AY150" s="153" t="s">
        <v>123</v>
      </c>
    </row>
    <row r="151" spans="2:65" s="13" customFormat="1">
      <c r="B151" s="152"/>
      <c r="D151" s="147" t="s">
        <v>131</v>
      </c>
      <c r="E151" s="153" t="s">
        <v>1</v>
      </c>
      <c r="F151" s="154" t="s">
        <v>135</v>
      </c>
      <c r="H151" s="155">
        <v>-0.25</v>
      </c>
      <c r="L151" s="152"/>
      <c r="M151" s="156"/>
      <c r="T151" s="157"/>
      <c r="AT151" s="153" t="s">
        <v>131</v>
      </c>
      <c r="AU151" s="153" t="s">
        <v>76</v>
      </c>
      <c r="AV151" s="13" t="s">
        <v>76</v>
      </c>
      <c r="AW151" s="13" t="s">
        <v>25</v>
      </c>
      <c r="AX151" s="13" t="s">
        <v>13</v>
      </c>
      <c r="AY151" s="153" t="s">
        <v>123</v>
      </c>
    </row>
    <row r="152" spans="2:65" s="12" customFormat="1">
      <c r="B152" s="146"/>
      <c r="D152" s="147" t="s">
        <v>131</v>
      </c>
      <c r="E152" s="148" t="s">
        <v>1</v>
      </c>
      <c r="F152" s="149" t="s">
        <v>148</v>
      </c>
      <c r="H152" s="148" t="s">
        <v>1</v>
      </c>
      <c r="L152" s="146"/>
      <c r="M152" s="150"/>
      <c r="T152" s="151"/>
      <c r="AT152" s="148" t="s">
        <v>131</v>
      </c>
      <c r="AU152" s="148" t="s">
        <v>76</v>
      </c>
      <c r="AV152" s="12" t="s">
        <v>74</v>
      </c>
      <c r="AW152" s="12" t="s">
        <v>25</v>
      </c>
      <c r="AX152" s="12" t="s">
        <v>13</v>
      </c>
      <c r="AY152" s="148" t="s">
        <v>123</v>
      </c>
    </row>
    <row r="153" spans="2:65" s="13" customFormat="1">
      <c r="B153" s="152"/>
      <c r="D153" s="147" t="s">
        <v>131</v>
      </c>
      <c r="E153" s="153" t="s">
        <v>1</v>
      </c>
      <c r="F153" s="154" t="s">
        <v>438</v>
      </c>
      <c r="H153" s="155">
        <v>16</v>
      </c>
      <c r="L153" s="152"/>
      <c r="M153" s="156"/>
      <c r="T153" s="157"/>
      <c r="AT153" s="153" t="s">
        <v>131</v>
      </c>
      <c r="AU153" s="153" t="s">
        <v>76</v>
      </c>
      <c r="AV153" s="13" t="s">
        <v>76</v>
      </c>
      <c r="AW153" s="13" t="s">
        <v>25</v>
      </c>
      <c r="AX153" s="13" t="s">
        <v>13</v>
      </c>
      <c r="AY153" s="153" t="s">
        <v>123</v>
      </c>
    </row>
    <row r="154" spans="2:65" s="14" customFormat="1">
      <c r="B154" s="158"/>
      <c r="D154" s="147" t="s">
        <v>131</v>
      </c>
      <c r="E154" s="159" t="s">
        <v>1</v>
      </c>
      <c r="F154" s="160" t="s">
        <v>138</v>
      </c>
      <c r="H154" s="161">
        <v>17.312999999999999</v>
      </c>
      <c r="L154" s="158"/>
      <c r="M154" s="162"/>
      <c r="T154" s="163"/>
      <c r="AT154" s="159" t="s">
        <v>131</v>
      </c>
      <c r="AU154" s="159" t="s">
        <v>76</v>
      </c>
      <c r="AV154" s="14" t="s">
        <v>129</v>
      </c>
      <c r="AW154" s="14" t="s">
        <v>25</v>
      </c>
      <c r="AX154" s="14" t="s">
        <v>74</v>
      </c>
      <c r="AY154" s="159" t="s">
        <v>123</v>
      </c>
    </row>
    <row r="155" spans="2:65" s="1" customFormat="1" ht="16.5" customHeight="1">
      <c r="B155" s="132"/>
      <c r="C155" s="133" t="s">
        <v>152</v>
      </c>
      <c r="D155" s="133" t="s">
        <v>125</v>
      </c>
      <c r="E155" s="134" t="s">
        <v>153</v>
      </c>
      <c r="F155" s="135" t="s">
        <v>154</v>
      </c>
      <c r="G155" s="136" t="s">
        <v>155</v>
      </c>
      <c r="H155" s="137">
        <v>2.5</v>
      </c>
      <c r="I155" s="138">
        <v>0</v>
      </c>
      <c r="J155" s="138">
        <f t="shared" ref="J155:J160" si="0">ROUND(I155*H155,2)</f>
        <v>0</v>
      </c>
      <c r="K155" s="139"/>
      <c r="L155" s="28"/>
      <c r="M155" s="140" t="s">
        <v>1</v>
      </c>
      <c r="N155" s="141" t="s">
        <v>33</v>
      </c>
      <c r="O155" s="142">
        <v>0.22700000000000001</v>
      </c>
      <c r="P155" s="142">
        <f t="shared" ref="P155:P160" si="1">O155*H155</f>
        <v>0.5675</v>
      </c>
      <c r="Q155" s="142">
        <v>0</v>
      </c>
      <c r="R155" s="142">
        <f t="shared" ref="R155:R160" si="2">Q155*H155</f>
        <v>0</v>
      </c>
      <c r="S155" s="142">
        <v>0.23</v>
      </c>
      <c r="T155" s="143">
        <f t="shared" ref="T155:T160" si="3">S155*H155</f>
        <v>0.57500000000000007</v>
      </c>
      <c r="AR155" s="144" t="s">
        <v>129</v>
      </c>
      <c r="AT155" s="144" t="s">
        <v>125</v>
      </c>
      <c r="AU155" s="144" t="s">
        <v>76</v>
      </c>
      <c r="AY155" s="16" t="s">
        <v>123</v>
      </c>
      <c r="BE155" s="145">
        <f t="shared" ref="BE155:BE160" si="4">IF(N155="základní",J155,0)</f>
        <v>0</v>
      </c>
      <c r="BF155" s="145">
        <f t="shared" ref="BF155:BF160" si="5">IF(N155="snížená",J155,0)</f>
        <v>0</v>
      </c>
      <c r="BG155" s="145">
        <f t="shared" ref="BG155:BG160" si="6">IF(N155="zákl. přenesená",J155,0)</f>
        <v>0</v>
      </c>
      <c r="BH155" s="145">
        <f t="shared" ref="BH155:BH160" si="7">IF(N155="sníž. přenesená",J155,0)</f>
        <v>0</v>
      </c>
      <c r="BI155" s="145">
        <f t="shared" ref="BI155:BI160" si="8">IF(N155="nulová",J155,0)</f>
        <v>0</v>
      </c>
      <c r="BJ155" s="16" t="s">
        <v>74</v>
      </c>
      <c r="BK155" s="145">
        <f t="shared" ref="BK155:BK160" si="9">ROUND(I155*H155,2)</f>
        <v>0</v>
      </c>
      <c r="BL155" s="16" t="s">
        <v>129</v>
      </c>
      <c r="BM155" s="144" t="s">
        <v>441</v>
      </c>
    </row>
    <row r="156" spans="2:65" s="1" customFormat="1" ht="16.5" customHeight="1">
      <c r="B156" s="132"/>
      <c r="C156" s="133" t="s">
        <v>157</v>
      </c>
      <c r="D156" s="133" t="s">
        <v>125</v>
      </c>
      <c r="E156" s="134" t="s">
        <v>164</v>
      </c>
      <c r="F156" s="135" t="s">
        <v>165</v>
      </c>
      <c r="G156" s="136" t="s">
        <v>155</v>
      </c>
      <c r="H156" s="137">
        <v>80</v>
      </c>
      <c r="I156" s="138">
        <v>0</v>
      </c>
      <c r="J156" s="138">
        <f t="shared" si="0"/>
        <v>0</v>
      </c>
      <c r="K156" s="139"/>
      <c r="L156" s="28"/>
      <c r="M156" s="140" t="s">
        <v>1</v>
      </c>
      <c r="N156" s="141" t="s">
        <v>33</v>
      </c>
      <c r="O156" s="142">
        <v>0.08</v>
      </c>
      <c r="P156" s="142">
        <f t="shared" si="1"/>
        <v>6.4</v>
      </c>
      <c r="Q156" s="142">
        <v>5.5999999999999995E-4</v>
      </c>
      <c r="R156" s="142">
        <f t="shared" si="2"/>
        <v>4.4799999999999993E-2</v>
      </c>
      <c r="S156" s="142">
        <v>0</v>
      </c>
      <c r="T156" s="143">
        <f t="shared" si="3"/>
        <v>0</v>
      </c>
      <c r="AR156" s="144" t="s">
        <v>129</v>
      </c>
      <c r="AT156" s="144" t="s">
        <v>125</v>
      </c>
      <c r="AU156" s="144" t="s">
        <v>76</v>
      </c>
      <c r="AY156" s="16" t="s">
        <v>123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74</v>
      </c>
      <c r="BK156" s="145">
        <f t="shared" si="9"/>
        <v>0</v>
      </c>
      <c r="BL156" s="16" t="s">
        <v>129</v>
      </c>
      <c r="BM156" s="144" t="s">
        <v>442</v>
      </c>
    </row>
    <row r="157" spans="2:65" s="1" customFormat="1" ht="21.75" customHeight="1">
      <c r="B157" s="132"/>
      <c r="C157" s="133" t="s">
        <v>163</v>
      </c>
      <c r="D157" s="133" t="s">
        <v>125</v>
      </c>
      <c r="E157" s="134" t="s">
        <v>168</v>
      </c>
      <c r="F157" s="135" t="s">
        <v>169</v>
      </c>
      <c r="G157" s="136" t="s">
        <v>155</v>
      </c>
      <c r="H157" s="137">
        <v>80</v>
      </c>
      <c r="I157" s="138">
        <v>0</v>
      </c>
      <c r="J157" s="138">
        <f t="shared" si="0"/>
        <v>0</v>
      </c>
      <c r="K157" s="139"/>
      <c r="L157" s="28"/>
      <c r="M157" s="140" t="s">
        <v>1</v>
      </c>
      <c r="N157" s="141" t="s">
        <v>33</v>
      </c>
      <c r="O157" s="142">
        <v>4.4999999999999998E-2</v>
      </c>
      <c r="P157" s="142">
        <f t="shared" si="1"/>
        <v>3.5999999999999996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129</v>
      </c>
      <c r="AT157" s="144" t="s">
        <v>125</v>
      </c>
      <c r="AU157" s="144" t="s">
        <v>76</v>
      </c>
      <c r="AY157" s="16" t="s">
        <v>123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74</v>
      </c>
      <c r="BK157" s="145">
        <f t="shared" si="9"/>
        <v>0</v>
      </c>
      <c r="BL157" s="16" t="s">
        <v>129</v>
      </c>
      <c r="BM157" s="144" t="s">
        <v>443</v>
      </c>
    </row>
    <row r="158" spans="2:65" s="1" customFormat="1" ht="33" customHeight="1">
      <c r="B158" s="132"/>
      <c r="C158" s="133" t="s">
        <v>167</v>
      </c>
      <c r="D158" s="133" t="s">
        <v>125</v>
      </c>
      <c r="E158" s="134" t="s">
        <v>172</v>
      </c>
      <c r="F158" s="135" t="s">
        <v>173</v>
      </c>
      <c r="G158" s="136" t="s">
        <v>155</v>
      </c>
      <c r="H158" s="137">
        <v>60</v>
      </c>
      <c r="I158" s="138">
        <v>0</v>
      </c>
      <c r="J158" s="138">
        <f t="shared" si="0"/>
        <v>0</v>
      </c>
      <c r="K158" s="139"/>
      <c r="L158" s="28"/>
      <c r="M158" s="140" t="s">
        <v>1</v>
      </c>
      <c r="N158" s="141" t="s">
        <v>33</v>
      </c>
      <c r="O158" s="142">
        <v>0.121</v>
      </c>
      <c r="P158" s="142">
        <f t="shared" si="1"/>
        <v>7.26</v>
      </c>
      <c r="Q158" s="142">
        <v>2.1000000000000001E-4</v>
      </c>
      <c r="R158" s="142">
        <f t="shared" si="2"/>
        <v>1.26E-2</v>
      </c>
      <c r="S158" s="142">
        <v>0</v>
      </c>
      <c r="T158" s="143">
        <f t="shared" si="3"/>
        <v>0</v>
      </c>
      <c r="AR158" s="144" t="s">
        <v>129</v>
      </c>
      <c r="AT158" s="144" t="s">
        <v>125</v>
      </c>
      <c r="AU158" s="144" t="s">
        <v>76</v>
      </c>
      <c r="AY158" s="16" t="s">
        <v>123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6" t="s">
        <v>74</v>
      </c>
      <c r="BK158" s="145">
        <f t="shared" si="9"/>
        <v>0</v>
      </c>
      <c r="BL158" s="16" t="s">
        <v>129</v>
      </c>
      <c r="BM158" s="144" t="s">
        <v>444</v>
      </c>
    </row>
    <row r="159" spans="2:65" s="1" customFormat="1" ht="33" customHeight="1">
      <c r="B159" s="132"/>
      <c r="C159" s="133" t="s">
        <v>171</v>
      </c>
      <c r="D159" s="133" t="s">
        <v>125</v>
      </c>
      <c r="E159" s="134" t="s">
        <v>176</v>
      </c>
      <c r="F159" s="135" t="s">
        <v>177</v>
      </c>
      <c r="G159" s="136" t="s">
        <v>155</v>
      </c>
      <c r="H159" s="137">
        <v>60</v>
      </c>
      <c r="I159" s="138">
        <v>0</v>
      </c>
      <c r="J159" s="138">
        <f t="shared" si="0"/>
        <v>0</v>
      </c>
      <c r="K159" s="139"/>
      <c r="L159" s="28"/>
      <c r="M159" s="140" t="s">
        <v>1</v>
      </c>
      <c r="N159" s="141" t="s">
        <v>33</v>
      </c>
      <c r="O159" s="142">
        <v>9.0999999999999998E-2</v>
      </c>
      <c r="P159" s="142">
        <f t="shared" si="1"/>
        <v>5.46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129</v>
      </c>
      <c r="AT159" s="144" t="s">
        <v>125</v>
      </c>
      <c r="AU159" s="144" t="s">
        <v>76</v>
      </c>
      <c r="AY159" s="16" t="s">
        <v>123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6" t="s">
        <v>74</v>
      </c>
      <c r="BK159" s="145">
        <f t="shared" si="9"/>
        <v>0</v>
      </c>
      <c r="BL159" s="16" t="s">
        <v>129</v>
      </c>
      <c r="BM159" s="144" t="s">
        <v>445</v>
      </c>
    </row>
    <row r="160" spans="2:65" s="1" customFormat="1" ht="24.2" customHeight="1">
      <c r="B160" s="132"/>
      <c r="C160" s="133" t="s">
        <v>175</v>
      </c>
      <c r="D160" s="133" t="s">
        <v>125</v>
      </c>
      <c r="E160" s="134" t="s">
        <v>180</v>
      </c>
      <c r="F160" s="135" t="s">
        <v>181</v>
      </c>
      <c r="G160" s="136" t="s">
        <v>155</v>
      </c>
      <c r="H160" s="137">
        <v>7.5</v>
      </c>
      <c r="I160" s="138">
        <v>0</v>
      </c>
      <c r="J160" s="138">
        <f t="shared" si="0"/>
        <v>0</v>
      </c>
      <c r="K160" s="139"/>
      <c r="L160" s="28"/>
      <c r="M160" s="140" t="s">
        <v>1</v>
      </c>
      <c r="N160" s="141" t="s">
        <v>33</v>
      </c>
      <c r="O160" s="142">
        <v>0.15</v>
      </c>
      <c r="P160" s="142">
        <f t="shared" si="1"/>
        <v>1.125</v>
      </c>
      <c r="Q160" s="142">
        <v>4.6999999999999999E-4</v>
      </c>
      <c r="R160" s="142">
        <f t="shared" si="2"/>
        <v>3.5249999999999999E-3</v>
      </c>
      <c r="S160" s="142">
        <v>0</v>
      </c>
      <c r="T160" s="143">
        <f t="shared" si="3"/>
        <v>0</v>
      </c>
      <c r="AR160" s="144" t="s">
        <v>129</v>
      </c>
      <c r="AT160" s="144" t="s">
        <v>125</v>
      </c>
      <c r="AU160" s="144" t="s">
        <v>76</v>
      </c>
      <c r="AY160" s="16" t="s">
        <v>123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6" t="s">
        <v>74</v>
      </c>
      <c r="BK160" s="145">
        <f t="shared" si="9"/>
        <v>0</v>
      </c>
      <c r="BL160" s="16" t="s">
        <v>129</v>
      </c>
      <c r="BM160" s="144" t="s">
        <v>446</v>
      </c>
    </row>
    <row r="161" spans="2:65" s="13" customFormat="1">
      <c r="B161" s="152"/>
      <c r="D161" s="147" t="s">
        <v>131</v>
      </c>
      <c r="E161" s="153" t="s">
        <v>1</v>
      </c>
      <c r="F161" s="154" t="s">
        <v>447</v>
      </c>
      <c r="H161" s="155">
        <v>7.5</v>
      </c>
      <c r="L161" s="152"/>
      <c r="M161" s="156"/>
      <c r="T161" s="157"/>
      <c r="AT161" s="153" t="s">
        <v>131</v>
      </c>
      <c r="AU161" s="153" t="s">
        <v>76</v>
      </c>
      <c r="AV161" s="13" t="s">
        <v>76</v>
      </c>
      <c r="AW161" s="13" t="s">
        <v>25</v>
      </c>
      <c r="AX161" s="13" t="s">
        <v>13</v>
      </c>
      <c r="AY161" s="153" t="s">
        <v>123</v>
      </c>
    </row>
    <row r="162" spans="2:65" s="14" customFormat="1">
      <c r="B162" s="158"/>
      <c r="D162" s="147" t="s">
        <v>131</v>
      </c>
      <c r="E162" s="159" t="s">
        <v>1</v>
      </c>
      <c r="F162" s="160" t="s">
        <v>138</v>
      </c>
      <c r="H162" s="161">
        <v>7.5</v>
      </c>
      <c r="L162" s="158"/>
      <c r="M162" s="162"/>
      <c r="T162" s="163"/>
      <c r="AT162" s="159" t="s">
        <v>131</v>
      </c>
      <c r="AU162" s="159" t="s">
        <v>76</v>
      </c>
      <c r="AV162" s="14" t="s">
        <v>129</v>
      </c>
      <c r="AW162" s="14" t="s">
        <v>25</v>
      </c>
      <c r="AX162" s="14" t="s">
        <v>74</v>
      </c>
      <c r="AY162" s="159" t="s">
        <v>123</v>
      </c>
    </row>
    <row r="163" spans="2:65" s="1" customFormat="1" ht="24.2" customHeight="1">
      <c r="B163" s="132"/>
      <c r="C163" s="133" t="s">
        <v>179</v>
      </c>
      <c r="D163" s="133" t="s">
        <v>125</v>
      </c>
      <c r="E163" s="134" t="s">
        <v>184</v>
      </c>
      <c r="F163" s="135" t="s">
        <v>185</v>
      </c>
      <c r="G163" s="136" t="s">
        <v>155</v>
      </c>
      <c r="H163" s="137">
        <v>7.5</v>
      </c>
      <c r="I163" s="138">
        <v>0</v>
      </c>
      <c r="J163" s="138">
        <f>ROUND(I163*H163,2)</f>
        <v>0</v>
      </c>
      <c r="K163" s="139"/>
      <c r="L163" s="28"/>
      <c r="M163" s="140" t="s">
        <v>1</v>
      </c>
      <c r="N163" s="141" t="s">
        <v>33</v>
      </c>
      <c r="O163" s="142">
        <v>0.17299999999999999</v>
      </c>
      <c r="P163" s="142">
        <f>O163*H163</f>
        <v>1.2974999999999999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129</v>
      </c>
      <c r="AT163" s="144" t="s">
        <v>125</v>
      </c>
      <c r="AU163" s="144" t="s">
        <v>76</v>
      </c>
      <c r="AY163" s="16" t="s">
        <v>123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74</v>
      </c>
      <c r="BK163" s="145">
        <f>ROUND(I163*H163,2)</f>
        <v>0</v>
      </c>
      <c r="BL163" s="16" t="s">
        <v>129</v>
      </c>
      <c r="BM163" s="144" t="s">
        <v>448</v>
      </c>
    </row>
    <row r="164" spans="2:65" s="1" customFormat="1" ht="33" customHeight="1">
      <c r="B164" s="132"/>
      <c r="C164" s="133" t="s">
        <v>8</v>
      </c>
      <c r="D164" s="133" t="s">
        <v>125</v>
      </c>
      <c r="E164" s="134" t="s">
        <v>188</v>
      </c>
      <c r="F164" s="135" t="s">
        <v>189</v>
      </c>
      <c r="G164" s="136" t="s">
        <v>190</v>
      </c>
      <c r="H164" s="137">
        <v>24.75</v>
      </c>
      <c r="I164" s="138">
        <v>0</v>
      </c>
      <c r="J164" s="138">
        <f>ROUND(I164*H164,2)</f>
        <v>0</v>
      </c>
      <c r="K164" s="139"/>
      <c r="L164" s="28"/>
      <c r="M164" s="140" t="s">
        <v>1</v>
      </c>
      <c r="N164" s="141" t="s">
        <v>33</v>
      </c>
      <c r="O164" s="142">
        <v>1.2669999999999999</v>
      </c>
      <c r="P164" s="142">
        <f>O164*H164</f>
        <v>31.358249999999998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129</v>
      </c>
      <c r="AT164" s="144" t="s">
        <v>125</v>
      </c>
      <c r="AU164" s="144" t="s">
        <v>76</v>
      </c>
      <c r="AY164" s="16" t="s">
        <v>123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74</v>
      </c>
      <c r="BK164" s="145">
        <f>ROUND(I164*H164,2)</f>
        <v>0</v>
      </c>
      <c r="BL164" s="16" t="s">
        <v>129</v>
      </c>
      <c r="BM164" s="144" t="s">
        <v>449</v>
      </c>
    </row>
    <row r="165" spans="2:65" s="12" customFormat="1">
      <c r="B165" s="146"/>
      <c r="D165" s="147" t="s">
        <v>131</v>
      </c>
      <c r="E165" s="148" t="s">
        <v>1</v>
      </c>
      <c r="F165" s="149" t="s">
        <v>192</v>
      </c>
      <c r="H165" s="148" t="s">
        <v>1</v>
      </c>
      <c r="L165" s="146"/>
      <c r="M165" s="150"/>
      <c r="T165" s="151"/>
      <c r="AT165" s="148" t="s">
        <v>131</v>
      </c>
      <c r="AU165" s="148" t="s">
        <v>76</v>
      </c>
      <c r="AV165" s="12" t="s">
        <v>74</v>
      </c>
      <c r="AW165" s="12" t="s">
        <v>25</v>
      </c>
      <c r="AX165" s="12" t="s">
        <v>13</v>
      </c>
      <c r="AY165" s="148" t="s">
        <v>123</v>
      </c>
    </row>
    <row r="166" spans="2:65" s="13" customFormat="1">
      <c r="B166" s="152"/>
      <c r="D166" s="147" t="s">
        <v>131</v>
      </c>
      <c r="E166" s="153" t="s">
        <v>1</v>
      </c>
      <c r="F166" s="154" t="s">
        <v>450</v>
      </c>
      <c r="H166" s="155">
        <v>32</v>
      </c>
      <c r="L166" s="152"/>
      <c r="M166" s="156"/>
      <c r="T166" s="157"/>
      <c r="AT166" s="153" t="s">
        <v>131</v>
      </c>
      <c r="AU166" s="153" t="s">
        <v>76</v>
      </c>
      <c r="AV166" s="13" t="s">
        <v>76</v>
      </c>
      <c r="AW166" s="13" t="s">
        <v>25</v>
      </c>
      <c r="AX166" s="13" t="s">
        <v>13</v>
      </c>
      <c r="AY166" s="153" t="s">
        <v>123</v>
      </c>
    </row>
    <row r="167" spans="2:65" s="12" customFormat="1">
      <c r="B167" s="146"/>
      <c r="D167" s="147" t="s">
        <v>131</v>
      </c>
      <c r="E167" s="148" t="s">
        <v>1</v>
      </c>
      <c r="F167" s="149" t="s">
        <v>194</v>
      </c>
      <c r="H167" s="148" t="s">
        <v>1</v>
      </c>
      <c r="L167" s="146"/>
      <c r="M167" s="150"/>
      <c r="T167" s="151"/>
      <c r="AT167" s="148" t="s">
        <v>131</v>
      </c>
      <c r="AU167" s="148" t="s">
        <v>76</v>
      </c>
      <c r="AV167" s="12" t="s">
        <v>74</v>
      </c>
      <c r="AW167" s="12" t="s">
        <v>25</v>
      </c>
      <c r="AX167" s="12" t="s">
        <v>13</v>
      </c>
      <c r="AY167" s="148" t="s">
        <v>123</v>
      </c>
    </row>
    <row r="168" spans="2:65" s="13" customFormat="1">
      <c r="B168" s="152"/>
      <c r="D168" s="147" t="s">
        <v>131</v>
      </c>
      <c r="E168" s="153" t="s">
        <v>1</v>
      </c>
      <c r="F168" s="154" t="s">
        <v>451</v>
      </c>
      <c r="H168" s="155">
        <v>17.5</v>
      </c>
      <c r="L168" s="152"/>
      <c r="M168" s="156"/>
      <c r="T168" s="157"/>
      <c r="AT168" s="153" t="s">
        <v>131</v>
      </c>
      <c r="AU168" s="153" t="s">
        <v>76</v>
      </c>
      <c r="AV168" s="13" t="s">
        <v>76</v>
      </c>
      <c r="AW168" s="13" t="s">
        <v>25</v>
      </c>
      <c r="AX168" s="13" t="s">
        <v>13</v>
      </c>
      <c r="AY168" s="153" t="s">
        <v>123</v>
      </c>
    </row>
    <row r="169" spans="2:65" s="14" customFormat="1">
      <c r="B169" s="158"/>
      <c r="D169" s="147" t="s">
        <v>131</v>
      </c>
      <c r="E169" s="159" t="s">
        <v>1</v>
      </c>
      <c r="F169" s="160" t="s">
        <v>138</v>
      </c>
      <c r="H169" s="161">
        <v>49.5</v>
      </c>
      <c r="L169" s="158"/>
      <c r="M169" s="162"/>
      <c r="T169" s="163"/>
      <c r="AT169" s="159" t="s">
        <v>131</v>
      </c>
      <c r="AU169" s="159" t="s">
        <v>76</v>
      </c>
      <c r="AV169" s="14" t="s">
        <v>129</v>
      </c>
      <c r="AW169" s="14" t="s">
        <v>25</v>
      </c>
      <c r="AX169" s="14" t="s">
        <v>13</v>
      </c>
      <c r="AY169" s="159" t="s">
        <v>123</v>
      </c>
    </row>
    <row r="170" spans="2:65" s="13" customFormat="1">
      <c r="B170" s="152"/>
      <c r="D170" s="147" t="s">
        <v>131</v>
      </c>
      <c r="E170" s="153" t="s">
        <v>1</v>
      </c>
      <c r="F170" s="154" t="s">
        <v>452</v>
      </c>
      <c r="H170" s="155">
        <v>24.75</v>
      </c>
      <c r="L170" s="152"/>
      <c r="M170" s="156"/>
      <c r="T170" s="157"/>
      <c r="AT170" s="153" t="s">
        <v>131</v>
      </c>
      <c r="AU170" s="153" t="s">
        <v>76</v>
      </c>
      <c r="AV170" s="13" t="s">
        <v>76</v>
      </c>
      <c r="AW170" s="13" t="s">
        <v>25</v>
      </c>
      <c r="AX170" s="13" t="s">
        <v>74</v>
      </c>
      <c r="AY170" s="153" t="s">
        <v>123</v>
      </c>
    </row>
    <row r="171" spans="2:65" s="1" customFormat="1" ht="33" customHeight="1">
      <c r="B171" s="132"/>
      <c r="C171" s="133" t="s">
        <v>187</v>
      </c>
      <c r="D171" s="133" t="s">
        <v>125</v>
      </c>
      <c r="E171" s="134" t="s">
        <v>198</v>
      </c>
      <c r="F171" s="135" t="s">
        <v>199</v>
      </c>
      <c r="G171" s="136" t="s">
        <v>190</v>
      </c>
      <c r="H171" s="137">
        <v>24.75</v>
      </c>
      <c r="I171" s="138">
        <v>0</v>
      </c>
      <c r="J171" s="138">
        <f>ROUND(I171*H171,2)</f>
        <v>0</v>
      </c>
      <c r="K171" s="139"/>
      <c r="L171" s="28"/>
      <c r="M171" s="140" t="s">
        <v>1</v>
      </c>
      <c r="N171" s="141" t="s">
        <v>33</v>
      </c>
      <c r="O171" s="142">
        <v>1.768</v>
      </c>
      <c r="P171" s="142">
        <f>O171*H171</f>
        <v>43.758000000000003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129</v>
      </c>
      <c r="AT171" s="144" t="s">
        <v>125</v>
      </c>
      <c r="AU171" s="144" t="s">
        <v>76</v>
      </c>
      <c r="AY171" s="16" t="s">
        <v>123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74</v>
      </c>
      <c r="BK171" s="145">
        <f>ROUND(I171*H171,2)</f>
        <v>0</v>
      </c>
      <c r="BL171" s="16" t="s">
        <v>129</v>
      </c>
      <c r="BM171" s="144" t="s">
        <v>453</v>
      </c>
    </row>
    <row r="172" spans="2:65" s="12" customFormat="1">
      <c r="B172" s="146"/>
      <c r="D172" s="147" t="s">
        <v>131</v>
      </c>
      <c r="E172" s="148" t="s">
        <v>1</v>
      </c>
      <c r="F172" s="149" t="s">
        <v>192</v>
      </c>
      <c r="H172" s="148" t="s">
        <v>1</v>
      </c>
      <c r="L172" s="146"/>
      <c r="M172" s="150"/>
      <c r="T172" s="151"/>
      <c r="AT172" s="148" t="s">
        <v>131</v>
      </c>
      <c r="AU172" s="148" t="s">
        <v>76</v>
      </c>
      <c r="AV172" s="12" t="s">
        <v>74</v>
      </c>
      <c r="AW172" s="12" t="s">
        <v>25</v>
      </c>
      <c r="AX172" s="12" t="s">
        <v>13</v>
      </c>
      <c r="AY172" s="148" t="s">
        <v>123</v>
      </c>
    </row>
    <row r="173" spans="2:65" s="13" customFormat="1">
      <c r="B173" s="152"/>
      <c r="D173" s="147" t="s">
        <v>131</v>
      </c>
      <c r="E173" s="153" t="s">
        <v>1</v>
      </c>
      <c r="F173" s="154" t="s">
        <v>450</v>
      </c>
      <c r="H173" s="155">
        <v>32</v>
      </c>
      <c r="L173" s="152"/>
      <c r="M173" s="156"/>
      <c r="T173" s="157"/>
      <c r="AT173" s="153" t="s">
        <v>131</v>
      </c>
      <c r="AU173" s="153" t="s">
        <v>76</v>
      </c>
      <c r="AV173" s="13" t="s">
        <v>76</v>
      </c>
      <c r="AW173" s="13" t="s">
        <v>25</v>
      </c>
      <c r="AX173" s="13" t="s">
        <v>13</v>
      </c>
      <c r="AY173" s="153" t="s">
        <v>123</v>
      </c>
    </row>
    <row r="174" spans="2:65" s="12" customFormat="1">
      <c r="B174" s="146"/>
      <c r="D174" s="147" t="s">
        <v>131</v>
      </c>
      <c r="E174" s="148" t="s">
        <v>1</v>
      </c>
      <c r="F174" s="149" t="s">
        <v>194</v>
      </c>
      <c r="H174" s="148" t="s">
        <v>1</v>
      </c>
      <c r="L174" s="146"/>
      <c r="M174" s="150"/>
      <c r="T174" s="151"/>
      <c r="AT174" s="148" t="s">
        <v>131</v>
      </c>
      <c r="AU174" s="148" t="s">
        <v>76</v>
      </c>
      <c r="AV174" s="12" t="s">
        <v>74</v>
      </c>
      <c r="AW174" s="12" t="s">
        <v>25</v>
      </c>
      <c r="AX174" s="12" t="s">
        <v>13</v>
      </c>
      <c r="AY174" s="148" t="s">
        <v>123</v>
      </c>
    </row>
    <row r="175" spans="2:65" s="13" customFormat="1">
      <c r="B175" s="152"/>
      <c r="D175" s="147" t="s">
        <v>131</v>
      </c>
      <c r="E175" s="153" t="s">
        <v>1</v>
      </c>
      <c r="F175" s="154" t="s">
        <v>451</v>
      </c>
      <c r="H175" s="155">
        <v>17.5</v>
      </c>
      <c r="L175" s="152"/>
      <c r="M175" s="156"/>
      <c r="T175" s="157"/>
      <c r="AT175" s="153" t="s">
        <v>131</v>
      </c>
      <c r="AU175" s="153" t="s">
        <v>76</v>
      </c>
      <c r="AV175" s="13" t="s">
        <v>76</v>
      </c>
      <c r="AW175" s="13" t="s">
        <v>25</v>
      </c>
      <c r="AX175" s="13" t="s">
        <v>13</v>
      </c>
      <c r="AY175" s="153" t="s">
        <v>123</v>
      </c>
    </row>
    <row r="176" spans="2:65" s="14" customFormat="1">
      <c r="B176" s="158"/>
      <c r="D176" s="147" t="s">
        <v>131</v>
      </c>
      <c r="E176" s="159" t="s">
        <v>1</v>
      </c>
      <c r="F176" s="160" t="s">
        <v>138</v>
      </c>
      <c r="H176" s="161">
        <v>49.5</v>
      </c>
      <c r="L176" s="158"/>
      <c r="M176" s="162"/>
      <c r="T176" s="163"/>
      <c r="AT176" s="159" t="s">
        <v>131</v>
      </c>
      <c r="AU176" s="159" t="s">
        <v>76</v>
      </c>
      <c r="AV176" s="14" t="s">
        <v>129</v>
      </c>
      <c r="AW176" s="14" t="s">
        <v>25</v>
      </c>
      <c r="AX176" s="14" t="s">
        <v>13</v>
      </c>
      <c r="AY176" s="159" t="s">
        <v>123</v>
      </c>
    </row>
    <row r="177" spans="2:65" s="13" customFormat="1">
      <c r="B177" s="152"/>
      <c r="D177" s="147" t="s">
        <v>131</v>
      </c>
      <c r="E177" s="153" t="s">
        <v>1</v>
      </c>
      <c r="F177" s="154" t="s">
        <v>452</v>
      </c>
      <c r="H177" s="155">
        <v>24.75</v>
      </c>
      <c r="L177" s="152"/>
      <c r="M177" s="156"/>
      <c r="T177" s="157"/>
      <c r="AT177" s="153" t="s">
        <v>131</v>
      </c>
      <c r="AU177" s="153" t="s">
        <v>76</v>
      </c>
      <c r="AV177" s="13" t="s">
        <v>76</v>
      </c>
      <c r="AW177" s="13" t="s">
        <v>25</v>
      </c>
      <c r="AX177" s="13" t="s">
        <v>74</v>
      </c>
      <c r="AY177" s="153" t="s">
        <v>123</v>
      </c>
    </row>
    <row r="178" spans="2:65" s="1" customFormat="1" ht="37.9" customHeight="1">
      <c r="B178" s="132"/>
      <c r="C178" s="133" t="s">
        <v>197</v>
      </c>
      <c r="D178" s="133" t="s">
        <v>125</v>
      </c>
      <c r="E178" s="134" t="s">
        <v>202</v>
      </c>
      <c r="F178" s="135" t="s">
        <v>203</v>
      </c>
      <c r="G178" s="136" t="s">
        <v>190</v>
      </c>
      <c r="H178" s="137">
        <v>9.125</v>
      </c>
      <c r="I178" s="138">
        <v>0</v>
      </c>
      <c r="J178" s="138">
        <f>ROUND(I178*H178,2)</f>
        <v>0</v>
      </c>
      <c r="K178" s="139"/>
      <c r="L178" s="28"/>
      <c r="M178" s="140" t="s">
        <v>1</v>
      </c>
      <c r="N178" s="141" t="s">
        <v>33</v>
      </c>
      <c r="O178" s="142">
        <v>3.4660000000000002</v>
      </c>
      <c r="P178" s="142">
        <f>O178*H178</f>
        <v>31.62725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129</v>
      </c>
      <c r="AT178" s="144" t="s">
        <v>125</v>
      </c>
      <c r="AU178" s="144" t="s">
        <v>76</v>
      </c>
      <c r="AY178" s="16" t="s">
        <v>123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74</v>
      </c>
      <c r="BK178" s="145">
        <f>ROUND(I178*H178,2)</f>
        <v>0</v>
      </c>
      <c r="BL178" s="16" t="s">
        <v>129</v>
      </c>
      <c r="BM178" s="144" t="s">
        <v>454</v>
      </c>
    </row>
    <row r="179" spans="2:65" s="12" customFormat="1">
      <c r="B179" s="146"/>
      <c r="D179" s="147" t="s">
        <v>131</v>
      </c>
      <c r="E179" s="148" t="s">
        <v>1</v>
      </c>
      <c r="F179" s="149" t="s">
        <v>369</v>
      </c>
      <c r="H179" s="148" t="s">
        <v>1</v>
      </c>
      <c r="L179" s="146"/>
      <c r="M179" s="150"/>
      <c r="T179" s="151"/>
      <c r="AT179" s="148" t="s">
        <v>131</v>
      </c>
      <c r="AU179" s="148" t="s">
        <v>76</v>
      </c>
      <c r="AV179" s="12" t="s">
        <v>74</v>
      </c>
      <c r="AW179" s="12" t="s">
        <v>25</v>
      </c>
      <c r="AX179" s="12" t="s">
        <v>13</v>
      </c>
      <c r="AY179" s="148" t="s">
        <v>123</v>
      </c>
    </row>
    <row r="180" spans="2:65" s="13" customFormat="1">
      <c r="B180" s="152"/>
      <c r="D180" s="147" t="s">
        <v>131</v>
      </c>
      <c r="E180" s="153" t="s">
        <v>1</v>
      </c>
      <c r="F180" s="154" t="s">
        <v>455</v>
      </c>
      <c r="H180" s="155">
        <v>15.625</v>
      </c>
      <c r="L180" s="152"/>
      <c r="M180" s="156"/>
      <c r="T180" s="157"/>
      <c r="AT180" s="153" t="s">
        <v>131</v>
      </c>
      <c r="AU180" s="153" t="s">
        <v>76</v>
      </c>
      <c r="AV180" s="13" t="s">
        <v>76</v>
      </c>
      <c r="AW180" s="13" t="s">
        <v>25</v>
      </c>
      <c r="AX180" s="13" t="s">
        <v>13</v>
      </c>
      <c r="AY180" s="153" t="s">
        <v>123</v>
      </c>
    </row>
    <row r="181" spans="2:65" s="13" customFormat="1">
      <c r="B181" s="152"/>
      <c r="D181" s="147" t="s">
        <v>131</v>
      </c>
      <c r="E181" s="153" t="s">
        <v>1</v>
      </c>
      <c r="F181" s="154" t="s">
        <v>456</v>
      </c>
      <c r="H181" s="155">
        <v>3.125</v>
      </c>
      <c r="L181" s="152"/>
      <c r="M181" s="156"/>
      <c r="T181" s="157"/>
      <c r="AT181" s="153" t="s">
        <v>131</v>
      </c>
      <c r="AU181" s="153" t="s">
        <v>76</v>
      </c>
      <c r="AV181" s="13" t="s">
        <v>76</v>
      </c>
      <c r="AW181" s="13" t="s">
        <v>25</v>
      </c>
      <c r="AX181" s="13" t="s">
        <v>13</v>
      </c>
      <c r="AY181" s="153" t="s">
        <v>123</v>
      </c>
    </row>
    <row r="182" spans="2:65" s="13" customFormat="1">
      <c r="B182" s="152"/>
      <c r="D182" s="147" t="s">
        <v>131</v>
      </c>
      <c r="E182" s="153" t="s">
        <v>1</v>
      </c>
      <c r="F182" s="154" t="s">
        <v>457</v>
      </c>
      <c r="H182" s="155">
        <v>-0.5</v>
      </c>
      <c r="L182" s="152"/>
      <c r="M182" s="156"/>
      <c r="T182" s="157"/>
      <c r="AT182" s="153" t="s">
        <v>131</v>
      </c>
      <c r="AU182" s="153" t="s">
        <v>76</v>
      </c>
      <c r="AV182" s="13" t="s">
        <v>76</v>
      </c>
      <c r="AW182" s="13" t="s">
        <v>25</v>
      </c>
      <c r="AX182" s="13" t="s">
        <v>13</v>
      </c>
      <c r="AY182" s="153" t="s">
        <v>123</v>
      </c>
    </row>
    <row r="183" spans="2:65" s="14" customFormat="1">
      <c r="B183" s="158"/>
      <c r="D183" s="147" t="s">
        <v>131</v>
      </c>
      <c r="E183" s="159" t="s">
        <v>1</v>
      </c>
      <c r="F183" s="160" t="s">
        <v>138</v>
      </c>
      <c r="H183" s="161">
        <v>18.25</v>
      </c>
      <c r="L183" s="158"/>
      <c r="M183" s="162"/>
      <c r="T183" s="163"/>
      <c r="AT183" s="159" t="s">
        <v>131</v>
      </c>
      <c r="AU183" s="159" t="s">
        <v>76</v>
      </c>
      <c r="AV183" s="14" t="s">
        <v>129</v>
      </c>
      <c r="AW183" s="14" t="s">
        <v>25</v>
      </c>
      <c r="AX183" s="14" t="s">
        <v>13</v>
      </c>
      <c r="AY183" s="159" t="s">
        <v>123</v>
      </c>
    </row>
    <row r="184" spans="2:65" s="13" customFormat="1">
      <c r="B184" s="152"/>
      <c r="D184" s="147" t="s">
        <v>131</v>
      </c>
      <c r="E184" s="153" t="s">
        <v>1</v>
      </c>
      <c r="F184" s="154" t="s">
        <v>458</v>
      </c>
      <c r="H184" s="155">
        <v>9.125</v>
      </c>
      <c r="L184" s="152"/>
      <c r="M184" s="156"/>
      <c r="T184" s="157"/>
      <c r="AT184" s="153" t="s">
        <v>131</v>
      </c>
      <c r="AU184" s="153" t="s">
        <v>76</v>
      </c>
      <c r="AV184" s="13" t="s">
        <v>76</v>
      </c>
      <c r="AW184" s="13" t="s">
        <v>25</v>
      </c>
      <c r="AX184" s="13" t="s">
        <v>74</v>
      </c>
      <c r="AY184" s="153" t="s">
        <v>123</v>
      </c>
    </row>
    <row r="185" spans="2:65" s="1" customFormat="1" ht="37.9" customHeight="1">
      <c r="B185" s="132"/>
      <c r="C185" s="133" t="s">
        <v>201</v>
      </c>
      <c r="D185" s="133" t="s">
        <v>125</v>
      </c>
      <c r="E185" s="134" t="s">
        <v>211</v>
      </c>
      <c r="F185" s="135" t="s">
        <v>212</v>
      </c>
      <c r="G185" s="136" t="s">
        <v>190</v>
      </c>
      <c r="H185" s="137">
        <v>9.125</v>
      </c>
      <c r="I185" s="138">
        <v>0</v>
      </c>
      <c r="J185" s="138">
        <f>ROUND(I185*H185,2)</f>
        <v>0</v>
      </c>
      <c r="K185" s="139"/>
      <c r="L185" s="28"/>
      <c r="M185" s="140" t="s">
        <v>1</v>
      </c>
      <c r="N185" s="141" t="s">
        <v>33</v>
      </c>
      <c r="O185" s="142">
        <v>4.26</v>
      </c>
      <c r="P185" s="142">
        <f>O185*H185</f>
        <v>38.872499999999995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129</v>
      </c>
      <c r="AT185" s="144" t="s">
        <v>125</v>
      </c>
      <c r="AU185" s="144" t="s">
        <v>76</v>
      </c>
      <c r="AY185" s="16" t="s">
        <v>123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74</v>
      </c>
      <c r="BK185" s="145">
        <f>ROUND(I185*H185,2)</f>
        <v>0</v>
      </c>
      <c r="BL185" s="16" t="s">
        <v>129</v>
      </c>
      <c r="BM185" s="144" t="s">
        <v>459</v>
      </c>
    </row>
    <row r="186" spans="2:65" s="12" customFormat="1">
      <c r="B186" s="146"/>
      <c r="D186" s="147" t="s">
        <v>131</v>
      </c>
      <c r="E186" s="148" t="s">
        <v>1</v>
      </c>
      <c r="F186" s="149" t="s">
        <v>369</v>
      </c>
      <c r="H186" s="148" t="s">
        <v>1</v>
      </c>
      <c r="L186" s="146"/>
      <c r="M186" s="150"/>
      <c r="T186" s="151"/>
      <c r="AT186" s="148" t="s">
        <v>131</v>
      </c>
      <c r="AU186" s="148" t="s">
        <v>76</v>
      </c>
      <c r="AV186" s="12" t="s">
        <v>74</v>
      </c>
      <c r="AW186" s="12" t="s">
        <v>25</v>
      </c>
      <c r="AX186" s="12" t="s">
        <v>13</v>
      </c>
      <c r="AY186" s="148" t="s">
        <v>123</v>
      </c>
    </row>
    <row r="187" spans="2:65" s="13" customFormat="1">
      <c r="B187" s="152"/>
      <c r="D187" s="147" t="s">
        <v>131</v>
      </c>
      <c r="E187" s="153" t="s">
        <v>1</v>
      </c>
      <c r="F187" s="154" t="s">
        <v>455</v>
      </c>
      <c r="H187" s="155">
        <v>15.625</v>
      </c>
      <c r="L187" s="152"/>
      <c r="M187" s="156"/>
      <c r="T187" s="157"/>
      <c r="AT187" s="153" t="s">
        <v>131</v>
      </c>
      <c r="AU187" s="153" t="s">
        <v>76</v>
      </c>
      <c r="AV187" s="13" t="s">
        <v>76</v>
      </c>
      <c r="AW187" s="13" t="s">
        <v>25</v>
      </c>
      <c r="AX187" s="13" t="s">
        <v>13</v>
      </c>
      <c r="AY187" s="153" t="s">
        <v>123</v>
      </c>
    </row>
    <row r="188" spans="2:65" s="13" customFormat="1">
      <c r="B188" s="152"/>
      <c r="D188" s="147" t="s">
        <v>131</v>
      </c>
      <c r="E188" s="153" t="s">
        <v>1</v>
      </c>
      <c r="F188" s="154" t="s">
        <v>456</v>
      </c>
      <c r="H188" s="155">
        <v>3.125</v>
      </c>
      <c r="L188" s="152"/>
      <c r="M188" s="156"/>
      <c r="T188" s="157"/>
      <c r="AT188" s="153" t="s">
        <v>131</v>
      </c>
      <c r="AU188" s="153" t="s">
        <v>76</v>
      </c>
      <c r="AV188" s="13" t="s">
        <v>76</v>
      </c>
      <c r="AW188" s="13" t="s">
        <v>25</v>
      </c>
      <c r="AX188" s="13" t="s">
        <v>13</v>
      </c>
      <c r="AY188" s="153" t="s">
        <v>123</v>
      </c>
    </row>
    <row r="189" spans="2:65" s="13" customFormat="1">
      <c r="B189" s="152"/>
      <c r="D189" s="147" t="s">
        <v>131</v>
      </c>
      <c r="E189" s="153" t="s">
        <v>1</v>
      </c>
      <c r="F189" s="154" t="s">
        <v>457</v>
      </c>
      <c r="H189" s="155">
        <v>-0.5</v>
      </c>
      <c r="L189" s="152"/>
      <c r="M189" s="156"/>
      <c r="T189" s="157"/>
      <c r="AT189" s="153" t="s">
        <v>131</v>
      </c>
      <c r="AU189" s="153" t="s">
        <v>76</v>
      </c>
      <c r="AV189" s="13" t="s">
        <v>76</v>
      </c>
      <c r="AW189" s="13" t="s">
        <v>25</v>
      </c>
      <c r="AX189" s="13" t="s">
        <v>13</v>
      </c>
      <c r="AY189" s="153" t="s">
        <v>123</v>
      </c>
    </row>
    <row r="190" spans="2:65" s="14" customFormat="1">
      <c r="B190" s="158"/>
      <c r="D190" s="147" t="s">
        <v>131</v>
      </c>
      <c r="E190" s="159" t="s">
        <v>1</v>
      </c>
      <c r="F190" s="160" t="s">
        <v>138</v>
      </c>
      <c r="H190" s="161">
        <v>18.25</v>
      </c>
      <c r="L190" s="158"/>
      <c r="M190" s="162"/>
      <c r="T190" s="163"/>
      <c r="AT190" s="159" t="s">
        <v>131</v>
      </c>
      <c r="AU190" s="159" t="s">
        <v>76</v>
      </c>
      <c r="AV190" s="14" t="s">
        <v>129</v>
      </c>
      <c r="AW190" s="14" t="s">
        <v>25</v>
      </c>
      <c r="AX190" s="14" t="s">
        <v>13</v>
      </c>
      <c r="AY190" s="159" t="s">
        <v>123</v>
      </c>
    </row>
    <row r="191" spans="2:65" s="13" customFormat="1">
      <c r="B191" s="152"/>
      <c r="D191" s="147" t="s">
        <v>131</v>
      </c>
      <c r="E191" s="153" t="s">
        <v>1</v>
      </c>
      <c r="F191" s="154" t="s">
        <v>458</v>
      </c>
      <c r="H191" s="155">
        <v>9.125</v>
      </c>
      <c r="L191" s="152"/>
      <c r="M191" s="156"/>
      <c r="T191" s="157"/>
      <c r="AT191" s="153" t="s">
        <v>131</v>
      </c>
      <c r="AU191" s="153" t="s">
        <v>76</v>
      </c>
      <c r="AV191" s="13" t="s">
        <v>76</v>
      </c>
      <c r="AW191" s="13" t="s">
        <v>25</v>
      </c>
      <c r="AX191" s="13" t="s">
        <v>74</v>
      </c>
      <c r="AY191" s="153" t="s">
        <v>123</v>
      </c>
    </row>
    <row r="192" spans="2:65" s="1" customFormat="1" ht="24.2" customHeight="1">
      <c r="B192" s="132"/>
      <c r="C192" s="133" t="s">
        <v>210</v>
      </c>
      <c r="D192" s="133" t="s">
        <v>125</v>
      </c>
      <c r="E192" s="134" t="s">
        <v>215</v>
      </c>
      <c r="F192" s="135" t="s">
        <v>216</v>
      </c>
      <c r="G192" s="136" t="s">
        <v>190</v>
      </c>
      <c r="H192" s="137">
        <v>18.25</v>
      </c>
      <c r="I192" s="138">
        <v>0</v>
      </c>
      <c r="J192" s="138">
        <f>ROUND(I192*H192,2)</f>
        <v>0</v>
      </c>
      <c r="K192" s="139"/>
      <c r="L192" s="28"/>
      <c r="M192" s="140" t="s">
        <v>1</v>
      </c>
      <c r="N192" s="141" t="s">
        <v>33</v>
      </c>
      <c r="O192" s="142">
        <v>1.7629999999999999</v>
      </c>
      <c r="P192" s="142">
        <f>O192*H192</f>
        <v>32.174749999999996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129</v>
      </c>
      <c r="AT192" s="144" t="s">
        <v>125</v>
      </c>
      <c r="AU192" s="144" t="s">
        <v>76</v>
      </c>
      <c r="AY192" s="16" t="s">
        <v>123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74</v>
      </c>
      <c r="BK192" s="145">
        <f>ROUND(I192*H192,2)</f>
        <v>0</v>
      </c>
      <c r="BL192" s="16" t="s">
        <v>129</v>
      </c>
      <c r="BM192" s="144" t="s">
        <v>460</v>
      </c>
    </row>
    <row r="193" spans="2:65" s="12" customFormat="1">
      <c r="B193" s="146"/>
      <c r="D193" s="147" t="s">
        <v>131</v>
      </c>
      <c r="E193" s="148" t="s">
        <v>1</v>
      </c>
      <c r="F193" s="149" t="s">
        <v>369</v>
      </c>
      <c r="H193" s="148" t="s">
        <v>1</v>
      </c>
      <c r="L193" s="146"/>
      <c r="M193" s="150"/>
      <c r="T193" s="151"/>
      <c r="AT193" s="148" t="s">
        <v>131</v>
      </c>
      <c r="AU193" s="148" t="s">
        <v>76</v>
      </c>
      <c r="AV193" s="12" t="s">
        <v>74</v>
      </c>
      <c r="AW193" s="12" t="s">
        <v>25</v>
      </c>
      <c r="AX193" s="12" t="s">
        <v>13</v>
      </c>
      <c r="AY193" s="148" t="s">
        <v>123</v>
      </c>
    </row>
    <row r="194" spans="2:65" s="13" customFormat="1">
      <c r="B194" s="152"/>
      <c r="D194" s="147" t="s">
        <v>131</v>
      </c>
      <c r="E194" s="153" t="s">
        <v>1</v>
      </c>
      <c r="F194" s="154" t="s">
        <v>455</v>
      </c>
      <c r="H194" s="155">
        <v>15.625</v>
      </c>
      <c r="L194" s="152"/>
      <c r="M194" s="156"/>
      <c r="T194" s="157"/>
      <c r="AT194" s="153" t="s">
        <v>131</v>
      </c>
      <c r="AU194" s="153" t="s">
        <v>76</v>
      </c>
      <c r="AV194" s="13" t="s">
        <v>76</v>
      </c>
      <c r="AW194" s="13" t="s">
        <v>25</v>
      </c>
      <c r="AX194" s="13" t="s">
        <v>13</v>
      </c>
      <c r="AY194" s="153" t="s">
        <v>123</v>
      </c>
    </row>
    <row r="195" spans="2:65" s="13" customFormat="1">
      <c r="B195" s="152"/>
      <c r="D195" s="147" t="s">
        <v>131</v>
      </c>
      <c r="E195" s="153" t="s">
        <v>1</v>
      </c>
      <c r="F195" s="154" t="s">
        <v>456</v>
      </c>
      <c r="H195" s="155">
        <v>3.125</v>
      </c>
      <c r="L195" s="152"/>
      <c r="M195" s="156"/>
      <c r="T195" s="157"/>
      <c r="AT195" s="153" t="s">
        <v>131</v>
      </c>
      <c r="AU195" s="153" t="s">
        <v>76</v>
      </c>
      <c r="AV195" s="13" t="s">
        <v>76</v>
      </c>
      <c r="AW195" s="13" t="s">
        <v>25</v>
      </c>
      <c r="AX195" s="13" t="s">
        <v>13</v>
      </c>
      <c r="AY195" s="153" t="s">
        <v>123</v>
      </c>
    </row>
    <row r="196" spans="2:65" s="13" customFormat="1">
      <c r="B196" s="152"/>
      <c r="D196" s="147" t="s">
        <v>131</v>
      </c>
      <c r="E196" s="153" t="s">
        <v>1</v>
      </c>
      <c r="F196" s="154" t="s">
        <v>457</v>
      </c>
      <c r="H196" s="155">
        <v>-0.5</v>
      </c>
      <c r="L196" s="152"/>
      <c r="M196" s="156"/>
      <c r="T196" s="157"/>
      <c r="AT196" s="153" t="s">
        <v>131</v>
      </c>
      <c r="AU196" s="153" t="s">
        <v>76</v>
      </c>
      <c r="AV196" s="13" t="s">
        <v>76</v>
      </c>
      <c r="AW196" s="13" t="s">
        <v>25</v>
      </c>
      <c r="AX196" s="13" t="s">
        <v>13</v>
      </c>
      <c r="AY196" s="153" t="s">
        <v>123</v>
      </c>
    </row>
    <row r="197" spans="2:65" s="14" customFormat="1">
      <c r="B197" s="158"/>
      <c r="D197" s="147" t="s">
        <v>131</v>
      </c>
      <c r="E197" s="159" t="s">
        <v>1</v>
      </c>
      <c r="F197" s="160" t="s">
        <v>138</v>
      </c>
      <c r="H197" s="161">
        <v>18.25</v>
      </c>
      <c r="L197" s="158"/>
      <c r="M197" s="162"/>
      <c r="T197" s="163"/>
      <c r="AT197" s="159" t="s">
        <v>131</v>
      </c>
      <c r="AU197" s="159" t="s">
        <v>76</v>
      </c>
      <c r="AV197" s="14" t="s">
        <v>129</v>
      </c>
      <c r="AW197" s="14" t="s">
        <v>25</v>
      </c>
      <c r="AX197" s="14" t="s">
        <v>74</v>
      </c>
      <c r="AY197" s="159" t="s">
        <v>123</v>
      </c>
    </row>
    <row r="198" spans="2:65" s="1" customFormat="1" ht="37.9" customHeight="1">
      <c r="B198" s="132"/>
      <c r="C198" s="133" t="s">
        <v>214</v>
      </c>
      <c r="D198" s="133" t="s">
        <v>125</v>
      </c>
      <c r="E198" s="134" t="s">
        <v>220</v>
      </c>
      <c r="F198" s="135" t="s">
        <v>221</v>
      </c>
      <c r="G198" s="136" t="s">
        <v>190</v>
      </c>
      <c r="H198" s="137">
        <v>33.875</v>
      </c>
      <c r="I198" s="138">
        <v>0</v>
      </c>
      <c r="J198" s="138">
        <f>ROUND(I198*H198,2)</f>
        <v>0</v>
      </c>
      <c r="K198" s="139"/>
      <c r="L198" s="28"/>
      <c r="M198" s="140" t="s">
        <v>1</v>
      </c>
      <c r="N198" s="141" t="s">
        <v>33</v>
      </c>
      <c r="O198" s="142">
        <v>8.6999999999999994E-2</v>
      </c>
      <c r="P198" s="142">
        <f>O198*H198</f>
        <v>2.9471249999999998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129</v>
      </c>
      <c r="AT198" s="144" t="s">
        <v>125</v>
      </c>
      <c r="AU198" s="144" t="s">
        <v>76</v>
      </c>
      <c r="AY198" s="16" t="s">
        <v>123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74</v>
      </c>
      <c r="BK198" s="145">
        <f>ROUND(I198*H198,2)</f>
        <v>0</v>
      </c>
      <c r="BL198" s="16" t="s">
        <v>129</v>
      </c>
      <c r="BM198" s="144" t="s">
        <v>461</v>
      </c>
    </row>
    <row r="199" spans="2:65" s="13" customFormat="1">
      <c r="B199" s="152"/>
      <c r="D199" s="147" t="s">
        <v>131</v>
      </c>
      <c r="E199" s="153" t="s">
        <v>1</v>
      </c>
      <c r="F199" s="154" t="s">
        <v>462</v>
      </c>
      <c r="H199" s="155">
        <v>33.875</v>
      </c>
      <c r="L199" s="152"/>
      <c r="M199" s="156"/>
      <c r="T199" s="157"/>
      <c r="AT199" s="153" t="s">
        <v>131</v>
      </c>
      <c r="AU199" s="153" t="s">
        <v>76</v>
      </c>
      <c r="AV199" s="13" t="s">
        <v>76</v>
      </c>
      <c r="AW199" s="13" t="s">
        <v>25</v>
      </c>
      <c r="AX199" s="13" t="s">
        <v>13</v>
      </c>
      <c r="AY199" s="153" t="s">
        <v>123</v>
      </c>
    </row>
    <row r="200" spans="2:65" s="14" customFormat="1">
      <c r="B200" s="158"/>
      <c r="D200" s="147" t="s">
        <v>131</v>
      </c>
      <c r="E200" s="159" t="s">
        <v>1</v>
      </c>
      <c r="F200" s="160" t="s">
        <v>138</v>
      </c>
      <c r="H200" s="161">
        <v>33.875</v>
      </c>
      <c r="L200" s="158"/>
      <c r="M200" s="162"/>
      <c r="T200" s="163"/>
      <c r="AT200" s="159" t="s">
        <v>131</v>
      </c>
      <c r="AU200" s="159" t="s">
        <v>76</v>
      </c>
      <c r="AV200" s="14" t="s">
        <v>129</v>
      </c>
      <c r="AW200" s="14" t="s">
        <v>25</v>
      </c>
      <c r="AX200" s="14" t="s">
        <v>74</v>
      </c>
      <c r="AY200" s="159" t="s">
        <v>123</v>
      </c>
    </row>
    <row r="201" spans="2:65" s="1" customFormat="1" ht="37.9" customHeight="1">
      <c r="B201" s="132"/>
      <c r="C201" s="133" t="s">
        <v>219</v>
      </c>
      <c r="D201" s="133" t="s">
        <v>125</v>
      </c>
      <c r="E201" s="134" t="s">
        <v>225</v>
      </c>
      <c r="F201" s="135" t="s">
        <v>226</v>
      </c>
      <c r="G201" s="136" t="s">
        <v>190</v>
      </c>
      <c r="H201" s="137">
        <v>33.875</v>
      </c>
      <c r="I201" s="138">
        <v>0</v>
      </c>
      <c r="J201" s="138">
        <f>ROUND(I201*H201,2)</f>
        <v>0</v>
      </c>
      <c r="K201" s="139"/>
      <c r="L201" s="28"/>
      <c r="M201" s="140" t="s">
        <v>1</v>
      </c>
      <c r="N201" s="141" t="s">
        <v>33</v>
      </c>
      <c r="O201" s="142">
        <v>5.0000000000000001E-3</v>
      </c>
      <c r="P201" s="142">
        <f>O201*H201</f>
        <v>0.169375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129</v>
      </c>
      <c r="AT201" s="144" t="s">
        <v>125</v>
      </c>
      <c r="AU201" s="144" t="s">
        <v>76</v>
      </c>
      <c r="AY201" s="16" t="s">
        <v>123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74</v>
      </c>
      <c r="BK201" s="145">
        <f>ROUND(I201*H201,2)</f>
        <v>0</v>
      </c>
      <c r="BL201" s="16" t="s">
        <v>129</v>
      </c>
      <c r="BM201" s="144" t="s">
        <v>463</v>
      </c>
    </row>
    <row r="202" spans="2:65" s="1" customFormat="1" ht="37.9" customHeight="1">
      <c r="B202" s="132"/>
      <c r="C202" s="133" t="s">
        <v>224</v>
      </c>
      <c r="D202" s="133" t="s">
        <v>125</v>
      </c>
      <c r="E202" s="134" t="s">
        <v>229</v>
      </c>
      <c r="F202" s="135" t="s">
        <v>230</v>
      </c>
      <c r="G202" s="136" t="s">
        <v>190</v>
      </c>
      <c r="H202" s="137">
        <v>33.875</v>
      </c>
      <c r="I202" s="138">
        <v>0</v>
      </c>
      <c r="J202" s="138">
        <f>ROUND(I202*H202,2)</f>
        <v>0</v>
      </c>
      <c r="K202" s="139"/>
      <c r="L202" s="28"/>
      <c r="M202" s="140" t="s">
        <v>1</v>
      </c>
      <c r="N202" s="141" t="s">
        <v>33</v>
      </c>
      <c r="O202" s="142">
        <v>9.9000000000000005E-2</v>
      </c>
      <c r="P202" s="142">
        <f>O202*H202</f>
        <v>3.3536250000000001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129</v>
      </c>
      <c r="AT202" s="144" t="s">
        <v>125</v>
      </c>
      <c r="AU202" s="144" t="s">
        <v>76</v>
      </c>
      <c r="AY202" s="16" t="s">
        <v>123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74</v>
      </c>
      <c r="BK202" s="145">
        <f>ROUND(I202*H202,2)</f>
        <v>0</v>
      </c>
      <c r="BL202" s="16" t="s">
        <v>129</v>
      </c>
      <c r="BM202" s="144" t="s">
        <v>464</v>
      </c>
    </row>
    <row r="203" spans="2:65" s="1" customFormat="1" ht="37.9" customHeight="1">
      <c r="B203" s="132"/>
      <c r="C203" s="133" t="s">
        <v>228</v>
      </c>
      <c r="D203" s="133" t="s">
        <v>125</v>
      </c>
      <c r="E203" s="134" t="s">
        <v>232</v>
      </c>
      <c r="F203" s="135" t="s">
        <v>233</v>
      </c>
      <c r="G203" s="136" t="s">
        <v>190</v>
      </c>
      <c r="H203" s="137">
        <v>33.875</v>
      </c>
      <c r="I203" s="138">
        <v>0</v>
      </c>
      <c r="J203" s="138">
        <f>ROUND(I203*H203,2)</f>
        <v>0</v>
      </c>
      <c r="K203" s="139"/>
      <c r="L203" s="28"/>
      <c r="M203" s="140" t="s">
        <v>1</v>
      </c>
      <c r="N203" s="141" t="s">
        <v>33</v>
      </c>
      <c r="O203" s="142">
        <v>6.0000000000000001E-3</v>
      </c>
      <c r="P203" s="142">
        <f>O203*H203</f>
        <v>0.20325000000000001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129</v>
      </c>
      <c r="AT203" s="144" t="s">
        <v>125</v>
      </c>
      <c r="AU203" s="144" t="s">
        <v>76</v>
      </c>
      <c r="AY203" s="16" t="s">
        <v>123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74</v>
      </c>
      <c r="BK203" s="145">
        <f>ROUND(I203*H203,2)</f>
        <v>0</v>
      </c>
      <c r="BL203" s="16" t="s">
        <v>129</v>
      </c>
      <c r="BM203" s="144" t="s">
        <v>465</v>
      </c>
    </row>
    <row r="204" spans="2:65" s="1" customFormat="1" ht="24.2" customHeight="1">
      <c r="B204" s="132"/>
      <c r="C204" s="133" t="s">
        <v>7</v>
      </c>
      <c r="D204" s="133" t="s">
        <v>125</v>
      </c>
      <c r="E204" s="134" t="s">
        <v>236</v>
      </c>
      <c r="F204" s="135" t="s">
        <v>237</v>
      </c>
      <c r="G204" s="136" t="s">
        <v>190</v>
      </c>
      <c r="H204" s="137">
        <v>33.875</v>
      </c>
      <c r="I204" s="138">
        <v>0</v>
      </c>
      <c r="J204" s="138">
        <f>ROUND(I204*H204,2)</f>
        <v>0</v>
      </c>
      <c r="K204" s="139"/>
      <c r="L204" s="28"/>
      <c r="M204" s="140" t="s">
        <v>1</v>
      </c>
      <c r="N204" s="141" t="s">
        <v>33</v>
      </c>
      <c r="O204" s="142">
        <v>0.23599999999999999</v>
      </c>
      <c r="P204" s="142">
        <f>O204*H204</f>
        <v>7.9944999999999995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129</v>
      </c>
      <c r="AT204" s="144" t="s">
        <v>125</v>
      </c>
      <c r="AU204" s="144" t="s">
        <v>76</v>
      </c>
      <c r="AY204" s="16" t="s">
        <v>123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74</v>
      </c>
      <c r="BK204" s="145">
        <f>ROUND(I204*H204,2)</f>
        <v>0</v>
      </c>
      <c r="BL204" s="16" t="s">
        <v>129</v>
      </c>
      <c r="BM204" s="144" t="s">
        <v>466</v>
      </c>
    </row>
    <row r="205" spans="2:65" s="1" customFormat="1" ht="33" customHeight="1">
      <c r="B205" s="132"/>
      <c r="C205" s="133" t="s">
        <v>235</v>
      </c>
      <c r="D205" s="133" t="s">
        <v>125</v>
      </c>
      <c r="E205" s="134" t="s">
        <v>240</v>
      </c>
      <c r="F205" s="135" t="s">
        <v>241</v>
      </c>
      <c r="G205" s="136" t="s">
        <v>242</v>
      </c>
      <c r="H205" s="137">
        <v>135.5</v>
      </c>
      <c r="I205" s="138">
        <v>0</v>
      </c>
      <c r="J205" s="138">
        <f>ROUND(I205*H205,2)</f>
        <v>0</v>
      </c>
      <c r="K205" s="139"/>
      <c r="L205" s="28"/>
      <c r="M205" s="140" t="s">
        <v>1</v>
      </c>
      <c r="N205" s="141" t="s">
        <v>33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129</v>
      </c>
      <c r="AT205" s="144" t="s">
        <v>125</v>
      </c>
      <c r="AU205" s="144" t="s">
        <v>76</v>
      </c>
      <c r="AY205" s="16" t="s">
        <v>123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74</v>
      </c>
      <c r="BK205" s="145">
        <f>ROUND(I205*H205,2)</f>
        <v>0</v>
      </c>
      <c r="BL205" s="16" t="s">
        <v>129</v>
      </c>
      <c r="BM205" s="144" t="s">
        <v>467</v>
      </c>
    </row>
    <row r="206" spans="2:65" s="13" customFormat="1">
      <c r="B206" s="152"/>
      <c r="D206" s="147" t="s">
        <v>131</v>
      </c>
      <c r="E206" s="153" t="s">
        <v>1</v>
      </c>
      <c r="F206" s="154" t="s">
        <v>468</v>
      </c>
      <c r="H206" s="155">
        <v>135.5</v>
      </c>
      <c r="L206" s="152"/>
      <c r="M206" s="156"/>
      <c r="T206" s="157"/>
      <c r="AT206" s="153" t="s">
        <v>131</v>
      </c>
      <c r="AU206" s="153" t="s">
        <v>76</v>
      </c>
      <c r="AV206" s="13" t="s">
        <v>76</v>
      </c>
      <c r="AW206" s="13" t="s">
        <v>25</v>
      </c>
      <c r="AX206" s="13" t="s">
        <v>13</v>
      </c>
      <c r="AY206" s="153" t="s">
        <v>123</v>
      </c>
    </row>
    <row r="207" spans="2:65" s="14" customFormat="1">
      <c r="B207" s="158"/>
      <c r="D207" s="147" t="s">
        <v>131</v>
      </c>
      <c r="E207" s="159" t="s">
        <v>1</v>
      </c>
      <c r="F207" s="160" t="s">
        <v>138</v>
      </c>
      <c r="H207" s="161">
        <v>135.5</v>
      </c>
      <c r="L207" s="158"/>
      <c r="M207" s="162"/>
      <c r="T207" s="163"/>
      <c r="AT207" s="159" t="s">
        <v>131</v>
      </c>
      <c r="AU207" s="159" t="s">
        <v>76</v>
      </c>
      <c r="AV207" s="14" t="s">
        <v>129</v>
      </c>
      <c r="AW207" s="14" t="s">
        <v>25</v>
      </c>
      <c r="AX207" s="14" t="s">
        <v>74</v>
      </c>
      <c r="AY207" s="159" t="s">
        <v>123</v>
      </c>
    </row>
    <row r="208" spans="2:65" s="1" customFormat="1" ht="37.9" customHeight="1">
      <c r="B208" s="132"/>
      <c r="C208" s="133" t="s">
        <v>239</v>
      </c>
      <c r="D208" s="133" t="s">
        <v>125</v>
      </c>
      <c r="E208" s="134" t="s">
        <v>246</v>
      </c>
      <c r="F208" s="135" t="s">
        <v>247</v>
      </c>
      <c r="G208" s="136" t="s">
        <v>190</v>
      </c>
      <c r="H208" s="137">
        <v>53.424999999999997</v>
      </c>
      <c r="I208" s="138">
        <v>0</v>
      </c>
      <c r="J208" s="138">
        <f>ROUND(I208*H208,2)</f>
        <v>0</v>
      </c>
      <c r="K208" s="139"/>
      <c r="L208" s="28"/>
      <c r="M208" s="140" t="s">
        <v>1</v>
      </c>
      <c r="N208" s="141" t="s">
        <v>33</v>
      </c>
      <c r="O208" s="142">
        <v>0.38200000000000001</v>
      </c>
      <c r="P208" s="142">
        <f>O208*H208</f>
        <v>20.408349999999999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129</v>
      </c>
      <c r="AT208" s="144" t="s">
        <v>125</v>
      </c>
      <c r="AU208" s="144" t="s">
        <v>76</v>
      </c>
      <c r="AY208" s="16" t="s">
        <v>123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74</v>
      </c>
      <c r="BK208" s="145">
        <f>ROUND(I208*H208,2)</f>
        <v>0</v>
      </c>
      <c r="BL208" s="16" t="s">
        <v>129</v>
      </c>
      <c r="BM208" s="144" t="s">
        <v>469</v>
      </c>
    </row>
    <row r="209" spans="2:65" s="12" customFormat="1">
      <c r="B209" s="146"/>
      <c r="D209" s="147" t="s">
        <v>131</v>
      </c>
      <c r="E209" s="148" t="s">
        <v>1</v>
      </c>
      <c r="F209" s="149" t="s">
        <v>253</v>
      </c>
      <c r="H209" s="148" t="s">
        <v>1</v>
      </c>
      <c r="L209" s="146"/>
      <c r="M209" s="150"/>
      <c r="T209" s="151"/>
      <c r="AT209" s="148" t="s">
        <v>131</v>
      </c>
      <c r="AU209" s="148" t="s">
        <v>76</v>
      </c>
      <c r="AV209" s="12" t="s">
        <v>74</v>
      </c>
      <c r="AW209" s="12" t="s">
        <v>25</v>
      </c>
      <c r="AX209" s="12" t="s">
        <v>13</v>
      </c>
      <c r="AY209" s="148" t="s">
        <v>123</v>
      </c>
    </row>
    <row r="210" spans="2:65" s="13" customFormat="1">
      <c r="B210" s="152"/>
      <c r="D210" s="147" t="s">
        <v>131</v>
      </c>
      <c r="E210" s="153" t="s">
        <v>1</v>
      </c>
      <c r="F210" s="154" t="s">
        <v>470</v>
      </c>
      <c r="H210" s="155">
        <v>25.6</v>
      </c>
      <c r="L210" s="152"/>
      <c r="M210" s="156"/>
      <c r="T210" s="157"/>
      <c r="AT210" s="153" t="s">
        <v>131</v>
      </c>
      <c r="AU210" s="153" t="s">
        <v>76</v>
      </c>
      <c r="AV210" s="13" t="s">
        <v>76</v>
      </c>
      <c r="AW210" s="13" t="s">
        <v>25</v>
      </c>
      <c r="AX210" s="13" t="s">
        <v>13</v>
      </c>
      <c r="AY210" s="153" t="s">
        <v>123</v>
      </c>
    </row>
    <row r="211" spans="2:65" s="12" customFormat="1">
      <c r="B211" s="146"/>
      <c r="D211" s="147" t="s">
        <v>131</v>
      </c>
      <c r="E211" s="148" t="s">
        <v>1</v>
      </c>
      <c r="F211" s="149" t="s">
        <v>254</v>
      </c>
      <c r="H211" s="148" t="s">
        <v>1</v>
      </c>
      <c r="L211" s="146"/>
      <c r="M211" s="150"/>
      <c r="T211" s="151"/>
      <c r="AT211" s="148" t="s">
        <v>131</v>
      </c>
      <c r="AU211" s="148" t="s">
        <v>76</v>
      </c>
      <c r="AV211" s="12" t="s">
        <v>74</v>
      </c>
      <c r="AW211" s="12" t="s">
        <v>25</v>
      </c>
      <c r="AX211" s="12" t="s">
        <v>13</v>
      </c>
      <c r="AY211" s="148" t="s">
        <v>123</v>
      </c>
    </row>
    <row r="212" spans="2:65" s="13" customFormat="1">
      <c r="B212" s="152"/>
      <c r="D212" s="147" t="s">
        <v>131</v>
      </c>
      <c r="E212" s="153" t="s">
        <v>1</v>
      </c>
      <c r="F212" s="154" t="s">
        <v>471</v>
      </c>
      <c r="H212" s="155">
        <v>14.7</v>
      </c>
      <c r="L212" s="152"/>
      <c r="M212" s="156"/>
      <c r="T212" s="157"/>
      <c r="AT212" s="153" t="s">
        <v>131</v>
      </c>
      <c r="AU212" s="153" t="s">
        <v>76</v>
      </c>
      <c r="AV212" s="13" t="s">
        <v>76</v>
      </c>
      <c r="AW212" s="13" t="s">
        <v>25</v>
      </c>
      <c r="AX212" s="13" t="s">
        <v>13</v>
      </c>
      <c r="AY212" s="153" t="s">
        <v>123</v>
      </c>
    </row>
    <row r="213" spans="2:65" s="12" customFormat="1">
      <c r="B213" s="146"/>
      <c r="D213" s="147" t="s">
        <v>131</v>
      </c>
      <c r="E213" s="148" t="s">
        <v>1</v>
      </c>
      <c r="F213" s="149" t="s">
        <v>472</v>
      </c>
      <c r="H213" s="148" t="s">
        <v>1</v>
      </c>
      <c r="L213" s="146"/>
      <c r="M213" s="150"/>
      <c r="T213" s="151"/>
      <c r="AT213" s="148" t="s">
        <v>131</v>
      </c>
      <c r="AU213" s="148" t="s">
        <v>76</v>
      </c>
      <c r="AV213" s="12" t="s">
        <v>74</v>
      </c>
      <c r="AW213" s="12" t="s">
        <v>25</v>
      </c>
      <c r="AX213" s="12" t="s">
        <v>13</v>
      </c>
      <c r="AY213" s="148" t="s">
        <v>123</v>
      </c>
    </row>
    <row r="214" spans="2:65" s="13" customFormat="1">
      <c r="B214" s="152"/>
      <c r="D214" s="147" t="s">
        <v>131</v>
      </c>
      <c r="E214" s="153" t="s">
        <v>1</v>
      </c>
      <c r="F214" s="154" t="s">
        <v>473</v>
      </c>
      <c r="H214" s="155">
        <v>13.125</v>
      </c>
      <c r="L214" s="152"/>
      <c r="M214" s="156"/>
      <c r="T214" s="157"/>
      <c r="AT214" s="153" t="s">
        <v>131</v>
      </c>
      <c r="AU214" s="153" t="s">
        <v>76</v>
      </c>
      <c r="AV214" s="13" t="s">
        <v>76</v>
      </c>
      <c r="AW214" s="13" t="s">
        <v>25</v>
      </c>
      <c r="AX214" s="13" t="s">
        <v>13</v>
      </c>
      <c r="AY214" s="153" t="s">
        <v>123</v>
      </c>
    </row>
    <row r="215" spans="2:65" s="13" customFormat="1">
      <c r="B215" s="152"/>
      <c r="D215" s="147" t="s">
        <v>131</v>
      </c>
      <c r="E215" s="153" t="s">
        <v>1</v>
      </c>
      <c r="F215" s="154" t="s">
        <v>474</v>
      </c>
      <c r="H215" s="155">
        <v>-2.1</v>
      </c>
      <c r="L215" s="152"/>
      <c r="M215" s="156"/>
      <c r="T215" s="157"/>
      <c r="AT215" s="153" t="s">
        <v>131</v>
      </c>
      <c r="AU215" s="153" t="s">
        <v>76</v>
      </c>
      <c r="AV215" s="13" t="s">
        <v>76</v>
      </c>
      <c r="AW215" s="13" t="s">
        <v>25</v>
      </c>
      <c r="AX215" s="13" t="s">
        <v>13</v>
      </c>
      <c r="AY215" s="153" t="s">
        <v>123</v>
      </c>
    </row>
    <row r="216" spans="2:65" s="13" customFormat="1">
      <c r="B216" s="152"/>
      <c r="D216" s="147" t="s">
        <v>131</v>
      </c>
      <c r="E216" s="153" t="s">
        <v>1</v>
      </c>
      <c r="F216" s="154" t="s">
        <v>475</v>
      </c>
      <c r="H216" s="155">
        <v>2.5</v>
      </c>
      <c r="L216" s="152"/>
      <c r="M216" s="156"/>
      <c r="T216" s="157"/>
      <c r="AT216" s="153" t="s">
        <v>131</v>
      </c>
      <c r="AU216" s="153" t="s">
        <v>76</v>
      </c>
      <c r="AV216" s="13" t="s">
        <v>76</v>
      </c>
      <c r="AW216" s="13" t="s">
        <v>25</v>
      </c>
      <c r="AX216" s="13" t="s">
        <v>13</v>
      </c>
      <c r="AY216" s="153" t="s">
        <v>123</v>
      </c>
    </row>
    <row r="217" spans="2:65" s="13" customFormat="1">
      <c r="B217" s="152"/>
      <c r="D217" s="147" t="s">
        <v>131</v>
      </c>
      <c r="E217" s="153" t="s">
        <v>1</v>
      </c>
      <c r="F217" s="154" t="s">
        <v>476</v>
      </c>
      <c r="H217" s="155">
        <v>-0.4</v>
      </c>
      <c r="L217" s="152"/>
      <c r="M217" s="156"/>
      <c r="T217" s="157"/>
      <c r="AT217" s="153" t="s">
        <v>131</v>
      </c>
      <c r="AU217" s="153" t="s">
        <v>76</v>
      </c>
      <c r="AV217" s="13" t="s">
        <v>76</v>
      </c>
      <c r="AW217" s="13" t="s">
        <v>25</v>
      </c>
      <c r="AX217" s="13" t="s">
        <v>13</v>
      </c>
      <c r="AY217" s="153" t="s">
        <v>123</v>
      </c>
    </row>
    <row r="218" spans="2:65" s="14" customFormat="1">
      <c r="B218" s="158"/>
      <c r="D218" s="147" t="s">
        <v>131</v>
      </c>
      <c r="E218" s="159" t="s">
        <v>1</v>
      </c>
      <c r="F218" s="160" t="s">
        <v>138</v>
      </c>
      <c r="H218" s="161">
        <v>53.424999999999997</v>
      </c>
      <c r="L218" s="158"/>
      <c r="M218" s="162"/>
      <c r="T218" s="163"/>
      <c r="AT218" s="159" t="s">
        <v>131</v>
      </c>
      <c r="AU218" s="159" t="s">
        <v>76</v>
      </c>
      <c r="AV218" s="14" t="s">
        <v>129</v>
      </c>
      <c r="AW218" s="14" t="s">
        <v>25</v>
      </c>
      <c r="AX218" s="14" t="s">
        <v>74</v>
      </c>
      <c r="AY218" s="159" t="s">
        <v>123</v>
      </c>
    </row>
    <row r="219" spans="2:65" s="1" customFormat="1" ht="16.5" customHeight="1">
      <c r="B219" s="132"/>
      <c r="C219" s="164" t="s">
        <v>245</v>
      </c>
      <c r="D219" s="164" t="s">
        <v>257</v>
      </c>
      <c r="E219" s="165" t="s">
        <v>258</v>
      </c>
      <c r="F219" s="166" t="s">
        <v>259</v>
      </c>
      <c r="G219" s="167" t="s">
        <v>242</v>
      </c>
      <c r="H219" s="168">
        <v>96.165000000000006</v>
      </c>
      <c r="I219" s="169">
        <v>0</v>
      </c>
      <c r="J219" s="169">
        <f>ROUND(I219*H219,2)</f>
        <v>0</v>
      </c>
      <c r="K219" s="170"/>
      <c r="L219" s="171"/>
      <c r="M219" s="172" t="s">
        <v>1</v>
      </c>
      <c r="N219" s="173" t="s">
        <v>33</v>
      </c>
      <c r="O219" s="142">
        <v>0</v>
      </c>
      <c r="P219" s="142">
        <f>O219*H219</f>
        <v>0</v>
      </c>
      <c r="Q219" s="142">
        <v>1</v>
      </c>
      <c r="R219" s="142">
        <f>Q219*H219</f>
        <v>96.165000000000006</v>
      </c>
      <c r="S219" s="142">
        <v>0</v>
      </c>
      <c r="T219" s="143">
        <f>S219*H219</f>
        <v>0</v>
      </c>
      <c r="AR219" s="144" t="s">
        <v>167</v>
      </c>
      <c r="AT219" s="144" t="s">
        <v>257</v>
      </c>
      <c r="AU219" s="144" t="s">
        <v>76</v>
      </c>
      <c r="AY219" s="16" t="s">
        <v>123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74</v>
      </c>
      <c r="BK219" s="145">
        <f>ROUND(I219*H219,2)</f>
        <v>0</v>
      </c>
      <c r="BL219" s="16" t="s">
        <v>129</v>
      </c>
      <c r="BM219" s="144" t="s">
        <v>477</v>
      </c>
    </row>
    <row r="220" spans="2:65" s="13" customFormat="1">
      <c r="B220" s="152"/>
      <c r="D220" s="147" t="s">
        <v>131</v>
      </c>
      <c r="F220" s="154" t="s">
        <v>478</v>
      </c>
      <c r="H220" s="155">
        <v>96.165000000000006</v>
      </c>
      <c r="L220" s="152"/>
      <c r="M220" s="156"/>
      <c r="T220" s="157"/>
      <c r="AT220" s="153" t="s">
        <v>131</v>
      </c>
      <c r="AU220" s="153" t="s">
        <v>76</v>
      </c>
      <c r="AV220" s="13" t="s">
        <v>76</v>
      </c>
      <c r="AW220" s="13" t="s">
        <v>3</v>
      </c>
      <c r="AX220" s="13" t="s">
        <v>74</v>
      </c>
      <c r="AY220" s="153" t="s">
        <v>123</v>
      </c>
    </row>
    <row r="221" spans="2:65" s="1" customFormat="1" ht="24.2" customHeight="1">
      <c r="B221" s="132"/>
      <c r="C221" s="133" t="s">
        <v>256</v>
      </c>
      <c r="D221" s="133" t="s">
        <v>125</v>
      </c>
      <c r="E221" s="134" t="s">
        <v>263</v>
      </c>
      <c r="F221" s="135" t="s">
        <v>264</v>
      </c>
      <c r="G221" s="136" t="s">
        <v>190</v>
      </c>
      <c r="H221" s="137">
        <v>4.5999999999999996</v>
      </c>
      <c r="I221" s="138">
        <v>0</v>
      </c>
      <c r="J221" s="138">
        <f>ROUND(I221*H221,2)</f>
        <v>0</v>
      </c>
      <c r="K221" s="139"/>
      <c r="L221" s="28"/>
      <c r="M221" s="140" t="s">
        <v>1</v>
      </c>
      <c r="N221" s="141" t="s">
        <v>33</v>
      </c>
      <c r="O221" s="142">
        <v>0.435</v>
      </c>
      <c r="P221" s="142">
        <f>O221*H221</f>
        <v>2.0009999999999999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129</v>
      </c>
      <c r="AT221" s="144" t="s">
        <v>125</v>
      </c>
      <c r="AU221" s="144" t="s">
        <v>76</v>
      </c>
      <c r="AY221" s="16" t="s">
        <v>123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74</v>
      </c>
      <c r="BK221" s="145">
        <f>ROUND(I221*H221,2)</f>
        <v>0</v>
      </c>
      <c r="BL221" s="16" t="s">
        <v>129</v>
      </c>
      <c r="BM221" s="144" t="s">
        <v>479</v>
      </c>
    </row>
    <row r="222" spans="2:65" s="12" customFormat="1">
      <c r="B222" s="146"/>
      <c r="D222" s="147" t="s">
        <v>131</v>
      </c>
      <c r="E222" s="148" t="s">
        <v>1</v>
      </c>
      <c r="F222" s="149" t="s">
        <v>266</v>
      </c>
      <c r="H222" s="148" t="s">
        <v>1</v>
      </c>
      <c r="L222" s="146"/>
      <c r="M222" s="150"/>
      <c r="T222" s="151"/>
      <c r="AT222" s="148" t="s">
        <v>131</v>
      </c>
      <c r="AU222" s="148" t="s">
        <v>76</v>
      </c>
      <c r="AV222" s="12" t="s">
        <v>74</v>
      </c>
      <c r="AW222" s="12" t="s">
        <v>25</v>
      </c>
      <c r="AX222" s="12" t="s">
        <v>13</v>
      </c>
      <c r="AY222" s="148" t="s">
        <v>123</v>
      </c>
    </row>
    <row r="223" spans="2:65" s="13" customFormat="1">
      <c r="B223" s="152"/>
      <c r="D223" s="147" t="s">
        <v>131</v>
      </c>
      <c r="E223" s="153" t="s">
        <v>1</v>
      </c>
      <c r="F223" s="154" t="s">
        <v>480</v>
      </c>
      <c r="H223" s="155">
        <v>4.5999999999999996</v>
      </c>
      <c r="L223" s="152"/>
      <c r="M223" s="156"/>
      <c r="T223" s="157"/>
      <c r="AT223" s="153" t="s">
        <v>131</v>
      </c>
      <c r="AU223" s="153" t="s">
        <v>76</v>
      </c>
      <c r="AV223" s="13" t="s">
        <v>76</v>
      </c>
      <c r="AW223" s="13" t="s">
        <v>25</v>
      </c>
      <c r="AX223" s="13" t="s">
        <v>13</v>
      </c>
      <c r="AY223" s="153" t="s">
        <v>123</v>
      </c>
    </row>
    <row r="224" spans="2:65" s="14" customFormat="1">
      <c r="B224" s="158"/>
      <c r="D224" s="147" t="s">
        <v>131</v>
      </c>
      <c r="E224" s="159" t="s">
        <v>1</v>
      </c>
      <c r="F224" s="160" t="s">
        <v>138</v>
      </c>
      <c r="H224" s="161">
        <v>4.5999999999999996</v>
      </c>
      <c r="L224" s="158"/>
      <c r="M224" s="162"/>
      <c r="T224" s="163"/>
      <c r="AT224" s="159" t="s">
        <v>131</v>
      </c>
      <c r="AU224" s="159" t="s">
        <v>76</v>
      </c>
      <c r="AV224" s="14" t="s">
        <v>129</v>
      </c>
      <c r="AW224" s="14" t="s">
        <v>25</v>
      </c>
      <c r="AX224" s="14" t="s">
        <v>74</v>
      </c>
      <c r="AY224" s="159" t="s">
        <v>123</v>
      </c>
    </row>
    <row r="225" spans="2:65" s="1" customFormat="1" ht="16.5" customHeight="1">
      <c r="B225" s="132"/>
      <c r="C225" s="164" t="s">
        <v>262</v>
      </c>
      <c r="D225" s="164" t="s">
        <v>257</v>
      </c>
      <c r="E225" s="165" t="s">
        <v>269</v>
      </c>
      <c r="F225" s="166" t="s">
        <v>270</v>
      </c>
      <c r="G225" s="167" t="s">
        <v>242</v>
      </c>
      <c r="H225" s="168">
        <v>9.1999999999999993</v>
      </c>
      <c r="I225" s="169">
        <v>0</v>
      </c>
      <c r="J225" s="169">
        <f>ROUND(I225*H225,2)</f>
        <v>0</v>
      </c>
      <c r="K225" s="170"/>
      <c r="L225" s="171"/>
      <c r="M225" s="172" t="s">
        <v>1</v>
      </c>
      <c r="N225" s="173" t="s">
        <v>33</v>
      </c>
      <c r="O225" s="142">
        <v>0</v>
      </c>
      <c r="P225" s="142">
        <f>O225*H225</f>
        <v>0</v>
      </c>
      <c r="Q225" s="142">
        <v>1</v>
      </c>
      <c r="R225" s="142">
        <f>Q225*H225</f>
        <v>9.1999999999999993</v>
      </c>
      <c r="S225" s="142">
        <v>0</v>
      </c>
      <c r="T225" s="143">
        <f>S225*H225</f>
        <v>0</v>
      </c>
      <c r="AR225" s="144" t="s">
        <v>167</v>
      </c>
      <c r="AT225" s="144" t="s">
        <v>257</v>
      </c>
      <c r="AU225" s="144" t="s">
        <v>76</v>
      </c>
      <c r="AY225" s="16" t="s">
        <v>123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74</v>
      </c>
      <c r="BK225" s="145">
        <f>ROUND(I225*H225,2)</f>
        <v>0</v>
      </c>
      <c r="BL225" s="16" t="s">
        <v>129</v>
      </c>
      <c r="BM225" s="144" t="s">
        <v>481</v>
      </c>
    </row>
    <row r="226" spans="2:65" s="13" customFormat="1">
      <c r="B226" s="152"/>
      <c r="D226" s="147" t="s">
        <v>131</v>
      </c>
      <c r="F226" s="154" t="s">
        <v>272</v>
      </c>
      <c r="H226" s="155">
        <v>9.1999999999999993</v>
      </c>
      <c r="L226" s="152"/>
      <c r="M226" s="156"/>
      <c r="T226" s="157"/>
      <c r="AT226" s="153" t="s">
        <v>131</v>
      </c>
      <c r="AU226" s="153" t="s">
        <v>76</v>
      </c>
      <c r="AV226" s="13" t="s">
        <v>76</v>
      </c>
      <c r="AW226" s="13" t="s">
        <v>3</v>
      </c>
      <c r="AX226" s="13" t="s">
        <v>74</v>
      </c>
      <c r="AY226" s="153" t="s">
        <v>123</v>
      </c>
    </row>
    <row r="227" spans="2:65" s="1" customFormat="1" ht="33" customHeight="1">
      <c r="B227" s="132"/>
      <c r="C227" s="133" t="s">
        <v>268</v>
      </c>
      <c r="D227" s="133" t="s">
        <v>125</v>
      </c>
      <c r="E227" s="134" t="s">
        <v>274</v>
      </c>
      <c r="F227" s="135" t="s">
        <v>275</v>
      </c>
      <c r="G227" s="136" t="s">
        <v>128</v>
      </c>
      <c r="H227" s="137">
        <v>9.75</v>
      </c>
      <c r="I227" s="138">
        <v>0</v>
      </c>
      <c r="J227" s="138">
        <f>ROUND(I227*H227,2)</f>
        <v>0</v>
      </c>
      <c r="K227" s="139"/>
      <c r="L227" s="28"/>
      <c r="M227" s="140" t="s">
        <v>1</v>
      </c>
      <c r="N227" s="141" t="s">
        <v>33</v>
      </c>
      <c r="O227" s="142">
        <v>0.15</v>
      </c>
      <c r="P227" s="142">
        <f>O227*H227</f>
        <v>1.4624999999999999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129</v>
      </c>
      <c r="AT227" s="144" t="s">
        <v>125</v>
      </c>
      <c r="AU227" s="144" t="s">
        <v>76</v>
      </c>
      <c r="AY227" s="16" t="s">
        <v>123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74</v>
      </c>
      <c r="BK227" s="145">
        <f>ROUND(I227*H227,2)</f>
        <v>0</v>
      </c>
      <c r="BL227" s="16" t="s">
        <v>129</v>
      </c>
      <c r="BM227" s="144" t="s">
        <v>482</v>
      </c>
    </row>
    <row r="228" spans="2:65" s="12" customFormat="1">
      <c r="B228" s="146"/>
      <c r="D228" s="147" t="s">
        <v>131</v>
      </c>
      <c r="E228" s="148" t="s">
        <v>1</v>
      </c>
      <c r="F228" s="149" t="s">
        <v>277</v>
      </c>
      <c r="H228" s="148" t="s">
        <v>1</v>
      </c>
      <c r="L228" s="146"/>
      <c r="M228" s="150"/>
      <c r="T228" s="151"/>
      <c r="AT228" s="148" t="s">
        <v>131</v>
      </c>
      <c r="AU228" s="148" t="s">
        <v>76</v>
      </c>
      <c r="AV228" s="12" t="s">
        <v>74</v>
      </c>
      <c r="AW228" s="12" t="s">
        <v>25</v>
      </c>
      <c r="AX228" s="12" t="s">
        <v>13</v>
      </c>
      <c r="AY228" s="148" t="s">
        <v>123</v>
      </c>
    </row>
    <row r="229" spans="2:65" s="13" customFormat="1">
      <c r="B229" s="152"/>
      <c r="D229" s="147" t="s">
        <v>131</v>
      </c>
      <c r="E229" s="153" t="s">
        <v>1</v>
      </c>
      <c r="F229" s="154" t="s">
        <v>483</v>
      </c>
      <c r="H229" s="155">
        <v>7</v>
      </c>
      <c r="L229" s="152"/>
      <c r="M229" s="156"/>
      <c r="T229" s="157"/>
      <c r="AT229" s="153" t="s">
        <v>131</v>
      </c>
      <c r="AU229" s="153" t="s">
        <v>76</v>
      </c>
      <c r="AV229" s="13" t="s">
        <v>76</v>
      </c>
      <c r="AW229" s="13" t="s">
        <v>25</v>
      </c>
      <c r="AX229" s="13" t="s">
        <v>13</v>
      </c>
      <c r="AY229" s="153" t="s">
        <v>123</v>
      </c>
    </row>
    <row r="230" spans="2:65" s="12" customFormat="1">
      <c r="B230" s="146"/>
      <c r="D230" s="147" t="s">
        <v>131</v>
      </c>
      <c r="E230" s="148" t="s">
        <v>1</v>
      </c>
      <c r="F230" s="149" t="s">
        <v>484</v>
      </c>
      <c r="H230" s="148" t="s">
        <v>1</v>
      </c>
      <c r="L230" s="146"/>
      <c r="M230" s="150"/>
      <c r="T230" s="151"/>
      <c r="AT230" s="148" t="s">
        <v>131</v>
      </c>
      <c r="AU230" s="148" t="s">
        <v>76</v>
      </c>
      <c r="AV230" s="12" t="s">
        <v>74</v>
      </c>
      <c r="AW230" s="12" t="s">
        <v>25</v>
      </c>
      <c r="AX230" s="12" t="s">
        <v>13</v>
      </c>
      <c r="AY230" s="148" t="s">
        <v>123</v>
      </c>
    </row>
    <row r="231" spans="2:65" s="13" customFormat="1">
      <c r="B231" s="152"/>
      <c r="D231" s="147" t="s">
        <v>131</v>
      </c>
      <c r="E231" s="153" t="s">
        <v>1</v>
      </c>
      <c r="F231" s="154" t="s">
        <v>485</v>
      </c>
      <c r="H231" s="155">
        <v>3.75</v>
      </c>
      <c r="L231" s="152"/>
      <c r="M231" s="156"/>
      <c r="T231" s="157"/>
      <c r="AT231" s="153" t="s">
        <v>131</v>
      </c>
      <c r="AU231" s="153" t="s">
        <v>76</v>
      </c>
      <c r="AV231" s="13" t="s">
        <v>76</v>
      </c>
      <c r="AW231" s="13" t="s">
        <v>25</v>
      </c>
      <c r="AX231" s="13" t="s">
        <v>13</v>
      </c>
      <c r="AY231" s="153" t="s">
        <v>123</v>
      </c>
    </row>
    <row r="232" spans="2:65" s="13" customFormat="1">
      <c r="B232" s="152"/>
      <c r="D232" s="147" t="s">
        <v>131</v>
      </c>
      <c r="E232" s="153" t="s">
        <v>1</v>
      </c>
      <c r="F232" s="154" t="s">
        <v>134</v>
      </c>
      <c r="H232" s="155">
        <v>-1</v>
      </c>
      <c r="L232" s="152"/>
      <c r="M232" s="156"/>
      <c r="T232" s="157"/>
      <c r="AT232" s="153" t="s">
        <v>131</v>
      </c>
      <c r="AU232" s="153" t="s">
        <v>76</v>
      </c>
      <c r="AV232" s="13" t="s">
        <v>76</v>
      </c>
      <c r="AW232" s="13" t="s">
        <v>25</v>
      </c>
      <c r="AX232" s="13" t="s">
        <v>13</v>
      </c>
      <c r="AY232" s="153" t="s">
        <v>123</v>
      </c>
    </row>
    <row r="233" spans="2:65" s="14" customFormat="1">
      <c r="B233" s="158"/>
      <c r="D233" s="147" t="s">
        <v>131</v>
      </c>
      <c r="E233" s="159" t="s">
        <v>1</v>
      </c>
      <c r="F233" s="160" t="s">
        <v>138</v>
      </c>
      <c r="H233" s="161">
        <v>9.75</v>
      </c>
      <c r="L233" s="158"/>
      <c r="M233" s="162"/>
      <c r="T233" s="163"/>
      <c r="AT233" s="159" t="s">
        <v>131</v>
      </c>
      <c r="AU233" s="159" t="s">
        <v>76</v>
      </c>
      <c r="AV233" s="14" t="s">
        <v>129</v>
      </c>
      <c r="AW233" s="14" t="s">
        <v>25</v>
      </c>
      <c r="AX233" s="14" t="s">
        <v>74</v>
      </c>
      <c r="AY233" s="159" t="s">
        <v>123</v>
      </c>
    </row>
    <row r="234" spans="2:65" s="1" customFormat="1" ht="24.2" customHeight="1">
      <c r="B234" s="132"/>
      <c r="C234" s="133" t="s">
        <v>273</v>
      </c>
      <c r="D234" s="133" t="s">
        <v>125</v>
      </c>
      <c r="E234" s="134" t="s">
        <v>280</v>
      </c>
      <c r="F234" s="135" t="s">
        <v>281</v>
      </c>
      <c r="G234" s="136" t="s">
        <v>128</v>
      </c>
      <c r="H234" s="137">
        <v>29.562999999999999</v>
      </c>
      <c r="I234" s="138">
        <v>0</v>
      </c>
      <c r="J234" s="138">
        <f>ROUND(I234*H234,2)</f>
        <v>0</v>
      </c>
      <c r="K234" s="139"/>
      <c r="L234" s="28"/>
      <c r="M234" s="140" t="s">
        <v>1</v>
      </c>
      <c r="N234" s="141" t="s">
        <v>33</v>
      </c>
      <c r="O234" s="142">
        <v>2.5000000000000001E-2</v>
      </c>
      <c r="P234" s="142">
        <f>O234*H234</f>
        <v>0.73907500000000004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129</v>
      </c>
      <c r="AT234" s="144" t="s">
        <v>125</v>
      </c>
      <c r="AU234" s="144" t="s">
        <v>76</v>
      </c>
      <c r="AY234" s="16" t="s">
        <v>123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74</v>
      </c>
      <c r="BK234" s="145">
        <f>ROUND(I234*H234,2)</f>
        <v>0</v>
      </c>
      <c r="BL234" s="16" t="s">
        <v>129</v>
      </c>
      <c r="BM234" s="144" t="s">
        <v>486</v>
      </c>
    </row>
    <row r="235" spans="2:65" s="12" customFormat="1">
      <c r="B235" s="146"/>
      <c r="D235" s="147" t="s">
        <v>131</v>
      </c>
      <c r="E235" s="148" t="s">
        <v>1</v>
      </c>
      <c r="F235" s="149" t="s">
        <v>253</v>
      </c>
      <c r="H235" s="148" t="s">
        <v>1</v>
      </c>
      <c r="L235" s="146"/>
      <c r="M235" s="150"/>
      <c r="T235" s="151"/>
      <c r="AT235" s="148" t="s">
        <v>131</v>
      </c>
      <c r="AU235" s="148" t="s">
        <v>76</v>
      </c>
      <c r="AV235" s="12" t="s">
        <v>74</v>
      </c>
      <c r="AW235" s="12" t="s">
        <v>25</v>
      </c>
      <c r="AX235" s="12" t="s">
        <v>13</v>
      </c>
      <c r="AY235" s="148" t="s">
        <v>123</v>
      </c>
    </row>
    <row r="236" spans="2:65" s="13" customFormat="1">
      <c r="B236" s="152"/>
      <c r="D236" s="147" t="s">
        <v>131</v>
      </c>
      <c r="E236" s="153" t="s">
        <v>1</v>
      </c>
      <c r="F236" s="154" t="s">
        <v>438</v>
      </c>
      <c r="H236" s="155">
        <v>16</v>
      </c>
      <c r="L236" s="152"/>
      <c r="M236" s="156"/>
      <c r="T236" s="157"/>
      <c r="AT236" s="153" t="s">
        <v>131</v>
      </c>
      <c r="AU236" s="153" t="s">
        <v>76</v>
      </c>
      <c r="AV236" s="13" t="s">
        <v>76</v>
      </c>
      <c r="AW236" s="13" t="s">
        <v>25</v>
      </c>
      <c r="AX236" s="13" t="s">
        <v>13</v>
      </c>
      <c r="AY236" s="153" t="s">
        <v>123</v>
      </c>
    </row>
    <row r="237" spans="2:65" s="12" customFormat="1">
      <c r="B237" s="146"/>
      <c r="D237" s="147" t="s">
        <v>131</v>
      </c>
      <c r="E237" s="148" t="s">
        <v>1</v>
      </c>
      <c r="F237" s="149" t="s">
        <v>254</v>
      </c>
      <c r="H237" s="148" t="s">
        <v>1</v>
      </c>
      <c r="L237" s="146"/>
      <c r="M237" s="150"/>
      <c r="T237" s="151"/>
      <c r="AT237" s="148" t="s">
        <v>131</v>
      </c>
      <c r="AU237" s="148" t="s">
        <v>76</v>
      </c>
      <c r="AV237" s="12" t="s">
        <v>74</v>
      </c>
      <c r="AW237" s="12" t="s">
        <v>25</v>
      </c>
      <c r="AX237" s="12" t="s">
        <v>13</v>
      </c>
      <c r="AY237" s="148" t="s">
        <v>123</v>
      </c>
    </row>
    <row r="238" spans="2:65" s="13" customFormat="1">
      <c r="B238" s="152"/>
      <c r="D238" s="147" t="s">
        <v>131</v>
      </c>
      <c r="E238" s="153" t="s">
        <v>1</v>
      </c>
      <c r="F238" s="154" t="s">
        <v>483</v>
      </c>
      <c r="H238" s="155">
        <v>7</v>
      </c>
      <c r="L238" s="152"/>
      <c r="M238" s="156"/>
      <c r="T238" s="157"/>
      <c r="AT238" s="153" t="s">
        <v>131</v>
      </c>
      <c r="AU238" s="153" t="s">
        <v>76</v>
      </c>
      <c r="AV238" s="13" t="s">
        <v>76</v>
      </c>
      <c r="AW238" s="13" t="s">
        <v>25</v>
      </c>
      <c r="AX238" s="13" t="s">
        <v>13</v>
      </c>
      <c r="AY238" s="153" t="s">
        <v>123</v>
      </c>
    </row>
    <row r="239" spans="2:65" s="12" customFormat="1">
      <c r="B239" s="146"/>
      <c r="D239" s="147" t="s">
        <v>131</v>
      </c>
      <c r="E239" s="148" t="s">
        <v>1</v>
      </c>
      <c r="F239" s="149" t="s">
        <v>472</v>
      </c>
      <c r="H239" s="148" t="s">
        <v>1</v>
      </c>
      <c r="L239" s="146"/>
      <c r="M239" s="150"/>
      <c r="T239" s="151"/>
      <c r="AT239" s="148" t="s">
        <v>131</v>
      </c>
      <c r="AU239" s="148" t="s">
        <v>76</v>
      </c>
      <c r="AV239" s="12" t="s">
        <v>74</v>
      </c>
      <c r="AW239" s="12" t="s">
        <v>25</v>
      </c>
      <c r="AX239" s="12" t="s">
        <v>13</v>
      </c>
      <c r="AY239" s="148" t="s">
        <v>123</v>
      </c>
    </row>
    <row r="240" spans="2:65" s="13" customFormat="1">
      <c r="B240" s="152"/>
      <c r="D240" s="147" t="s">
        <v>131</v>
      </c>
      <c r="E240" s="153" t="s">
        <v>1</v>
      </c>
      <c r="F240" s="154" t="s">
        <v>487</v>
      </c>
      <c r="H240" s="155">
        <v>6.25</v>
      </c>
      <c r="L240" s="152"/>
      <c r="M240" s="156"/>
      <c r="T240" s="157"/>
      <c r="AT240" s="153" t="s">
        <v>131</v>
      </c>
      <c r="AU240" s="153" t="s">
        <v>76</v>
      </c>
      <c r="AV240" s="13" t="s">
        <v>76</v>
      </c>
      <c r="AW240" s="13" t="s">
        <v>25</v>
      </c>
      <c r="AX240" s="13" t="s">
        <v>13</v>
      </c>
      <c r="AY240" s="153" t="s">
        <v>123</v>
      </c>
    </row>
    <row r="241" spans="2:65" s="13" customFormat="1">
      <c r="B241" s="152"/>
      <c r="D241" s="147" t="s">
        <v>131</v>
      </c>
      <c r="E241" s="153" t="s">
        <v>1</v>
      </c>
      <c r="F241" s="154" t="s">
        <v>134</v>
      </c>
      <c r="H241" s="155">
        <v>-1</v>
      </c>
      <c r="L241" s="152"/>
      <c r="M241" s="156"/>
      <c r="T241" s="157"/>
      <c r="AT241" s="153" t="s">
        <v>131</v>
      </c>
      <c r="AU241" s="153" t="s">
        <v>76</v>
      </c>
      <c r="AV241" s="13" t="s">
        <v>76</v>
      </c>
      <c r="AW241" s="13" t="s">
        <v>25</v>
      </c>
      <c r="AX241" s="13" t="s">
        <v>13</v>
      </c>
      <c r="AY241" s="153" t="s">
        <v>123</v>
      </c>
    </row>
    <row r="242" spans="2:65" s="13" customFormat="1">
      <c r="B242" s="152"/>
      <c r="D242" s="147" t="s">
        <v>131</v>
      </c>
      <c r="E242" s="153" t="s">
        <v>1</v>
      </c>
      <c r="F242" s="154" t="s">
        <v>488</v>
      </c>
      <c r="H242" s="155">
        <v>1.5629999999999999</v>
      </c>
      <c r="L242" s="152"/>
      <c r="M242" s="156"/>
      <c r="T242" s="157"/>
      <c r="AT242" s="153" t="s">
        <v>131</v>
      </c>
      <c r="AU242" s="153" t="s">
        <v>76</v>
      </c>
      <c r="AV242" s="13" t="s">
        <v>76</v>
      </c>
      <c r="AW242" s="13" t="s">
        <v>25</v>
      </c>
      <c r="AX242" s="13" t="s">
        <v>13</v>
      </c>
      <c r="AY242" s="153" t="s">
        <v>123</v>
      </c>
    </row>
    <row r="243" spans="2:65" s="13" customFormat="1">
      <c r="B243" s="152"/>
      <c r="D243" s="147" t="s">
        <v>131</v>
      </c>
      <c r="E243" s="153" t="s">
        <v>1</v>
      </c>
      <c r="F243" s="154" t="s">
        <v>135</v>
      </c>
      <c r="H243" s="155">
        <v>-0.25</v>
      </c>
      <c r="L243" s="152"/>
      <c r="M243" s="156"/>
      <c r="T243" s="157"/>
      <c r="AT243" s="153" t="s">
        <v>131</v>
      </c>
      <c r="AU243" s="153" t="s">
        <v>76</v>
      </c>
      <c r="AV243" s="13" t="s">
        <v>76</v>
      </c>
      <c r="AW243" s="13" t="s">
        <v>25</v>
      </c>
      <c r="AX243" s="13" t="s">
        <v>13</v>
      </c>
      <c r="AY243" s="153" t="s">
        <v>123</v>
      </c>
    </row>
    <row r="244" spans="2:65" s="14" customFormat="1">
      <c r="B244" s="158"/>
      <c r="D244" s="147" t="s">
        <v>131</v>
      </c>
      <c r="E244" s="159" t="s">
        <v>1</v>
      </c>
      <c r="F244" s="160" t="s">
        <v>138</v>
      </c>
      <c r="H244" s="161">
        <v>29.562999999999999</v>
      </c>
      <c r="L244" s="158"/>
      <c r="M244" s="162"/>
      <c r="T244" s="163"/>
      <c r="AT244" s="159" t="s">
        <v>131</v>
      </c>
      <c r="AU244" s="159" t="s">
        <v>76</v>
      </c>
      <c r="AV244" s="14" t="s">
        <v>129</v>
      </c>
      <c r="AW244" s="14" t="s">
        <v>25</v>
      </c>
      <c r="AX244" s="14" t="s">
        <v>74</v>
      </c>
      <c r="AY244" s="159" t="s">
        <v>123</v>
      </c>
    </row>
    <row r="245" spans="2:65" s="11" customFormat="1" ht="20.85" customHeight="1">
      <c r="B245" s="121"/>
      <c r="D245" s="122" t="s">
        <v>67</v>
      </c>
      <c r="E245" s="130" t="s">
        <v>179</v>
      </c>
      <c r="F245" s="130" t="s">
        <v>286</v>
      </c>
      <c r="J245" s="131">
        <f>BK245</f>
        <v>0</v>
      </c>
      <c r="L245" s="121"/>
      <c r="M245" s="125"/>
      <c r="P245" s="126">
        <f>SUM(P246:P260)</f>
        <v>8.9257000000000009</v>
      </c>
      <c r="R245" s="126">
        <f>SUM(R246:R260)</f>
        <v>0</v>
      </c>
      <c r="T245" s="127">
        <f>SUM(T246:T260)</f>
        <v>0</v>
      </c>
      <c r="AR245" s="122" t="s">
        <v>74</v>
      </c>
      <c r="AT245" s="128" t="s">
        <v>67</v>
      </c>
      <c r="AU245" s="128" t="s">
        <v>76</v>
      </c>
      <c r="AY245" s="122" t="s">
        <v>123</v>
      </c>
      <c r="BK245" s="129">
        <f>SUM(BK246:BK260)</f>
        <v>0</v>
      </c>
    </row>
    <row r="246" spans="2:65" s="1" customFormat="1" ht="24.2" customHeight="1">
      <c r="B246" s="132"/>
      <c r="C246" s="133" t="s">
        <v>279</v>
      </c>
      <c r="D246" s="133" t="s">
        <v>125</v>
      </c>
      <c r="E246" s="134" t="s">
        <v>288</v>
      </c>
      <c r="F246" s="135" t="s">
        <v>289</v>
      </c>
      <c r="G246" s="136" t="s">
        <v>128</v>
      </c>
      <c r="H246" s="137">
        <v>10.75</v>
      </c>
      <c r="I246" s="138">
        <v>0</v>
      </c>
      <c r="J246" s="138">
        <f>ROUND(I246*H246,2)</f>
        <v>0</v>
      </c>
      <c r="K246" s="139"/>
      <c r="L246" s="28"/>
      <c r="M246" s="140" t="s">
        <v>1</v>
      </c>
      <c r="N246" s="141" t="s">
        <v>33</v>
      </c>
      <c r="O246" s="142">
        <v>3.4000000000000002E-2</v>
      </c>
      <c r="P246" s="142">
        <f>O246*H246</f>
        <v>0.36550000000000005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129</v>
      </c>
      <c r="AT246" s="144" t="s">
        <v>125</v>
      </c>
      <c r="AU246" s="144" t="s">
        <v>144</v>
      </c>
      <c r="AY246" s="16" t="s">
        <v>123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74</v>
      </c>
      <c r="BK246" s="145">
        <f>ROUND(I246*H246,2)</f>
        <v>0</v>
      </c>
      <c r="BL246" s="16" t="s">
        <v>129</v>
      </c>
      <c r="BM246" s="144" t="s">
        <v>489</v>
      </c>
    </row>
    <row r="247" spans="2:65" s="12" customFormat="1">
      <c r="B247" s="146"/>
      <c r="D247" s="147" t="s">
        <v>131</v>
      </c>
      <c r="E247" s="148" t="s">
        <v>1</v>
      </c>
      <c r="F247" s="149" t="s">
        <v>277</v>
      </c>
      <c r="H247" s="148" t="s">
        <v>1</v>
      </c>
      <c r="L247" s="146"/>
      <c r="M247" s="150"/>
      <c r="T247" s="151"/>
      <c r="AT247" s="148" t="s">
        <v>131</v>
      </c>
      <c r="AU247" s="148" t="s">
        <v>144</v>
      </c>
      <c r="AV247" s="12" t="s">
        <v>74</v>
      </c>
      <c r="AW247" s="12" t="s">
        <v>25</v>
      </c>
      <c r="AX247" s="12" t="s">
        <v>13</v>
      </c>
      <c r="AY247" s="148" t="s">
        <v>123</v>
      </c>
    </row>
    <row r="248" spans="2:65" s="13" customFormat="1">
      <c r="B248" s="152"/>
      <c r="D248" s="147" t="s">
        <v>131</v>
      </c>
      <c r="E248" s="153" t="s">
        <v>1</v>
      </c>
      <c r="F248" s="154" t="s">
        <v>483</v>
      </c>
      <c r="H248" s="155">
        <v>7</v>
      </c>
      <c r="L248" s="152"/>
      <c r="M248" s="156"/>
      <c r="T248" s="157"/>
      <c r="AT248" s="153" t="s">
        <v>131</v>
      </c>
      <c r="AU248" s="153" t="s">
        <v>144</v>
      </c>
      <c r="AV248" s="13" t="s">
        <v>76</v>
      </c>
      <c r="AW248" s="13" t="s">
        <v>25</v>
      </c>
      <c r="AX248" s="13" t="s">
        <v>13</v>
      </c>
      <c r="AY248" s="153" t="s">
        <v>123</v>
      </c>
    </row>
    <row r="249" spans="2:65" s="12" customFormat="1">
      <c r="B249" s="146"/>
      <c r="D249" s="147" t="s">
        <v>131</v>
      </c>
      <c r="E249" s="148" t="s">
        <v>1</v>
      </c>
      <c r="F249" s="149" t="s">
        <v>484</v>
      </c>
      <c r="H249" s="148" t="s">
        <v>1</v>
      </c>
      <c r="L249" s="146"/>
      <c r="M249" s="150"/>
      <c r="T249" s="151"/>
      <c r="AT249" s="148" t="s">
        <v>131</v>
      </c>
      <c r="AU249" s="148" t="s">
        <v>144</v>
      </c>
      <c r="AV249" s="12" t="s">
        <v>74</v>
      </c>
      <c r="AW249" s="12" t="s">
        <v>25</v>
      </c>
      <c r="AX249" s="12" t="s">
        <v>13</v>
      </c>
      <c r="AY249" s="148" t="s">
        <v>123</v>
      </c>
    </row>
    <row r="250" spans="2:65" s="13" customFormat="1">
      <c r="B250" s="152"/>
      <c r="D250" s="147" t="s">
        <v>131</v>
      </c>
      <c r="E250" s="153" t="s">
        <v>1</v>
      </c>
      <c r="F250" s="154" t="s">
        <v>485</v>
      </c>
      <c r="H250" s="155">
        <v>3.75</v>
      </c>
      <c r="L250" s="152"/>
      <c r="M250" s="156"/>
      <c r="T250" s="157"/>
      <c r="AT250" s="153" t="s">
        <v>131</v>
      </c>
      <c r="AU250" s="153" t="s">
        <v>144</v>
      </c>
      <c r="AV250" s="13" t="s">
        <v>76</v>
      </c>
      <c r="AW250" s="13" t="s">
        <v>25</v>
      </c>
      <c r="AX250" s="13" t="s">
        <v>13</v>
      </c>
      <c r="AY250" s="153" t="s">
        <v>123</v>
      </c>
    </row>
    <row r="251" spans="2:65" s="14" customFormat="1">
      <c r="B251" s="158"/>
      <c r="D251" s="147" t="s">
        <v>131</v>
      </c>
      <c r="E251" s="159" t="s">
        <v>1</v>
      </c>
      <c r="F251" s="160" t="s">
        <v>138</v>
      </c>
      <c r="H251" s="161">
        <v>10.75</v>
      </c>
      <c r="L251" s="158"/>
      <c r="M251" s="162"/>
      <c r="T251" s="163"/>
      <c r="AT251" s="159" t="s">
        <v>131</v>
      </c>
      <c r="AU251" s="159" t="s">
        <v>144</v>
      </c>
      <c r="AV251" s="14" t="s">
        <v>129</v>
      </c>
      <c r="AW251" s="14" t="s">
        <v>25</v>
      </c>
      <c r="AX251" s="14" t="s">
        <v>74</v>
      </c>
      <c r="AY251" s="159" t="s">
        <v>123</v>
      </c>
    </row>
    <row r="252" spans="2:65" s="1" customFormat="1" ht="37.9" customHeight="1">
      <c r="B252" s="132"/>
      <c r="C252" s="133" t="s">
        <v>287</v>
      </c>
      <c r="D252" s="133" t="s">
        <v>125</v>
      </c>
      <c r="E252" s="134" t="s">
        <v>292</v>
      </c>
      <c r="F252" s="135" t="s">
        <v>293</v>
      </c>
      <c r="G252" s="136" t="s">
        <v>190</v>
      </c>
      <c r="H252" s="137">
        <v>6.45</v>
      </c>
      <c r="I252" s="138">
        <v>0</v>
      </c>
      <c r="J252" s="138">
        <f>ROUND(I252*H252,2)</f>
        <v>0</v>
      </c>
      <c r="K252" s="139"/>
      <c r="L252" s="28"/>
      <c r="M252" s="140" t="s">
        <v>1</v>
      </c>
      <c r="N252" s="141" t="s">
        <v>33</v>
      </c>
      <c r="O252" s="142">
        <v>4.3999999999999997E-2</v>
      </c>
      <c r="P252" s="142">
        <f>O252*H252</f>
        <v>0.2838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129</v>
      </c>
      <c r="AT252" s="144" t="s">
        <v>125</v>
      </c>
      <c r="AU252" s="144" t="s">
        <v>144</v>
      </c>
      <c r="AY252" s="16" t="s">
        <v>123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74</v>
      </c>
      <c r="BK252" s="145">
        <f>ROUND(I252*H252,2)</f>
        <v>0</v>
      </c>
      <c r="BL252" s="16" t="s">
        <v>129</v>
      </c>
      <c r="BM252" s="144" t="s">
        <v>490</v>
      </c>
    </row>
    <row r="253" spans="2:65" s="12" customFormat="1">
      <c r="B253" s="146"/>
      <c r="D253" s="147" t="s">
        <v>131</v>
      </c>
      <c r="E253" s="148" t="s">
        <v>1</v>
      </c>
      <c r="F253" s="149" t="s">
        <v>295</v>
      </c>
      <c r="H253" s="148" t="s">
        <v>1</v>
      </c>
      <c r="L253" s="146"/>
      <c r="M253" s="150"/>
      <c r="T253" s="151"/>
      <c r="AT253" s="148" t="s">
        <v>131</v>
      </c>
      <c r="AU253" s="148" t="s">
        <v>144</v>
      </c>
      <c r="AV253" s="12" t="s">
        <v>74</v>
      </c>
      <c r="AW253" s="12" t="s">
        <v>25</v>
      </c>
      <c r="AX253" s="12" t="s">
        <v>13</v>
      </c>
      <c r="AY253" s="148" t="s">
        <v>123</v>
      </c>
    </row>
    <row r="254" spans="2:65" s="13" customFormat="1">
      <c r="B254" s="152"/>
      <c r="D254" s="147" t="s">
        <v>131</v>
      </c>
      <c r="E254" s="153" t="s">
        <v>1</v>
      </c>
      <c r="F254" s="154" t="s">
        <v>491</v>
      </c>
      <c r="H254" s="155">
        <v>6.45</v>
      </c>
      <c r="L254" s="152"/>
      <c r="M254" s="156"/>
      <c r="T254" s="157"/>
      <c r="AT254" s="153" t="s">
        <v>131</v>
      </c>
      <c r="AU254" s="153" t="s">
        <v>144</v>
      </c>
      <c r="AV254" s="13" t="s">
        <v>76</v>
      </c>
      <c r="AW254" s="13" t="s">
        <v>25</v>
      </c>
      <c r="AX254" s="13" t="s">
        <v>13</v>
      </c>
      <c r="AY254" s="153" t="s">
        <v>123</v>
      </c>
    </row>
    <row r="255" spans="2:65" s="14" customFormat="1">
      <c r="B255" s="158"/>
      <c r="D255" s="147" t="s">
        <v>131</v>
      </c>
      <c r="E255" s="159" t="s">
        <v>1</v>
      </c>
      <c r="F255" s="160" t="s">
        <v>138</v>
      </c>
      <c r="H255" s="161">
        <v>6.45</v>
      </c>
      <c r="L255" s="158"/>
      <c r="M255" s="162"/>
      <c r="T255" s="163"/>
      <c r="AT255" s="159" t="s">
        <v>131</v>
      </c>
      <c r="AU255" s="159" t="s">
        <v>144</v>
      </c>
      <c r="AV255" s="14" t="s">
        <v>129</v>
      </c>
      <c r="AW255" s="14" t="s">
        <v>25</v>
      </c>
      <c r="AX255" s="14" t="s">
        <v>74</v>
      </c>
      <c r="AY255" s="159" t="s">
        <v>123</v>
      </c>
    </row>
    <row r="256" spans="2:65" s="1" customFormat="1" ht="24.2" customHeight="1">
      <c r="B256" s="132"/>
      <c r="C256" s="133" t="s">
        <v>291</v>
      </c>
      <c r="D256" s="133" t="s">
        <v>125</v>
      </c>
      <c r="E256" s="134" t="s">
        <v>304</v>
      </c>
      <c r="F256" s="135" t="s">
        <v>305</v>
      </c>
      <c r="G256" s="136" t="s">
        <v>190</v>
      </c>
      <c r="H256" s="137">
        <v>6.15</v>
      </c>
      <c r="I256" s="138">
        <v>0</v>
      </c>
      <c r="J256" s="138">
        <f>ROUND(I256*H256,2)</f>
        <v>0</v>
      </c>
      <c r="K256" s="139"/>
      <c r="L256" s="28"/>
      <c r="M256" s="140" t="s">
        <v>1</v>
      </c>
      <c r="N256" s="141" t="s">
        <v>33</v>
      </c>
      <c r="O256" s="142">
        <v>1.137</v>
      </c>
      <c r="P256" s="142">
        <f>O256*H256</f>
        <v>6.9925500000000005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129</v>
      </c>
      <c r="AT256" s="144" t="s">
        <v>125</v>
      </c>
      <c r="AU256" s="144" t="s">
        <v>144</v>
      </c>
      <c r="AY256" s="16" t="s">
        <v>123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74</v>
      </c>
      <c r="BK256" s="145">
        <f>ROUND(I256*H256,2)</f>
        <v>0</v>
      </c>
      <c r="BL256" s="16" t="s">
        <v>129</v>
      </c>
      <c r="BM256" s="144" t="s">
        <v>492</v>
      </c>
    </row>
    <row r="257" spans="2:65" s="13" customFormat="1">
      <c r="B257" s="152"/>
      <c r="D257" s="147" t="s">
        <v>131</v>
      </c>
      <c r="E257" s="153" t="s">
        <v>1</v>
      </c>
      <c r="F257" s="154" t="s">
        <v>493</v>
      </c>
      <c r="H257" s="155">
        <v>6.15</v>
      </c>
      <c r="L257" s="152"/>
      <c r="M257" s="156"/>
      <c r="T257" s="157"/>
      <c r="AT257" s="153" t="s">
        <v>131</v>
      </c>
      <c r="AU257" s="153" t="s">
        <v>144</v>
      </c>
      <c r="AV257" s="13" t="s">
        <v>76</v>
      </c>
      <c r="AW257" s="13" t="s">
        <v>25</v>
      </c>
      <c r="AX257" s="13" t="s">
        <v>13</v>
      </c>
      <c r="AY257" s="153" t="s">
        <v>123</v>
      </c>
    </row>
    <row r="258" spans="2:65" s="14" customFormat="1">
      <c r="B258" s="158"/>
      <c r="D258" s="147" t="s">
        <v>131</v>
      </c>
      <c r="E258" s="159" t="s">
        <v>1</v>
      </c>
      <c r="F258" s="160" t="s">
        <v>138</v>
      </c>
      <c r="H258" s="161">
        <v>6.15</v>
      </c>
      <c r="L258" s="158"/>
      <c r="M258" s="162"/>
      <c r="T258" s="163"/>
      <c r="AT258" s="159" t="s">
        <v>131</v>
      </c>
      <c r="AU258" s="159" t="s">
        <v>144</v>
      </c>
      <c r="AV258" s="14" t="s">
        <v>129</v>
      </c>
      <c r="AW258" s="14" t="s">
        <v>25</v>
      </c>
      <c r="AX258" s="14" t="s">
        <v>74</v>
      </c>
      <c r="AY258" s="159" t="s">
        <v>123</v>
      </c>
    </row>
    <row r="259" spans="2:65" s="1" customFormat="1" ht="16.5" customHeight="1">
      <c r="B259" s="132"/>
      <c r="C259" s="133" t="s">
        <v>297</v>
      </c>
      <c r="D259" s="133" t="s">
        <v>125</v>
      </c>
      <c r="E259" s="134" t="s">
        <v>298</v>
      </c>
      <c r="F259" s="135" t="s">
        <v>299</v>
      </c>
      <c r="G259" s="136" t="s">
        <v>190</v>
      </c>
      <c r="H259" s="137">
        <v>6.15</v>
      </c>
      <c r="I259" s="138">
        <v>0</v>
      </c>
      <c r="J259" s="138">
        <f>ROUND(I259*H259,2)</f>
        <v>0</v>
      </c>
      <c r="K259" s="139"/>
      <c r="L259" s="28"/>
      <c r="M259" s="140" t="s">
        <v>1</v>
      </c>
      <c r="N259" s="141" t="s">
        <v>33</v>
      </c>
      <c r="O259" s="142">
        <v>8.9999999999999993E-3</v>
      </c>
      <c r="P259" s="142">
        <f>O259*H259</f>
        <v>5.5349999999999996E-2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129</v>
      </c>
      <c r="AT259" s="144" t="s">
        <v>125</v>
      </c>
      <c r="AU259" s="144" t="s">
        <v>144</v>
      </c>
      <c r="AY259" s="16" t="s">
        <v>123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74</v>
      </c>
      <c r="BK259" s="145">
        <f>ROUND(I259*H259,2)</f>
        <v>0</v>
      </c>
      <c r="BL259" s="16" t="s">
        <v>129</v>
      </c>
      <c r="BM259" s="144" t="s">
        <v>494</v>
      </c>
    </row>
    <row r="260" spans="2:65" s="1" customFormat="1" ht="37.9" customHeight="1">
      <c r="B260" s="132"/>
      <c r="C260" s="133" t="s">
        <v>303</v>
      </c>
      <c r="D260" s="133" t="s">
        <v>125</v>
      </c>
      <c r="E260" s="134" t="s">
        <v>308</v>
      </c>
      <c r="F260" s="135" t="s">
        <v>309</v>
      </c>
      <c r="G260" s="136" t="s">
        <v>128</v>
      </c>
      <c r="H260" s="137">
        <v>9.75</v>
      </c>
      <c r="I260" s="138">
        <v>0</v>
      </c>
      <c r="J260" s="138">
        <f>ROUND(I260*H260,2)</f>
        <v>0</v>
      </c>
      <c r="K260" s="139"/>
      <c r="L260" s="28"/>
      <c r="M260" s="140" t="s">
        <v>1</v>
      </c>
      <c r="N260" s="141" t="s">
        <v>33</v>
      </c>
      <c r="O260" s="142">
        <v>0.126</v>
      </c>
      <c r="P260" s="142">
        <f>O260*H260</f>
        <v>1.2284999999999999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129</v>
      </c>
      <c r="AT260" s="144" t="s">
        <v>125</v>
      </c>
      <c r="AU260" s="144" t="s">
        <v>144</v>
      </c>
      <c r="AY260" s="16" t="s">
        <v>123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74</v>
      </c>
      <c r="BK260" s="145">
        <f>ROUND(I260*H260,2)</f>
        <v>0</v>
      </c>
      <c r="BL260" s="16" t="s">
        <v>129</v>
      </c>
      <c r="BM260" s="144" t="s">
        <v>495</v>
      </c>
    </row>
    <row r="261" spans="2:65" s="11" customFormat="1" ht="22.9" customHeight="1">
      <c r="B261" s="121"/>
      <c r="D261" s="122" t="s">
        <v>67</v>
      </c>
      <c r="E261" s="130" t="s">
        <v>129</v>
      </c>
      <c r="F261" s="130" t="s">
        <v>311</v>
      </c>
      <c r="J261" s="131">
        <f>BK261</f>
        <v>0</v>
      </c>
      <c r="L261" s="121"/>
      <c r="M261" s="125"/>
      <c r="P261" s="126">
        <f>SUM(P262:P267)</f>
        <v>7.7044499999999996</v>
      </c>
      <c r="R261" s="126">
        <f>SUM(R262:R267)</f>
        <v>0</v>
      </c>
      <c r="T261" s="127">
        <f>SUM(T262:T267)</f>
        <v>0</v>
      </c>
      <c r="AR261" s="122" t="s">
        <v>74</v>
      </c>
      <c r="AT261" s="128" t="s">
        <v>67</v>
      </c>
      <c r="AU261" s="128" t="s">
        <v>74</v>
      </c>
      <c r="AY261" s="122" t="s">
        <v>123</v>
      </c>
      <c r="BK261" s="129">
        <f>SUM(BK262:BK267)</f>
        <v>0</v>
      </c>
    </row>
    <row r="262" spans="2:65" s="1" customFormat="1" ht="16.5" customHeight="1">
      <c r="B262" s="132"/>
      <c r="C262" s="133" t="s">
        <v>307</v>
      </c>
      <c r="D262" s="133" t="s">
        <v>125</v>
      </c>
      <c r="E262" s="134" t="s">
        <v>313</v>
      </c>
      <c r="F262" s="135" t="s">
        <v>314</v>
      </c>
      <c r="G262" s="136" t="s">
        <v>190</v>
      </c>
      <c r="H262" s="137">
        <v>5.85</v>
      </c>
      <c r="I262" s="138">
        <v>0</v>
      </c>
      <c r="J262" s="138">
        <f>ROUND(I262*H262,2)</f>
        <v>0</v>
      </c>
      <c r="K262" s="139"/>
      <c r="L262" s="28"/>
      <c r="M262" s="140" t="s">
        <v>1</v>
      </c>
      <c r="N262" s="141" t="s">
        <v>33</v>
      </c>
      <c r="O262" s="142">
        <v>1.3169999999999999</v>
      </c>
      <c r="P262" s="142">
        <f>O262*H262</f>
        <v>7.7044499999999996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129</v>
      </c>
      <c r="AT262" s="144" t="s">
        <v>125</v>
      </c>
      <c r="AU262" s="144" t="s">
        <v>76</v>
      </c>
      <c r="AY262" s="16" t="s">
        <v>123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74</v>
      </c>
      <c r="BK262" s="145">
        <f>ROUND(I262*H262,2)</f>
        <v>0</v>
      </c>
      <c r="BL262" s="16" t="s">
        <v>129</v>
      </c>
      <c r="BM262" s="144" t="s">
        <v>496</v>
      </c>
    </row>
    <row r="263" spans="2:65" s="12" customFormat="1">
      <c r="B263" s="146"/>
      <c r="D263" s="147" t="s">
        <v>131</v>
      </c>
      <c r="E263" s="148" t="s">
        <v>1</v>
      </c>
      <c r="F263" s="149" t="s">
        <v>316</v>
      </c>
      <c r="H263" s="148" t="s">
        <v>1</v>
      </c>
      <c r="L263" s="146"/>
      <c r="M263" s="150"/>
      <c r="T263" s="151"/>
      <c r="AT263" s="148" t="s">
        <v>131</v>
      </c>
      <c r="AU263" s="148" t="s">
        <v>76</v>
      </c>
      <c r="AV263" s="12" t="s">
        <v>74</v>
      </c>
      <c r="AW263" s="12" t="s">
        <v>25</v>
      </c>
      <c r="AX263" s="12" t="s">
        <v>13</v>
      </c>
      <c r="AY263" s="148" t="s">
        <v>123</v>
      </c>
    </row>
    <row r="264" spans="2:65" s="13" customFormat="1">
      <c r="B264" s="152"/>
      <c r="D264" s="147" t="s">
        <v>131</v>
      </c>
      <c r="E264" s="153" t="s">
        <v>1</v>
      </c>
      <c r="F264" s="154" t="s">
        <v>480</v>
      </c>
      <c r="H264" s="155">
        <v>4.5999999999999996</v>
      </c>
      <c r="L264" s="152"/>
      <c r="M264" s="156"/>
      <c r="T264" s="157"/>
      <c r="AT264" s="153" t="s">
        <v>131</v>
      </c>
      <c r="AU264" s="153" t="s">
        <v>76</v>
      </c>
      <c r="AV264" s="13" t="s">
        <v>76</v>
      </c>
      <c r="AW264" s="13" t="s">
        <v>25</v>
      </c>
      <c r="AX264" s="13" t="s">
        <v>13</v>
      </c>
      <c r="AY264" s="153" t="s">
        <v>123</v>
      </c>
    </row>
    <row r="265" spans="2:65" s="12" customFormat="1">
      <c r="B265" s="146"/>
      <c r="D265" s="147" t="s">
        <v>131</v>
      </c>
      <c r="E265" s="148" t="s">
        <v>1</v>
      </c>
      <c r="F265" s="149" t="s">
        <v>497</v>
      </c>
      <c r="H265" s="148" t="s">
        <v>1</v>
      </c>
      <c r="L265" s="146"/>
      <c r="M265" s="150"/>
      <c r="T265" s="151"/>
      <c r="AT265" s="148" t="s">
        <v>131</v>
      </c>
      <c r="AU265" s="148" t="s">
        <v>76</v>
      </c>
      <c r="AV265" s="12" t="s">
        <v>74</v>
      </c>
      <c r="AW265" s="12" t="s">
        <v>25</v>
      </c>
      <c r="AX265" s="12" t="s">
        <v>13</v>
      </c>
      <c r="AY265" s="148" t="s">
        <v>123</v>
      </c>
    </row>
    <row r="266" spans="2:65" s="13" customFormat="1">
      <c r="B266" s="152"/>
      <c r="D266" s="147" t="s">
        <v>131</v>
      </c>
      <c r="E266" s="153" t="s">
        <v>1</v>
      </c>
      <c r="F266" s="154" t="s">
        <v>498</v>
      </c>
      <c r="H266" s="155">
        <v>1.25</v>
      </c>
      <c r="L266" s="152"/>
      <c r="M266" s="156"/>
      <c r="T266" s="157"/>
      <c r="AT266" s="153" t="s">
        <v>131</v>
      </c>
      <c r="AU266" s="153" t="s">
        <v>76</v>
      </c>
      <c r="AV266" s="13" t="s">
        <v>76</v>
      </c>
      <c r="AW266" s="13" t="s">
        <v>25</v>
      </c>
      <c r="AX266" s="13" t="s">
        <v>13</v>
      </c>
      <c r="AY266" s="153" t="s">
        <v>123</v>
      </c>
    </row>
    <row r="267" spans="2:65" s="14" customFormat="1">
      <c r="B267" s="158"/>
      <c r="D267" s="147" t="s">
        <v>131</v>
      </c>
      <c r="E267" s="159" t="s">
        <v>1</v>
      </c>
      <c r="F267" s="160" t="s">
        <v>138</v>
      </c>
      <c r="H267" s="161">
        <v>5.85</v>
      </c>
      <c r="L267" s="158"/>
      <c r="M267" s="162"/>
      <c r="T267" s="163"/>
      <c r="AT267" s="159" t="s">
        <v>131</v>
      </c>
      <c r="AU267" s="159" t="s">
        <v>76</v>
      </c>
      <c r="AV267" s="14" t="s">
        <v>129</v>
      </c>
      <c r="AW267" s="14" t="s">
        <v>25</v>
      </c>
      <c r="AX267" s="14" t="s">
        <v>74</v>
      </c>
      <c r="AY267" s="159" t="s">
        <v>123</v>
      </c>
    </row>
    <row r="268" spans="2:65" s="11" customFormat="1" ht="22.9" customHeight="1">
      <c r="B268" s="121"/>
      <c r="D268" s="122" t="s">
        <v>67</v>
      </c>
      <c r="E268" s="130" t="s">
        <v>152</v>
      </c>
      <c r="F268" s="130" t="s">
        <v>317</v>
      </c>
      <c r="J268" s="131">
        <f>BK268</f>
        <v>0</v>
      </c>
      <c r="L268" s="121"/>
      <c r="M268" s="125"/>
      <c r="P268" s="126">
        <f>SUM(P269:P282)</f>
        <v>22.697342999999996</v>
      </c>
      <c r="R268" s="126">
        <f>SUM(R269:R282)</f>
        <v>5.8748202899999997</v>
      </c>
      <c r="T268" s="127">
        <f>SUM(T269:T282)</f>
        <v>0</v>
      </c>
      <c r="AR268" s="122" t="s">
        <v>74</v>
      </c>
      <c r="AT268" s="128" t="s">
        <v>67</v>
      </c>
      <c r="AU268" s="128" t="s">
        <v>74</v>
      </c>
      <c r="AY268" s="122" t="s">
        <v>123</v>
      </c>
      <c r="BK268" s="129">
        <f>SUM(BK269:BK282)</f>
        <v>0</v>
      </c>
    </row>
    <row r="269" spans="2:65" s="1" customFormat="1" ht="33" customHeight="1">
      <c r="B269" s="132"/>
      <c r="C269" s="133" t="s">
        <v>312</v>
      </c>
      <c r="D269" s="133" t="s">
        <v>125</v>
      </c>
      <c r="E269" s="134" t="s">
        <v>319</v>
      </c>
      <c r="F269" s="135" t="s">
        <v>320</v>
      </c>
      <c r="G269" s="136" t="s">
        <v>128</v>
      </c>
      <c r="H269" s="137">
        <v>17.312999999999999</v>
      </c>
      <c r="I269" s="138">
        <v>0</v>
      </c>
      <c r="J269" s="138">
        <f>ROUND(I269*H269,2)</f>
        <v>0</v>
      </c>
      <c r="K269" s="139"/>
      <c r="L269" s="28"/>
      <c r="M269" s="140" t="s">
        <v>1</v>
      </c>
      <c r="N269" s="141" t="s">
        <v>33</v>
      </c>
      <c r="O269" s="142">
        <v>0.56100000000000005</v>
      </c>
      <c r="P269" s="142">
        <f>O269*H269</f>
        <v>9.712593</v>
      </c>
      <c r="Q269" s="142">
        <v>0.13188</v>
      </c>
      <c r="R269" s="142">
        <f>Q269*H269</f>
        <v>2.2832384399999999</v>
      </c>
      <c r="S269" s="142">
        <v>0</v>
      </c>
      <c r="T269" s="143">
        <f>S269*H269</f>
        <v>0</v>
      </c>
      <c r="AR269" s="144" t="s">
        <v>129</v>
      </c>
      <c r="AT269" s="144" t="s">
        <v>125</v>
      </c>
      <c r="AU269" s="144" t="s">
        <v>76</v>
      </c>
      <c r="AY269" s="16" t="s">
        <v>123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74</v>
      </c>
      <c r="BK269" s="145">
        <f>ROUND(I269*H269,2)</f>
        <v>0</v>
      </c>
      <c r="BL269" s="16" t="s">
        <v>129</v>
      </c>
      <c r="BM269" s="144" t="s">
        <v>499</v>
      </c>
    </row>
    <row r="270" spans="2:65" s="12" customFormat="1">
      <c r="B270" s="146"/>
      <c r="D270" s="147" t="s">
        <v>131</v>
      </c>
      <c r="E270" s="148" t="s">
        <v>1</v>
      </c>
      <c r="F270" s="149" t="s">
        <v>372</v>
      </c>
      <c r="H270" s="148" t="s">
        <v>1</v>
      </c>
      <c r="L270" s="146"/>
      <c r="M270" s="150"/>
      <c r="T270" s="151"/>
      <c r="AT270" s="148" t="s">
        <v>131</v>
      </c>
      <c r="AU270" s="148" t="s">
        <v>76</v>
      </c>
      <c r="AV270" s="12" t="s">
        <v>74</v>
      </c>
      <c r="AW270" s="12" t="s">
        <v>25</v>
      </c>
      <c r="AX270" s="12" t="s">
        <v>13</v>
      </c>
      <c r="AY270" s="148" t="s">
        <v>123</v>
      </c>
    </row>
    <row r="271" spans="2:65" s="13" customFormat="1">
      <c r="B271" s="152"/>
      <c r="D271" s="147" t="s">
        <v>131</v>
      </c>
      <c r="E271" s="153" t="s">
        <v>1</v>
      </c>
      <c r="F271" s="154" t="s">
        <v>137</v>
      </c>
      <c r="H271" s="155">
        <v>1.5629999999999999</v>
      </c>
      <c r="L271" s="152"/>
      <c r="M271" s="156"/>
      <c r="T271" s="157"/>
      <c r="AT271" s="153" t="s">
        <v>131</v>
      </c>
      <c r="AU271" s="153" t="s">
        <v>76</v>
      </c>
      <c r="AV271" s="13" t="s">
        <v>76</v>
      </c>
      <c r="AW271" s="13" t="s">
        <v>25</v>
      </c>
      <c r="AX271" s="13" t="s">
        <v>13</v>
      </c>
      <c r="AY271" s="153" t="s">
        <v>123</v>
      </c>
    </row>
    <row r="272" spans="2:65" s="13" customFormat="1">
      <c r="B272" s="152"/>
      <c r="D272" s="147" t="s">
        <v>131</v>
      </c>
      <c r="E272" s="153" t="s">
        <v>1</v>
      </c>
      <c r="F272" s="154" t="s">
        <v>135</v>
      </c>
      <c r="H272" s="155">
        <v>-0.25</v>
      </c>
      <c r="L272" s="152"/>
      <c r="M272" s="156"/>
      <c r="T272" s="157"/>
      <c r="AT272" s="153" t="s">
        <v>131</v>
      </c>
      <c r="AU272" s="153" t="s">
        <v>76</v>
      </c>
      <c r="AV272" s="13" t="s">
        <v>76</v>
      </c>
      <c r="AW272" s="13" t="s">
        <v>25</v>
      </c>
      <c r="AX272" s="13" t="s">
        <v>13</v>
      </c>
      <c r="AY272" s="153" t="s">
        <v>123</v>
      </c>
    </row>
    <row r="273" spans="2:65" s="12" customFormat="1">
      <c r="B273" s="146"/>
      <c r="D273" s="147" t="s">
        <v>131</v>
      </c>
      <c r="E273" s="148" t="s">
        <v>1</v>
      </c>
      <c r="F273" s="149" t="s">
        <v>142</v>
      </c>
      <c r="H273" s="148" t="s">
        <v>1</v>
      </c>
      <c r="L273" s="146"/>
      <c r="M273" s="150"/>
      <c r="T273" s="151"/>
      <c r="AT273" s="148" t="s">
        <v>131</v>
      </c>
      <c r="AU273" s="148" t="s">
        <v>76</v>
      </c>
      <c r="AV273" s="12" t="s">
        <v>74</v>
      </c>
      <c r="AW273" s="12" t="s">
        <v>25</v>
      </c>
      <c r="AX273" s="12" t="s">
        <v>13</v>
      </c>
      <c r="AY273" s="148" t="s">
        <v>123</v>
      </c>
    </row>
    <row r="274" spans="2:65" s="13" customFormat="1">
      <c r="B274" s="152"/>
      <c r="D274" s="147" t="s">
        <v>131</v>
      </c>
      <c r="E274" s="153" t="s">
        <v>1</v>
      </c>
      <c r="F274" s="154" t="s">
        <v>438</v>
      </c>
      <c r="H274" s="155">
        <v>16</v>
      </c>
      <c r="L274" s="152"/>
      <c r="M274" s="156"/>
      <c r="T274" s="157"/>
      <c r="AT274" s="153" t="s">
        <v>131</v>
      </c>
      <c r="AU274" s="153" t="s">
        <v>76</v>
      </c>
      <c r="AV274" s="13" t="s">
        <v>76</v>
      </c>
      <c r="AW274" s="13" t="s">
        <v>25</v>
      </c>
      <c r="AX274" s="13" t="s">
        <v>13</v>
      </c>
      <c r="AY274" s="153" t="s">
        <v>123</v>
      </c>
    </row>
    <row r="275" spans="2:65" s="14" customFormat="1">
      <c r="B275" s="158"/>
      <c r="D275" s="147" t="s">
        <v>131</v>
      </c>
      <c r="E275" s="159" t="s">
        <v>1</v>
      </c>
      <c r="F275" s="160" t="s">
        <v>138</v>
      </c>
      <c r="H275" s="161">
        <v>17.312999999999999</v>
      </c>
      <c r="L275" s="158"/>
      <c r="M275" s="162"/>
      <c r="T275" s="163"/>
      <c r="AT275" s="159" t="s">
        <v>131</v>
      </c>
      <c r="AU275" s="159" t="s">
        <v>76</v>
      </c>
      <c r="AV275" s="14" t="s">
        <v>129</v>
      </c>
      <c r="AW275" s="14" t="s">
        <v>25</v>
      </c>
      <c r="AX275" s="14" t="s">
        <v>74</v>
      </c>
      <c r="AY275" s="159" t="s">
        <v>123</v>
      </c>
    </row>
    <row r="276" spans="2:65" s="1" customFormat="1" ht="33" customHeight="1">
      <c r="B276" s="132"/>
      <c r="C276" s="133" t="s">
        <v>318</v>
      </c>
      <c r="D276" s="133" t="s">
        <v>125</v>
      </c>
      <c r="E276" s="134" t="s">
        <v>323</v>
      </c>
      <c r="F276" s="135" t="s">
        <v>324</v>
      </c>
      <c r="G276" s="136" t="s">
        <v>128</v>
      </c>
      <c r="H276" s="137">
        <v>17.312999999999999</v>
      </c>
      <c r="I276" s="138">
        <v>0</v>
      </c>
      <c r="J276" s="138">
        <f>ROUND(I276*H276,2)</f>
        <v>0</v>
      </c>
      <c r="K276" s="139"/>
      <c r="L276" s="28"/>
      <c r="M276" s="140" t="s">
        <v>1</v>
      </c>
      <c r="N276" s="141" t="s">
        <v>33</v>
      </c>
      <c r="O276" s="142">
        <v>0.75</v>
      </c>
      <c r="P276" s="142">
        <f>O276*H276</f>
        <v>12.984749999999998</v>
      </c>
      <c r="Q276" s="142">
        <v>0.20745</v>
      </c>
      <c r="R276" s="142">
        <f>Q276*H276</f>
        <v>3.5915818499999999</v>
      </c>
      <c r="S276" s="142">
        <v>0</v>
      </c>
      <c r="T276" s="143">
        <f>S276*H276</f>
        <v>0</v>
      </c>
      <c r="AR276" s="144" t="s">
        <v>129</v>
      </c>
      <c r="AT276" s="144" t="s">
        <v>125</v>
      </c>
      <c r="AU276" s="144" t="s">
        <v>76</v>
      </c>
      <c r="AY276" s="16" t="s">
        <v>123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6" t="s">
        <v>74</v>
      </c>
      <c r="BK276" s="145">
        <f>ROUND(I276*H276,2)</f>
        <v>0</v>
      </c>
      <c r="BL276" s="16" t="s">
        <v>129</v>
      </c>
      <c r="BM276" s="144" t="s">
        <v>500</v>
      </c>
    </row>
    <row r="277" spans="2:65" s="12" customFormat="1">
      <c r="B277" s="146"/>
      <c r="D277" s="147" t="s">
        <v>131</v>
      </c>
      <c r="E277" s="148" t="s">
        <v>1</v>
      </c>
      <c r="F277" s="149" t="s">
        <v>372</v>
      </c>
      <c r="H277" s="148" t="s">
        <v>1</v>
      </c>
      <c r="L277" s="146"/>
      <c r="M277" s="150"/>
      <c r="T277" s="151"/>
      <c r="AT277" s="148" t="s">
        <v>131</v>
      </c>
      <c r="AU277" s="148" t="s">
        <v>76</v>
      </c>
      <c r="AV277" s="12" t="s">
        <v>74</v>
      </c>
      <c r="AW277" s="12" t="s">
        <v>25</v>
      </c>
      <c r="AX277" s="12" t="s">
        <v>13</v>
      </c>
      <c r="AY277" s="148" t="s">
        <v>123</v>
      </c>
    </row>
    <row r="278" spans="2:65" s="13" customFormat="1">
      <c r="B278" s="152"/>
      <c r="D278" s="147" t="s">
        <v>131</v>
      </c>
      <c r="E278" s="153" t="s">
        <v>1</v>
      </c>
      <c r="F278" s="154" t="s">
        <v>137</v>
      </c>
      <c r="H278" s="155">
        <v>1.5629999999999999</v>
      </c>
      <c r="L278" s="152"/>
      <c r="M278" s="156"/>
      <c r="T278" s="157"/>
      <c r="AT278" s="153" t="s">
        <v>131</v>
      </c>
      <c r="AU278" s="153" t="s">
        <v>76</v>
      </c>
      <c r="AV278" s="13" t="s">
        <v>76</v>
      </c>
      <c r="AW278" s="13" t="s">
        <v>25</v>
      </c>
      <c r="AX278" s="13" t="s">
        <v>13</v>
      </c>
      <c r="AY278" s="153" t="s">
        <v>123</v>
      </c>
    </row>
    <row r="279" spans="2:65" s="13" customFormat="1">
      <c r="B279" s="152"/>
      <c r="D279" s="147" t="s">
        <v>131</v>
      </c>
      <c r="E279" s="153" t="s">
        <v>1</v>
      </c>
      <c r="F279" s="154" t="s">
        <v>135</v>
      </c>
      <c r="H279" s="155">
        <v>-0.25</v>
      </c>
      <c r="L279" s="152"/>
      <c r="M279" s="156"/>
      <c r="T279" s="157"/>
      <c r="AT279" s="153" t="s">
        <v>131</v>
      </c>
      <c r="AU279" s="153" t="s">
        <v>76</v>
      </c>
      <c r="AV279" s="13" t="s">
        <v>76</v>
      </c>
      <c r="AW279" s="13" t="s">
        <v>25</v>
      </c>
      <c r="AX279" s="13" t="s">
        <v>13</v>
      </c>
      <c r="AY279" s="153" t="s">
        <v>123</v>
      </c>
    </row>
    <row r="280" spans="2:65" s="12" customFormat="1">
      <c r="B280" s="146"/>
      <c r="D280" s="147" t="s">
        <v>131</v>
      </c>
      <c r="E280" s="148" t="s">
        <v>1</v>
      </c>
      <c r="F280" s="149" t="s">
        <v>142</v>
      </c>
      <c r="H280" s="148" t="s">
        <v>1</v>
      </c>
      <c r="L280" s="146"/>
      <c r="M280" s="150"/>
      <c r="T280" s="151"/>
      <c r="AT280" s="148" t="s">
        <v>131</v>
      </c>
      <c r="AU280" s="148" t="s">
        <v>76</v>
      </c>
      <c r="AV280" s="12" t="s">
        <v>74</v>
      </c>
      <c r="AW280" s="12" t="s">
        <v>25</v>
      </c>
      <c r="AX280" s="12" t="s">
        <v>13</v>
      </c>
      <c r="AY280" s="148" t="s">
        <v>123</v>
      </c>
    </row>
    <row r="281" spans="2:65" s="13" customFormat="1">
      <c r="B281" s="152"/>
      <c r="D281" s="147" t="s">
        <v>131</v>
      </c>
      <c r="E281" s="153" t="s">
        <v>1</v>
      </c>
      <c r="F281" s="154" t="s">
        <v>438</v>
      </c>
      <c r="H281" s="155">
        <v>16</v>
      </c>
      <c r="L281" s="152"/>
      <c r="M281" s="156"/>
      <c r="T281" s="157"/>
      <c r="AT281" s="153" t="s">
        <v>131</v>
      </c>
      <c r="AU281" s="153" t="s">
        <v>76</v>
      </c>
      <c r="AV281" s="13" t="s">
        <v>76</v>
      </c>
      <c r="AW281" s="13" t="s">
        <v>25</v>
      </c>
      <c r="AX281" s="13" t="s">
        <v>13</v>
      </c>
      <c r="AY281" s="153" t="s">
        <v>123</v>
      </c>
    </row>
    <row r="282" spans="2:65" s="14" customFormat="1">
      <c r="B282" s="158"/>
      <c r="D282" s="147" t="s">
        <v>131</v>
      </c>
      <c r="E282" s="159" t="s">
        <v>1</v>
      </c>
      <c r="F282" s="160" t="s">
        <v>138</v>
      </c>
      <c r="H282" s="161">
        <v>17.312999999999999</v>
      </c>
      <c r="L282" s="158"/>
      <c r="M282" s="162"/>
      <c r="T282" s="163"/>
      <c r="AT282" s="159" t="s">
        <v>131</v>
      </c>
      <c r="AU282" s="159" t="s">
        <v>76</v>
      </c>
      <c r="AV282" s="14" t="s">
        <v>129</v>
      </c>
      <c r="AW282" s="14" t="s">
        <v>25</v>
      </c>
      <c r="AX282" s="14" t="s">
        <v>74</v>
      </c>
      <c r="AY282" s="159" t="s">
        <v>123</v>
      </c>
    </row>
    <row r="283" spans="2:65" s="11" customFormat="1" ht="22.9" customHeight="1">
      <c r="B283" s="121"/>
      <c r="D283" s="122" t="s">
        <v>67</v>
      </c>
      <c r="E283" s="130" t="s">
        <v>167</v>
      </c>
      <c r="F283" s="130" t="s">
        <v>326</v>
      </c>
      <c r="J283" s="131">
        <f>BK283</f>
        <v>0</v>
      </c>
      <c r="L283" s="121"/>
      <c r="M283" s="125"/>
      <c r="P283" s="126">
        <f>SUM(P284:P301)</f>
        <v>25.254999999999999</v>
      </c>
      <c r="R283" s="126">
        <f>SUM(R284:R301)</f>
        <v>4.6667223</v>
      </c>
      <c r="T283" s="127">
        <f>SUM(T284:T301)</f>
        <v>0</v>
      </c>
      <c r="AR283" s="122" t="s">
        <v>74</v>
      </c>
      <c r="AT283" s="128" t="s">
        <v>67</v>
      </c>
      <c r="AU283" s="128" t="s">
        <v>74</v>
      </c>
      <c r="AY283" s="122" t="s">
        <v>123</v>
      </c>
      <c r="BK283" s="129">
        <f>SUM(BK284:BK301)</f>
        <v>0</v>
      </c>
    </row>
    <row r="284" spans="2:65" s="1" customFormat="1" ht="24.2" customHeight="1">
      <c r="B284" s="132"/>
      <c r="C284" s="133" t="s">
        <v>322</v>
      </c>
      <c r="D284" s="133" t="s">
        <v>125</v>
      </c>
      <c r="E284" s="134" t="s">
        <v>333</v>
      </c>
      <c r="F284" s="135" t="s">
        <v>334</v>
      </c>
      <c r="G284" s="136" t="s">
        <v>155</v>
      </c>
      <c r="H284" s="137">
        <v>23</v>
      </c>
      <c r="I284" s="138">
        <v>0</v>
      </c>
      <c r="J284" s="138">
        <f>ROUND(I284*H284,2)</f>
        <v>0</v>
      </c>
      <c r="K284" s="139"/>
      <c r="L284" s="28"/>
      <c r="M284" s="140" t="s">
        <v>1</v>
      </c>
      <c r="N284" s="141" t="s">
        <v>33</v>
      </c>
      <c r="O284" s="142">
        <v>0.29199999999999998</v>
      </c>
      <c r="P284" s="142">
        <f>O284*H284</f>
        <v>6.7159999999999993</v>
      </c>
      <c r="Q284" s="142">
        <v>1.0000000000000001E-5</v>
      </c>
      <c r="R284" s="142">
        <f>Q284*H284</f>
        <v>2.3000000000000001E-4</v>
      </c>
      <c r="S284" s="142">
        <v>0</v>
      </c>
      <c r="T284" s="143">
        <f>S284*H284</f>
        <v>0</v>
      </c>
      <c r="AR284" s="144" t="s">
        <v>129</v>
      </c>
      <c r="AT284" s="144" t="s">
        <v>125</v>
      </c>
      <c r="AU284" s="144" t="s">
        <v>76</v>
      </c>
      <c r="AY284" s="16" t="s">
        <v>123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6" t="s">
        <v>74</v>
      </c>
      <c r="BK284" s="145">
        <f>ROUND(I284*H284,2)</f>
        <v>0</v>
      </c>
      <c r="BL284" s="16" t="s">
        <v>129</v>
      </c>
      <c r="BM284" s="144" t="s">
        <v>501</v>
      </c>
    </row>
    <row r="285" spans="2:65" s="12" customFormat="1">
      <c r="B285" s="146"/>
      <c r="D285" s="147" t="s">
        <v>131</v>
      </c>
      <c r="E285" s="148" t="s">
        <v>1</v>
      </c>
      <c r="F285" s="149" t="s">
        <v>253</v>
      </c>
      <c r="H285" s="148" t="s">
        <v>1</v>
      </c>
      <c r="L285" s="146"/>
      <c r="M285" s="150"/>
      <c r="T285" s="151"/>
      <c r="AT285" s="148" t="s">
        <v>131</v>
      </c>
      <c r="AU285" s="148" t="s">
        <v>76</v>
      </c>
      <c r="AV285" s="12" t="s">
        <v>74</v>
      </c>
      <c r="AW285" s="12" t="s">
        <v>25</v>
      </c>
      <c r="AX285" s="12" t="s">
        <v>13</v>
      </c>
      <c r="AY285" s="148" t="s">
        <v>123</v>
      </c>
    </row>
    <row r="286" spans="2:65" s="13" customFormat="1">
      <c r="B286" s="152"/>
      <c r="D286" s="147" t="s">
        <v>131</v>
      </c>
      <c r="E286" s="153" t="s">
        <v>1</v>
      </c>
      <c r="F286" s="154" t="s">
        <v>210</v>
      </c>
      <c r="H286" s="155">
        <v>16</v>
      </c>
      <c r="L286" s="152"/>
      <c r="M286" s="156"/>
      <c r="T286" s="157"/>
      <c r="AT286" s="153" t="s">
        <v>131</v>
      </c>
      <c r="AU286" s="153" t="s">
        <v>76</v>
      </c>
      <c r="AV286" s="13" t="s">
        <v>76</v>
      </c>
      <c r="AW286" s="13" t="s">
        <v>25</v>
      </c>
      <c r="AX286" s="13" t="s">
        <v>13</v>
      </c>
      <c r="AY286" s="153" t="s">
        <v>123</v>
      </c>
    </row>
    <row r="287" spans="2:65" s="12" customFormat="1">
      <c r="B287" s="146"/>
      <c r="D287" s="147" t="s">
        <v>131</v>
      </c>
      <c r="E287" s="148" t="s">
        <v>1</v>
      </c>
      <c r="F287" s="149" t="s">
        <v>254</v>
      </c>
      <c r="H287" s="148" t="s">
        <v>1</v>
      </c>
      <c r="L287" s="146"/>
      <c r="M287" s="150"/>
      <c r="T287" s="151"/>
      <c r="AT287" s="148" t="s">
        <v>131</v>
      </c>
      <c r="AU287" s="148" t="s">
        <v>76</v>
      </c>
      <c r="AV287" s="12" t="s">
        <v>74</v>
      </c>
      <c r="AW287" s="12" t="s">
        <v>25</v>
      </c>
      <c r="AX287" s="12" t="s">
        <v>13</v>
      </c>
      <c r="AY287" s="148" t="s">
        <v>123</v>
      </c>
    </row>
    <row r="288" spans="2:65" s="13" customFormat="1">
      <c r="B288" s="152"/>
      <c r="D288" s="147" t="s">
        <v>131</v>
      </c>
      <c r="E288" s="153" t="s">
        <v>1</v>
      </c>
      <c r="F288" s="154" t="s">
        <v>163</v>
      </c>
      <c r="H288" s="155">
        <v>7</v>
      </c>
      <c r="L288" s="152"/>
      <c r="M288" s="156"/>
      <c r="T288" s="157"/>
      <c r="AT288" s="153" t="s">
        <v>131</v>
      </c>
      <c r="AU288" s="153" t="s">
        <v>76</v>
      </c>
      <c r="AV288" s="13" t="s">
        <v>76</v>
      </c>
      <c r="AW288" s="13" t="s">
        <v>25</v>
      </c>
      <c r="AX288" s="13" t="s">
        <v>13</v>
      </c>
      <c r="AY288" s="153" t="s">
        <v>123</v>
      </c>
    </row>
    <row r="289" spans="2:65" s="14" customFormat="1">
      <c r="B289" s="158"/>
      <c r="D289" s="147" t="s">
        <v>131</v>
      </c>
      <c r="E289" s="159" t="s">
        <v>1</v>
      </c>
      <c r="F289" s="160" t="s">
        <v>138</v>
      </c>
      <c r="H289" s="161">
        <v>23</v>
      </c>
      <c r="L289" s="158"/>
      <c r="M289" s="162"/>
      <c r="T289" s="163"/>
      <c r="AT289" s="159" t="s">
        <v>131</v>
      </c>
      <c r="AU289" s="159" t="s">
        <v>76</v>
      </c>
      <c r="AV289" s="14" t="s">
        <v>129</v>
      </c>
      <c r="AW289" s="14" t="s">
        <v>25</v>
      </c>
      <c r="AX289" s="14" t="s">
        <v>74</v>
      </c>
      <c r="AY289" s="159" t="s">
        <v>123</v>
      </c>
    </row>
    <row r="290" spans="2:65" s="1" customFormat="1" ht="24.2" customHeight="1">
      <c r="B290" s="132"/>
      <c r="C290" s="164" t="s">
        <v>327</v>
      </c>
      <c r="D290" s="164" t="s">
        <v>257</v>
      </c>
      <c r="E290" s="165" t="s">
        <v>338</v>
      </c>
      <c r="F290" s="166" t="s">
        <v>339</v>
      </c>
      <c r="G290" s="167" t="s">
        <v>155</v>
      </c>
      <c r="H290" s="168">
        <v>23.69</v>
      </c>
      <c r="I290" s="169">
        <v>0</v>
      </c>
      <c r="J290" s="169">
        <f>ROUND(I290*H290,2)</f>
        <v>0</v>
      </c>
      <c r="K290" s="170"/>
      <c r="L290" s="171"/>
      <c r="M290" s="172" t="s">
        <v>1</v>
      </c>
      <c r="N290" s="173" t="s">
        <v>33</v>
      </c>
      <c r="O290" s="142">
        <v>0</v>
      </c>
      <c r="P290" s="142">
        <f>O290*H290</f>
        <v>0</v>
      </c>
      <c r="Q290" s="142">
        <v>2.6700000000000001E-3</v>
      </c>
      <c r="R290" s="142">
        <f>Q290*H290</f>
        <v>6.3252300000000011E-2</v>
      </c>
      <c r="S290" s="142">
        <v>0</v>
      </c>
      <c r="T290" s="143">
        <f>S290*H290</f>
        <v>0</v>
      </c>
      <c r="AR290" s="144" t="s">
        <v>167</v>
      </c>
      <c r="AT290" s="144" t="s">
        <v>257</v>
      </c>
      <c r="AU290" s="144" t="s">
        <v>76</v>
      </c>
      <c r="AY290" s="16" t="s">
        <v>123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74</v>
      </c>
      <c r="BK290" s="145">
        <f>ROUND(I290*H290,2)</f>
        <v>0</v>
      </c>
      <c r="BL290" s="16" t="s">
        <v>129</v>
      </c>
      <c r="BM290" s="144" t="s">
        <v>502</v>
      </c>
    </row>
    <row r="291" spans="2:65" s="13" customFormat="1">
      <c r="B291" s="152"/>
      <c r="D291" s="147" t="s">
        <v>131</v>
      </c>
      <c r="F291" s="154" t="s">
        <v>341</v>
      </c>
      <c r="H291" s="155">
        <v>23.69</v>
      </c>
      <c r="L291" s="152"/>
      <c r="M291" s="156"/>
      <c r="T291" s="157"/>
      <c r="AT291" s="153" t="s">
        <v>131</v>
      </c>
      <c r="AU291" s="153" t="s">
        <v>76</v>
      </c>
      <c r="AV291" s="13" t="s">
        <v>76</v>
      </c>
      <c r="AW291" s="13" t="s">
        <v>3</v>
      </c>
      <c r="AX291" s="13" t="s">
        <v>74</v>
      </c>
      <c r="AY291" s="153" t="s">
        <v>123</v>
      </c>
    </row>
    <row r="292" spans="2:65" s="1" customFormat="1" ht="33" customHeight="1">
      <c r="B292" s="132"/>
      <c r="C292" s="133" t="s">
        <v>332</v>
      </c>
      <c r="D292" s="133" t="s">
        <v>125</v>
      </c>
      <c r="E292" s="134" t="s">
        <v>343</v>
      </c>
      <c r="F292" s="135" t="s">
        <v>344</v>
      </c>
      <c r="G292" s="136" t="s">
        <v>330</v>
      </c>
      <c r="H292" s="137">
        <v>6</v>
      </c>
      <c r="I292" s="138">
        <v>0</v>
      </c>
      <c r="J292" s="138">
        <f t="shared" ref="J292:J301" si="10">ROUND(I292*H292,2)</f>
        <v>0</v>
      </c>
      <c r="K292" s="139"/>
      <c r="L292" s="28"/>
      <c r="M292" s="140" t="s">
        <v>1</v>
      </c>
      <c r="N292" s="141" t="s">
        <v>33</v>
      </c>
      <c r="O292" s="142">
        <v>0.68300000000000005</v>
      </c>
      <c r="P292" s="142">
        <f t="shared" ref="P292:P301" si="11">O292*H292</f>
        <v>4.0980000000000008</v>
      </c>
      <c r="Q292" s="142">
        <v>0</v>
      </c>
      <c r="R292" s="142">
        <f t="shared" ref="R292:R301" si="12">Q292*H292</f>
        <v>0</v>
      </c>
      <c r="S292" s="142">
        <v>0</v>
      </c>
      <c r="T292" s="143">
        <f t="shared" ref="T292:T301" si="13">S292*H292</f>
        <v>0</v>
      </c>
      <c r="AR292" s="144" t="s">
        <v>129</v>
      </c>
      <c r="AT292" s="144" t="s">
        <v>125</v>
      </c>
      <c r="AU292" s="144" t="s">
        <v>76</v>
      </c>
      <c r="AY292" s="16" t="s">
        <v>123</v>
      </c>
      <c r="BE292" s="145">
        <f t="shared" ref="BE292:BE301" si="14">IF(N292="základní",J292,0)</f>
        <v>0</v>
      </c>
      <c r="BF292" s="145">
        <f t="shared" ref="BF292:BF301" si="15">IF(N292="snížená",J292,0)</f>
        <v>0</v>
      </c>
      <c r="BG292" s="145">
        <f t="shared" ref="BG292:BG301" si="16">IF(N292="zákl. přenesená",J292,0)</f>
        <v>0</v>
      </c>
      <c r="BH292" s="145">
        <f t="shared" ref="BH292:BH301" si="17">IF(N292="sníž. přenesená",J292,0)</f>
        <v>0</v>
      </c>
      <c r="BI292" s="145">
        <f t="shared" ref="BI292:BI301" si="18">IF(N292="nulová",J292,0)</f>
        <v>0</v>
      </c>
      <c r="BJ292" s="16" t="s">
        <v>74</v>
      </c>
      <c r="BK292" s="145">
        <f t="shared" ref="BK292:BK301" si="19">ROUND(I292*H292,2)</f>
        <v>0</v>
      </c>
      <c r="BL292" s="16" t="s">
        <v>129</v>
      </c>
      <c r="BM292" s="144" t="s">
        <v>503</v>
      </c>
    </row>
    <row r="293" spans="2:65" s="1" customFormat="1" ht="16.5" customHeight="1">
      <c r="B293" s="132"/>
      <c r="C293" s="164" t="s">
        <v>337</v>
      </c>
      <c r="D293" s="164" t="s">
        <v>257</v>
      </c>
      <c r="E293" s="165" t="s">
        <v>347</v>
      </c>
      <c r="F293" s="166" t="s">
        <v>348</v>
      </c>
      <c r="G293" s="167" t="s">
        <v>330</v>
      </c>
      <c r="H293" s="168">
        <v>6</v>
      </c>
      <c r="I293" s="169">
        <v>0</v>
      </c>
      <c r="J293" s="169">
        <f t="shared" si="10"/>
        <v>0</v>
      </c>
      <c r="K293" s="170"/>
      <c r="L293" s="171"/>
      <c r="M293" s="172" t="s">
        <v>1</v>
      </c>
      <c r="N293" s="173" t="s">
        <v>33</v>
      </c>
      <c r="O293" s="142">
        <v>0</v>
      </c>
      <c r="P293" s="142">
        <f t="shared" si="11"/>
        <v>0</v>
      </c>
      <c r="Q293" s="142">
        <v>8.0000000000000004E-4</v>
      </c>
      <c r="R293" s="142">
        <f t="shared" si="12"/>
        <v>4.8000000000000004E-3</v>
      </c>
      <c r="S293" s="142">
        <v>0</v>
      </c>
      <c r="T293" s="143">
        <f t="shared" si="13"/>
        <v>0</v>
      </c>
      <c r="AR293" s="144" t="s">
        <v>167</v>
      </c>
      <c r="AT293" s="144" t="s">
        <v>257</v>
      </c>
      <c r="AU293" s="144" t="s">
        <v>76</v>
      </c>
      <c r="AY293" s="16" t="s">
        <v>123</v>
      </c>
      <c r="BE293" s="145">
        <f t="shared" si="14"/>
        <v>0</v>
      </c>
      <c r="BF293" s="145">
        <f t="shared" si="15"/>
        <v>0</v>
      </c>
      <c r="BG293" s="145">
        <f t="shared" si="16"/>
        <v>0</v>
      </c>
      <c r="BH293" s="145">
        <f t="shared" si="17"/>
        <v>0</v>
      </c>
      <c r="BI293" s="145">
        <f t="shared" si="18"/>
        <v>0</v>
      </c>
      <c r="BJ293" s="16" t="s">
        <v>74</v>
      </c>
      <c r="BK293" s="145">
        <f t="shared" si="19"/>
        <v>0</v>
      </c>
      <c r="BL293" s="16" t="s">
        <v>129</v>
      </c>
      <c r="BM293" s="144" t="s">
        <v>504</v>
      </c>
    </row>
    <row r="294" spans="2:65" s="1" customFormat="1" ht="24.2" customHeight="1">
      <c r="B294" s="132"/>
      <c r="C294" s="133" t="s">
        <v>342</v>
      </c>
      <c r="D294" s="133" t="s">
        <v>125</v>
      </c>
      <c r="E294" s="134" t="s">
        <v>505</v>
      </c>
      <c r="F294" s="135" t="s">
        <v>506</v>
      </c>
      <c r="G294" s="136" t="s">
        <v>330</v>
      </c>
      <c r="H294" s="137">
        <v>1</v>
      </c>
      <c r="I294" s="138">
        <v>0</v>
      </c>
      <c r="J294" s="138">
        <f t="shared" si="10"/>
        <v>0</v>
      </c>
      <c r="K294" s="139"/>
      <c r="L294" s="28"/>
      <c r="M294" s="140" t="s">
        <v>1</v>
      </c>
      <c r="N294" s="141" t="s">
        <v>33</v>
      </c>
      <c r="O294" s="142">
        <v>5.0730000000000004</v>
      </c>
      <c r="P294" s="142">
        <f t="shared" si="11"/>
        <v>5.0730000000000004</v>
      </c>
      <c r="Q294" s="142">
        <v>0.41948000000000002</v>
      </c>
      <c r="R294" s="142">
        <f t="shared" si="12"/>
        <v>0.41948000000000002</v>
      </c>
      <c r="S294" s="142">
        <v>0</v>
      </c>
      <c r="T294" s="143">
        <f t="shared" si="13"/>
        <v>0</v>
      </c>
      <c r="AR294" s="144" t="s">
        <v>129</v>
      </c>
      <c r="AT294" s="144" t="s">
        <v>125</v>
      </c>
      <c r="AU294" s="144" t="s">
        <v>76</v>
      </c>
      <c r="AY294" s="16" t="s">
        <v>123</v>
      </c>
      <c r="BE294" s="145">
        <f t="shared" si="14"/>
        <v>0</v>
      </c>
      <c r="BF294" s="145">
        <f t="shared" si="15"/>
        <v>0</v>
      </c>
      <c r="BG294" s="145">
        <f t="shared" si="16"/>
        <v>0</v>
      </c>
      <c r="BH294" s="145">
        <f t="shared" si="17"/>
        <v>0</v>
      </c>
      <c r="BI294" s="145">
        <f t="shared" si="18"/>
        <v>0</v>
      </c>
      <c r="BJ294" s="16" t="s">
        <v>74</v>
      </c>
      <c r="BK294" s="145">
        <f t="shared" si="19"/>
        <v>0</v>
      </c>
      <c r="BL294" s="16" t="s">
        <v>129</v>
      </c>
      <c r="BM294" s="144" t="s">
        <v>507</v>
      </c>
    </row>
    <row r="295" spans="2:65" s="1" customFormat="1" ht="21.75" customHeight="1">
      <c r="B295" s="132"/>
      <c r="C295" s="164" t="s">
        <v>346</v>
      </c>
      <c r="D295" s="164" t="s">
        <v>257</v>
      </c>
      <c r="E295" s="165" t="s">
        <v>508</v>
      </c>
      <c r="F295" s="166" t="s">
        <v>509</v>
      </c>
      <c r="G295" s="167" t="s">
        <v>330</v>
      </c>
      <c r="H295" s="168">
        <v>1</v>
      </c>
      <c r="I295" s="169">
        <v>0</v>
      </c>
      <c r="J295" s="169">
        <f t="shared" si="10"/>
        <v>0</v>
      </c>
      <c r="K295" s="170"/>
      <c r="L295" s="171"/>
      <c r="M295" s="172" t="s">
        <v>1</v>
      </c>
      <c r="N295" s="173" t="s">
        <v>33</v>
      </c>
      <c r="O295" s="142">
        <v>0</v>
      </c>
      <c r="P295" s="142">
        <f t="shared" si="11"/>
        <v>0</v>
      </c>
      <c r="Q295" s="142">
        <v>2.1</v>
      </c>
      <c r="R295" s="142">
        <f t="shared" si="12"/>
        <v>2.1</v>
      </c>
      <c r="S295" s="142">
        <v>0</v>
      </c>
      <c r="T295" s="143">
        <f t="shared" si="13"/>
        <v>0</v>
      </c>
      <c r="AR295" s="144" t="s">
        <v>167</v>
      </c>
      <c r="AT295" s="144" t="s">
        <v>257</v>
      </c>
      <c r="AU295" s="144" t="s">
        <v>76</v>
      </c>
      <c r="AY295" s="16" t="s">
        <v>123</v>
      </c>
      <c r="BE295" s="145">
        <f t="shared" si="14"/>
        <v>0</v>
      </c>
      <c r="BF295" s="145">
        <f t="shared" si="15"/>
        <v>0</v>
      </c>
      <c r="BG295" s="145">
        <f t="shared" si="16"/>
        <v>0</v>
      </c>
      <c r="BH295" s="145">
        <f t="shared" si="17"/>
        <v>0</v>
      </c>
      <c r="BI295" s="145">
        <f t="shared" si="18"/>
        <v>0</v>
      </c>
      <c r="BJ295" s="16" t="s">
        <v>74</v>
      </c>
      <c r="BK295" s="145">
        <f t="shared" si="19"/>
        <v>0</v>
      </c>
      <c r="BL295" s="16" t="s">
        <v>129</v>
      </c>
      <c r="BM295" s="144" t="s">
        <v>510</v>
      </c>
    </row>
    <row r="296" spans="2:65" s="1" customFormat="1" ht="24.2" customHeight="1">
      <c r="B296" s="132"/>
      <c r="C296" s="133" t="s">
        <v>350</v>
      </c>
      <c r="D296" s="133" t="s">
        <v>125</v>
      </c>
      <c r="E296" s="134" t="s">
        <v>511</v>
      </c>
      <c r="F296" s="135" t="s">
        <v>512</v>
      </c>
      <c r="G296" s="136" t="s">
        <v>330</v>
      </c>
      <c r="H296" s="137">
        <v>1</v>
      </c>
      <c r="I296" s="138">
        <v>0</v>
      </c>
      <c r="J296" s="138">
        <f t="shared" si="10"/>
        <v>0</v>
      </c>
      <c r="K296" s="139"/>
      <c r="L296" s="28"/>
      <c r="M296" s="140" t="s">
        <v>1</v>
      </c>
      <c r="N296" s="141" t="s">
        <v>33</v>
      </c>
      <c r="O296" s="142">
        <v>4.2629999999999999</v>
      </c>
      <c r="P296" s="142">
        <f t="shared" si="11"/>
        <v>4.2629999999999999</v>
      </c>
      <c r="Q296" s="142">
        <v>9.8899999999999995E-3</v>
      </c>
      <c r="R296" s="142">
        <f t="shared" si="12"/>
        <v>9.8899999999999995E-3</v>
      </c>
      <c r="S296" s="142">
        <v>0</v>
      </c>
      <c r="T296" s="143">
        <f t="shared" si="13"/>
        <v>0</v>
      </c>
      <c r="AR296" s="144" t="s">
        <v>129</v>
      </c>
      <c r="AT296" s="144" t="s">
        <v>125</v>
      </c>
      <c r="AU296" s="144" t="s">
        <v>76</v>
      </c>
      <c r="AY296" s="16" t="s">
        <v>123</v>
      </c>
      <c r="BE296" s="145">
        <f t="shared" si="14"/>
        <v>0</v>
      </c>
      <c r="BF296" s="145">
        <f t="shared" si="15"/>
        <v>0</v>
      </c>
      <c r="BG296" s="145">
        <f t="shared" si="16"/>
        <v>0</v>
      </c>
      <c r="BH296" s="145">
        <f t="shared" si="17"/>
        <v>0</v>
      </c>
      <c r="BI296" s="145">
        <f t="shared" si="18"/>
        <v>0</v>
      </c>
      <c r="BJ296" s="16" t="s">
        <v>74</v>
      </c>
      <c r="BK296" s="145">
        <f t="shared" si="19"/>
        <v>0</v>
      </c>
      <c r="BL296" s="16" t="s">
        <v>129</v>
      </c>
      <c r="BM296" s="144" t="s">
        <v>513</v>
      </c>
    </row>
    <row r="297" spans="2:65" s="1" customFormat="1" ht="21.75" customHeight="1">
      <c r="B297" s="132"/>
      <c r="C297" s="164" t="s">
        <v>356</v>
      </c>
      <c r="D297" s="164" t="s">
        <v>257</v>
      </c>
      <c r="E297" s="165" t="s">
        <v>514</v>
      </c>
      <c r="F297" s="166" t="s">
        <v>515</v>
      </c>
      <c r="G297" s="167" t="s">
        <v>330</v>
      </c>
      <c r="H297" s="168">
        <v>1</v>
      </c>
      <c r="I297" s="169">
        <v>0</v>
      </c>
      <c r="J297" s="169">
        <f t="shared" si="10"/>
        <v>0</v>
      </c>
      <c r="K297" s="170"/>
      <c r="L297" s="171"/>
      <c r="M297" s="172" t="s">
        <v>1</v>
      </c>
      <c r="N297" s="173" t="s">
        <v>33</v>
      </c>
      <c r="O297" s="142">
        <v>0</v>
      </c>
      <c r="P297" s="142">
        <f t="shared" si="11"/>
        <v>0</v>
      </c>
      <c r="Q297" s="142">
        <v>1.0129999999999999</v>
      </c>
      <c r="R297" s="142">
        <f t="shared" si="12"/>
        <v>1.0129999999999999</v>
      </c>
      <c r="S297" s="142">
        <v>0</v>
      </c>
      <c r="T297" s="143">
        <f t="shared" si="13"/>
        <v>0</v>
      </c>
      <c r="AR297" s="144" t="s">
        <v>167</v>
      </c>
      <c r="AT297" s="144" t="s">
        <v>257</v>
      </c>
      <c r="AU297" s="144" t="s">
        <v>76</v>
      </c>
      <c r="AY297" s="16" t="s">
        <v>123</v>
      </c>
      <c r="BE297" s="145">
        <f t="shared" si="14"/>
        <v>0</v>
      </c>
      <c r="BF297" s="145">
        <f t="shared" si="15"/>
        <v>0</v>
      </c>
      <c r="BG297" s="145">
        <f t="shared" si="16"/>
        <v>0</v>
      </c>
      <c r="BH297" s="145">
        <f t="shared" si="17"/>
        <v>0</v>
      </c>
      <c r="BI297" s="145">
        <f t="shared" si="18"/>
        <v>0</v>
      </c>
      <c r="BJ297" s="16" t="s">
        <v>74</v>
      </c>
      <c r="BK297" s="145">
        <f t="shared" si="19"/>
        <v>0</v>
      </c>
      <c r="BL297" s="16" t="s">
        <v>129</v>
      </c>
      <c r="BM297" s="144" t="s">
        <v>516</v>
      </c>
    </row>
    <row r="298" spans="2:65" s="1" customFormat="1" ht="24.2" customHeight="1">
      <c r="B298" s="132"/>
      <c r="C298" s="133" t="s">
        <v>361</v>
      </c>
      <c r="D298" s="133" t="s">
        <v>125</v>
      </c>
      <c r="E298" s="134" t="s">
        <v>517</v>
      </c>
      <c r="F298" s="135" t="s">
        <v>518</v>
      </c>
      <c r="G298" s="136" t="s">
        <v>330</v>
      </c>
      <c r="H298" s="137">
        <v>1</v>
      </c>
      <c r="I298" s="138">
        <v>0</v>
      </c>
      <c r="J298" s="138">
        <f t="shared" si="10"/>
        <v>0</v>
      </c>
      <c r="K298" s="139"/>
      <c r="L298" s="28"/>
      <c r="M298" s="140" t="s">
        <v>1</v>
      </c>
      <c r="N298" s="141" t="s">
        <v>33</v>
      </c>
      <c r="O298" s="142">
        <v>2.2229999999999999</v>
      </c>
      <c r="P298" s="142">
        <f t="shared" si="11"/>
        <v>2.2229999999999999</v>
      </c>
      <c r="Q298" s="142">
        <v>1.218E-2</v>
      </c>
      <c r="R298" s="142">
        <f t="shared" si="12"/>
        <v>1.218E-2</v>
      </c>
      <c r="S298" s="142">
        <v>0</v>
      </c>
      <c r="T298" s="143">
        <f t="shared" si="13"/>
        <v>0</v>
      </c>
      <c r="AR298" s="144" t="s">
        <v>129</v>
      </c>
      <c r="AT298" s="144" t="s">
        <v>125</v>
      </c>
      <c r="AU298" s="144" t="s">
        <v>76</v>
      </c>
      <c r="AY298" s="16" t="s">
        <v>123</v>
      </c>
      <c r="BE298" s="145">
        <f t="shared" si="14"/>
        <v>0</v>
      </c>
      <c r="BF298" s="145">
        <f t="shared" si="15"/>
        <v>0</v>
      </c>
      <c r="BG298" s="145">
        <f t="shared" si="16"/>
        <v>0</v>
      </c>
      <c r="BH298" s="145">
        <f t="shared" si="17"/>
        <v>0</v>
      </c>
      <c r="BI298" s="145">
        <f t="shared" si="18"/>
        <v>0</v>
      </c>
      <c r="BJ298" s="16" t="s">
        <v>74</v>
      </c>
      <c r="BK298" s="145">
        <f t="shared" si="19"/>
        <v>0</v>
      </c>
      <c r="BL298" s="16" t="s">
        <v>129</v>
      </c>
      <c r="BM298" s="144" t="s">
        <v>519</v>
      </c>
    </row>
    <row r="299" spans="2:65" s="1" customFormat="1" ht="24.2" customHeight="1">
      <c r="B299" s="132"/>
      <c r="C299" s="164" t="s">
        <v>365</v>
      </c>
      <c r="D299" s="164" t="s">
        <v>257</v>
      </c>
      <c r="E299" s="165" t="s">
        <v>520</v>
      </c>
      <c r="F299" s="166" t="s">
        <v>521</v>
      </c>
      <c r="G299" s="167" t="s">
        <v>330</v>
      </c>
      <c r="H299" s="168">
        <v>1</v>
      </c>
      <c r="I299" s="169">
        <v>0</v>
      </c>
      <c r="J299" s="169">
        <f t="shared" si="10"/>
        <v>0</v>
      </c>
      <c r="K299" s="170"/>
      <c r="L299" s="171"/>
      <c r="M299" s="172" t="s">
        <v>1</v>
      </c>
      <c r="N299" s="173" t="s">
        <v>33</v>
      </c>
      <c r="O299" s="142">
        <v>0</v>
      </c>
      <c r="P299" s="142">
        <f t="shared" si="11"/>
        <v>0</v>
      </c>
      <c r="Q299" s="142">
        <v>0.58499999999999996</v>
      </c>
      <c r="R299" s="142">
        <f t="shared" si="12"/>
        <v>0.58499999999999996</v>
      </c>
      <c r="S299" s="142">
        <v>0</v>
      </c>
      <c r="T299" s="143">
        <f t="shared" si="13"/>
        <v>0</v>
      </c>
      <c r="AR299" s="144" t="s">
        <v>167</v>
      </c>
      <c r="AT299" s="144" t="s">
        <v>257</v>
      </c>
      <c r="AU299" s="144" t="s">
        <v>76</v>
      </c>
      <c r="AY299" s="16" t="s">
        <v>123</v>
      </c>
      <c r="BE299" s="145">
        <f t="shared" si="14"/>
        <v>0</v>
      </c>
      <c r="BF299" s="145">
        <f t="shared" si="15"/>
        <v>0</v>
      </c>
      <c r="BG299" s="145">
        <f t="shared" si="16"/>
        <v>0</v>
      </c>
      <c r="BH299" s="145">
        <f t="shared" si="17"/>
        <v>0</v>
      </c>
      <c r="BI299" s="145">
        <f t="shared" si="18"/>
        <v>0</v>
      </c>
      <c r="BJ299" s="16" t="s">
        <v>74</v>
      </c>
      <c r="BK299" s="145">
        <f t="shared" si="19"/>
        <v>0</v>
      </c>
      <c r="BL299" s="16" t="s">
        <v>129</v>
      </c>
      <c r="BM299" s="144" t="s">
        <v>522</v>
      </c>
    </row>
    <row r="300" spans="2:65" s="1" customFormat="1" ht="24.2" customHeight="1">
      <c r="B300" s="132"/>
      <c r="C300" s="133" t="s">
        <v>377</v>
      </c>
      <c r="D300" s="133" t="s">
        <v>125</v>
      </c>
      <c r="E300" s="134" t="s">
        <v>523</v>
      </c>
      <c r="F300" s="135" t="s">
        <v>524</v>
      </c>
      <c r="G300" s="136" t="s">
        <v>330</v>
      </c>
      <c r="H300" s="137">
        <v>1</v>
      </c>
      <c r="I300" s="138">
        <v>0</v>
      </c>
      <c r="J300" s="138">
        <f t="shared" si="10"/>
        <v>0</v>
      </c>
      <c r="K300" s="139"/>
      <c r="L300" s="28"/>
      <c r="M300" s="140" t="s">
        <v>1</v>
      </c>
      <c r="N300" s="141" t="s">
        <v>33</v>
      </c>
      <c r="O300" s="142">
        <v>2.8820000000000001</v>
      </c>
      <c r="P300" s="142">
        <f t="shared" si="11"/>
        <v>2.8820000000000001</v>
      </c>
      <c r="Q300" s="142">
        <v>9.8899999999999995E-3</v>
      </c>
      <c r="R300" s="142">
        <f t="shared" si="12"/>
        <v>9.8899999999999995E-3</v>
      </c>
      <c r="S300" s="142">
        <v>0</v>
      </c>
      <c r="T300" s="143">
        <f t="shared" si="13"/>
        <v>0</v>
      </c>
      <c r="AR300" s="144" t="s">
        <v>129</v>
      </c>
      <c r="AT300" s="144" t="s">
        <v>125</v>
      </c>
      <c r="AU300" s="144" t="s">
        <v>76</v>
      </c>
      <c r="AY300" s="16" t="s">
        <v>123</v>
      </c>
      <c r="BE300" s="145">
        <f t="shared" si="14"/>
        <v>0</v>
      </c>
      <c r="BF300" s="145">
        <f t="shared" si="15"/>
        <v>0</v>
      </c>
      <c r="BG300" s="145">
        <f t="shared" si="16"/>
        <v>0</v>
      </c>
      <c r="BH300" s="145">
        <f t="shared" si="17"/>
        <v>0</v>
      </c>
      <c r="BI300" s="145">
        <f t="shared" si="18"/>
        <v>0</v>
      </c>
      <c r="BJ300" s="16" t="s">
        <v>74</v>
      </c>
      <c r="BK300" s="145">
        <f t="shared" si="19"/>
        <v>0</v>
      </c>
      <c r="BL300" s="16" t="s">
        <v>129</v>
      </c>
      <c r="BM300" s="144" t="s">
        <v>525</v>
      </c>
    </row>
    <row r="301" spans="2:65" s="1" customFormat="1" ht="24.2" customHeight="1">
      <c r="B301" s="132"/>
      <c r="C301" s="164" t="s">
        <v>381</v>
      </c>
      <c r="D301" s="164" t="s">
        <v>257</v>
      </c>
      <c r="E301" s="165" t="s">
        <v>526</v>
      </c>
      <c r="F301" s="166" t="s">
        <v>527</v>
      </c>
      <c r="G301" s="167" t="s">
        <v>330</v>
      </c>
      <c r="H301" s="168">
        <v>1</v>
      </c>
      <c r="I301" s="169">
        <v>0</v>
      </c>
      <c r="J301" s="169">
        <f t="shared" si="10"/>
        <v>0</v>
      </c>
      <c r="K301" s="170"/>
      <c r="L301" s="171"/>
      <c r="M301" s="172" t="s">
        <v>1</v>
      </c>
      <c r="N301" s="173" t="s">
        <v>33</v>
      </c>
      <c r="O301" s="142">
        <v>0</v>
      </c>
      <c r="P301" s="142">
        <f t="shared" si="11"/>
        <v>0</v>
      </c>
      <c r="Q301" s="142">
        <v>0.44900000000000001</v>
      </c>
      <c r="R301" s="142">
        <f t="shared" si="12"/>
        <v>0.44900000000000001</v>
      </c>
      <c r="S301" s="142">
        <v>0</v>
      </c>
      <c r="T301" s="143">
        <f t="shared" si="13"/>
        <v>0</v>
      </c>
      <c r="AR301" s="144" t="s">
        <v>167</v>
      </c>
      <c r="AT301" s="144" t="s">
        <v>257</v>
      </c>
      <c r="AU301" s="144" t="s">
        <v>76</v>
      </c>
      <c r="AY301" s="16" t="s">
        <v>123</v>
      </c>
      <c r="BE301" s="145">
        <f t="shared" si="14"/>
        <v>0</v>
      </c>
      <c r="BF301" s="145">
        <f t="shared" si="15"/>
        <v>0</v>
      </c>
      <c r="BG301" s="145">
        <f t="shared" si="16"/>
        <v>0</v>
      </c>
      <c r="BH301" s="145">
        <f t="shared" si="17"/>
        <v>0</v>
      </c>
      <c r="BI301" s="145">
        <f t="shared" si="18"/>
        <v>0</v>
      </c>
      <c r="BJ301" s="16" t="s">
        <v>74</v>
      </c>
      <c r="BK301" s="145">
        <f t="shared" si="19"/>
        <v>0</v>
      </c>
      <c r="BL301" s="16" t="s">
        <v>129</v>
      </c>
      <c r="BM301" s="144" t="s">
        <v>528</v>
      </c>
    </row>
    <row r="302" spans="2:65" s="11" customFormat="1" ht="22.9" customHeight="1">
      <c r="B302" s="121"/>
      <c r="D302" s="122" t="s">
        <v>67</v>
      </c>
      <c r="E302" s="130" t="s">
        <v>171</v>
      </c>
      <c r="F302" s="130" t="s">
        <v>360</v>
      </c>
      <c r="J302" s="131">
        <f>BK302</f>
        <v>0</v>
      </c>
      <c r="L302" s="121"/>
      <c r="M302" s="125"/>
      <c r="P302" s="126">
        <f>SUM(P303:P327)</f>
        <v>24.977999999999998</v>
      </c>
      <c r="R302" s="126">
        <f>SUM(R303:R327)</f>
        <v>2.0380150000000001</v>
      </c>
      <c r="T302" s="127">
        <f>SUM(T303:T327)</f>
        <v>1.2</v>
      </c>
      <c r="AR302" s="122" t="s">
        <v>74</v>
      </c>
      <c r="AT302" s="128" t="s">
        <v>67</v>
      </c>
      <c r="AU302" s="128" t="s">
        <v>74</v>
      </c>
      <c r="AY302" s="122" t="s">
        <v>123</v>
      </c>
      <c r="BK302" s="129">
        <f>SUM(BK303:BK327)</f>
        <v>0</v>
      </c>
    </row>
    <row r="303" spans="2:65" s="1" customFormat="1" ht="33" customHeight="1">
      <c r="B303" s="132"/>
      <c r="C303" s="133" t="s">
        <v>385</v>
      </c>
      <c r="D303" s="133" t="s">
        <v>125</v>
      </c>
      <c r="E303" s="134" t="s">
        <v>362</v>
      </c>
      <c r="F303" s="135" t="s">
        <v>363</v>
      </c>
      <c r="G303" s="136" t="s">
        <v>155</v>
      </c>
      <c r="H303" s="137">
        <v>2.5</v>
      </c>
      <c r="I303" s="138">
        <v>0</v>
      </c>
      <c r="J303" s="138">
        <f>ROUND(I303*H303,2)</f>
        <v>0</v>
      </c>
      <c r="K303" s="139"/>
      <c r="L303" s="28"/>
      <c r="M303" s="140" t="s">
        <v>1</v>
      </c>
      <c r="N303" s="141" t="s">
        <v>33</v>
      </c>
      <c r="O303" s="142">
        <v>0.27100000000000002</v>
      </c>
      <c r="P303" s="142">
        <f>O303*H303</f>
        <v>0.67749999999999999</v>
      </c>
      <c r="Q303" s="142">
        <v>0.16849</v>
      </c>
      <c r="R303" s="142">
        <f>Q303*H303</f>
        <v>0.42122500000000002</v>
      </c>
      <c r="S303" s="142">
        <v>0</v>
      </c>
      <c r="T303" s="143">
        <f>S303*H303</f>
        <v>0</v>
      </c>
      <c r="AR303" s="144" t="s">
        <v>129</v>
      </c>
      <c r="AT303" s="144" t="s">
        <v>125</v>
      </c>
      <c r="AU303" s="144" t="s">
        <v>76</v>
      </c>
      <c r="AY303" s="16" t="s">
        <v>123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6" t="s">
        <v>74</v>
      </c>
      <c r="BK303" s="145">
        <f>ROUND(I303*H303,2)</f>
        <v>0</v>
      </c>
      <c r="BL303" s="16" t="s">
        <v>129</v>
      </c>
      <c r="BM303" s="144" t="s">
        <v>529</v>
      </c>
    </row>
    <row r="304" spans="2:65" s="1" customFormat="1" ht="24.2" customHeight="1">
      <c r="B304" s="132"/>
      <c r="C304" s="133" t="s">
        <v>390</v>
      </c>
      <c r="D304" s="133" t="s">
        <v>125</v>
      </c>
      <c r="E304" s="134" t="s">
        <v>366</v>
      </c>
      <c r="F304" s="135" t="s">
        <v>367</v>
      </c>
      <c r="G304" s="136" t="s">
        <v>155</v>
      </c>
      <c r="H304" s="137">
        <v>74</v>
      </c>
      <c r="I304" s="138">
        <v>0</v>
      </c>
      <c r="J304" s="138">
        <f>ROUND(I304*H304,2)</f>
        <v>0</v>
      </c>
      <c r="K304" s="139"/>
      <c r="L304" s="28"/>
      <c r="M304" s="140" t="s">
        <v>1</v>
      </c>
      <c r="N304" s="141" t="s">
        <v>33</v>
      </c>
      <c r="O304" s="142">
        <v>6.7000000000000004E-2</v>
      </c>
      <c r="P304" s="142">
        <f>O304*H304</f>
        <v>4.9580000000000002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129</v>
      </c>
      <c r="AT304" s="144" t="s">
        <v>125</v>
      </c>
      <c r="AU304" s="144" t="s">
        <v>76</v>
      </c>
      <c r="AY304" s="16" t="s">
        <v>123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6" t="s">
        <v>74</v>
      </c>
      <c r="BK304" s="145">
        <f>ROUND(I304*H304,2)</f>
        <v>0</v>
      </c>
      <c r="BL304" s="16" t="s">
        <v>129</v>
      </c>
      <c r="BM304" s="144" t="s">
        <v>530</v>
      </c>
    </row>
    <row r="305" spans="2:65" s="12" customFormat="1">
      <c r="B305" s="146"/>
      <c r="D305" s="147" t="s">
        <v>131</v>
      </c>
      <c r="E305" s="148" t="s">
        <v>1</v>
      </c>
      <c r="F305" s="149" t="s">
        <v>372</v>
      </c>
      <c r="H305" s="148" t="s">
        <v>1</v>
      </c>
      <c r="L305" s="146"/>
      <c r="M305" s="150"/>
      <c r="T305" s="151"/>
      <c r="AT305" s="148" t="s">
        <v>131</v>
      </c>
      <c r="AU305" s="148" t="s">
        <v>76</v>
      </c>
      <c r="AV305" s="12" t="s">
        <v>74</v>
      </c>
      <c r="AW305" s="12" t="s">
        <v>25</v>
      </c>
      <c r="AX305" s="12" t="s">
        <v>13</v>
      </c>
      <c r="AY305" s="148" t="s">
        <v>123</v>
      </c>
    </row>
    <row r="306" spans="2:65" s="13" customFormat="1">
      <c r="B306" s="152"/>
      <c r="D306" s="147" t="s">
        <v>131</v>
      </c>
      <c r="E306" s="153" t="s">
        <v>1</v>
      </c>
      <c r="F306" s="154" t="s">
        <v>373</v>
      </c>
      <c r="H306" s="155">
        <v>5</v>
      </c>
      <c r="L306" s="152"/>
      <c r="M306" s="156"/>
      <c r="T306" s="157"/>
      <c r="AT306" s="153" t="s">
        <v>131</v>
      </c>
      <c r="AU306" s="153" t="s">
        <v>76</v>
      </c>
      <c r="AV306" s="13" t="s">
        <v>76</v>
      </c>
      <c r="AW306" s="13" t="s">
        <v>25</v>
      </c>
      <c r="AX306" s="13" t="s">
        <v>13</v>
      </c>
      <c r="AY306" s="153" t="s">
        <v>123</v>
      </c>
    </row>
    <row r="307" spans="2:65" s="12" customFormat="1">
      <c r="B307" s="146"/>
      <c r="D307" s="147" t="s">
        <v>131</v>
      </c>
      <c r="E307" s="148" t="s">
        <v>1</v>
      </c>
      <c r="F307" s="149" t="s">
        <v>374</v>
      </c>
      <c r="H307" s="148" t="s">
        <v>1</v>
      </c>
      <c r="L307" s="146"/>
      <c r="M307" s="150"/>
      <c r="T307" s="151"/>
      <c r="AT307" s="148" t="s">
        <v>131</v>
      </c>
      <c r="AU307" s="148" t="s">
        <v>76</v>
      </c>
      <c r="AV307" s="12" t="s">
        <v>74</v>
      </c>
      <c r="AW307" s="12" t="s">
        <v>25</v>
      </c>
      <c r="AX307" s="12" t="s">
        <v>13</v>
      </c>
      <c r="AY307" s="148" t="s">
        <v>123</v>
      </c>
    </row>
    <row r="308" spans="2:65" s="13" customFormat="1">
      <c r="B308" s="152"/>
      <c r="D308" s="147" t="s">
        <v>131</v>
      </c>
      <c r="E308" s="153" t="s">
        <v>1</v>
      </c>
      <c r="F308" s="154" t="s">
        <v>531</v>
      </c>
      <c r="H308" s="155">
        <v>32</v>
      </c>
      <c r="L308" s="152"/>
      <c r="M308" s="156"/>
      <c r="T308" s="157"/>
      <c r="AT308" s="153" t="s">
        <v>131</v>
      </c>
      <c r="AU308" s="153" t="s">
        <v>76</v>
      </c>
      <c r="AV308" s="13" t="s">
        <v>76</v>
      </c>
      <c r="AW308" s="13" t="s">
        <v>25</v>
      </c>
      <c r="AX308" s="13" t="s">
        <v>13</v>
      </c>
      <c r="AY308" s="153" t="s">
        <v>123</v>
      </c>
    </row>
    <row r="309" spans="2:65" s="14" customFormat="1">
      <c r="B309" s="158"/>
      <c r="D309" s="147" t="s">
        <v>131</v>
      </c>
      <c r="E309" s="159" t="s">
        <v>1</v>
      </c>
      <c r="F309" s="160" t="s">
        <v>138</v>
      </c>
      <c r="H309" s="161">
        <v>37</v>
      </c>
      <c r="L309" s="158"/>
      <c r="M309" s="162"/>
      <c r="T309" s="163"/>
      <c r="AT309" s="159" t="s">
        <v>131</v>
      </c>
      <c r="AU309" s="159" t="s">
        <v>76</v>
      </c>
      <c r="AV309" s="14" t="s">
        <v>129</v>
      </c>
      <c r="AW309" s="14" t="s">
        <v>25</v>
      </c>
      <c r="AX309" s="14" t="s">
        <v>13</v>
      </c>
      <c r="AY309" s="159" t="s">
        <v>123</v>
      </c>
    </row>
    <row r="310" spans="2:65" s="13" customFormat="1">
      <c r="B310" s="152"/>
      <c r="D310" s="147" t="s">
        <v>131</v>
      </c>
      <c r="E310" s="153" t="s">
        <v>1</v>
      </c>
      <c r="F310" s="154" t="s">
        <v>532</v>
      </c>
      <c r="H310" s="155">
        <v>74</v>
      </c>
      <c r="L310" s="152"/>
      <c r="M310" s="156"/>
      <c r="T310" s="157"/>
      <c r="AT310" s="153" t="s">
        <v>131</v>
      </c>
      <c r="AU310" s="153" t="s">
        <v>76</v>
      </c>
      <c r="AV310" s="13" t="s">
        <v>76</v>
      </c>
      <c r="AW310" s="13" t="s">
        <v>25</v>
      </c>
      <c r="AX310" s="13" t="s">
        <v>74</v>
      </c>
      <c r="AY310" s="153" t="s">
        <v>123</v>
      </c>
    </row>
    <row r="311" spans="2:65" s="1" customFormat="1" ht="16.5" customHeight="1">
      <c r="B311" s="132"/>
      <c r="C311" s="133" t="s">
        <v>394</v>
      </c>
      <c r="D311" s="133" t="s">
        <v>125</v>
      </c>
      <c r="E311" s="134" t="s">
        <v>378</v>
      </c>
      <c r="F311" s="135" t="s">
        <v>379</v>
      </c>
      <c r="G311" s="136" t="s">
        <v>155</v>
      </c>
      <c r="H311" s="137">
        <v>37</v>
      </c>
      <c r="I311" s="138">
        <v>0</v>
      </c>
      <c r="J311" s="138">
        <f>ROUND(I311*H311,2)</f>
        <v>0</v>
      </c>
      <c r="K311" s="139"/>
      <c r="L311" s="28"/>
      <c r="M311" s="140" t="s">
        <v>1</v>
      </c>
      <c r="N311" s="141" t="s">
        <v>33</v>
      </c>
      <c r="O311" s="142">
        <v>0.155</v>
      </c>
      <c r="P311" s="142">
        <f>O311*H311</f>
        <v>5.7350000000000003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129</v>
      </c>
      <c r="AT311" s="144" t="s">
        <v>125</v>
      </c>
      <c r="AU311" s="144" t="s">
        <v>76</v>
      </c>
      <c r="AY311" s="16" t="s">
        <v>123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6" t="s">
        <v>74</v>
      </c>
      <c r="BK311" s="145">
        <f>ROUND(I311*H311,2)</f>
        <v>0</v>
      </c>
      <c r="BL311" s="16" t="s">
        <v>129</v>
      </c>
      <c r="BM311" s="144" t="s">
        <v>533</v>
      </c>
    </row>
    <row r="312" spans="2:65" s="12" customFormat="1">
      <c r="B312" s="146"/>
      <c r="D312" s="147" t="s">
        <v>131</v>
      </c>
      <c r="E312" s="148" t="s">
        <v>1</v>
      </c>
      <c r="F312" s="149" t="s">
        <v>372</v>
      </c>
      <c r="H312" s="148" t="s">
        <v>1</v>
      </c>
      <c r="L312" s="146"/>
      <c r="M312" s="150"/>
      <c r="T312" s="151"/>
      <c r="AT312" s="148" t="s">
        <v>131</v>
      </c>
      <c r="AU312" s="148" t="s">
        <v>76</v>
      </c>
      <c r="AV312" s="12" t="s">
        <v>74</v>
      </c>
      <c r="AW312" s="12" t="s">
        <v>25</v>
      </c>
      <c r="AX312" s="12" t="s">
        <v>13</v>
      </c>
      <c r="AY312" s="148" t="s">
        <v>123</v>
      </c>
    </row>
    <row r="313" spans="2:65" s="13" customFormat="1">
      <c r="B313" s="152"/>
      <c r="D313" s="147" t="s">
        <v>131</v>
      </c>
      <c r="E313" s="153" t="s">
        <v>1</v>
      </c>
      <c r="F313" s="154" t="s">
        <v>373</v>
      </c>
      <c r="H313" s="155">
        <v>5</v>
      </c>
      <c r="L313" s="152"/>
      <c r="M313" s="156"/>
      <c r="T313" s="157"/>
      <c r="AT313" s="153" t="s">
        <v>131</v>
      </c>
      <c r="AU313" s="153" t="s">
        <v>76</v>
      </c>
      <c r="AV313" s="13" t="s">
        <v>76</v>
      </c>
      <c r="AW313" s="13" t="s">
        <v>25</v>
      </c>
      <c r="AX313" s="13" t="s">
        <v>13</v>
      </c>
      <c r="AY313" s="153" t="s">
        <v>123</v>
      </c>
    </row>
    <row r="314" spans="2:65" s="12" customFormat="1">
      <c r="B314" s="146"/>
      <c r="D314" s="147" t="s">
        <v>131</v>
      </c>
      <c r="E314" s="148" t="s">
        <v>1</v>
      </c>
      <c r="F314" s="149" t="s">
        <v>374</v>
      </c>
      <c r="H314" s="148" t="s">
        <v>1</v>
      </c>
      <c r="L314" s="146"/>
      <c r="M314" s="150"/>
      <c r="T314" s="151"/>
      <c r="AT314" s="148" t="s">
        <v>131</v>
      </c>
      <c r="AU314" s="148" t="s">
        <v>76</v>
      </c>
      <c r="AV314" s="12" t="s">
        <v>74</v>
      </c>
      <c r="AW314" s="12" t="s">
        <v>25</v>
      </c>
      <c r="AX314" s="12" t="s">
        <v>13</v>
      </c>
      <c r="AY314" s="148" t="s">
        <v>123</v>
      </c>
    </row>
    <row r="315" spans="2:65" s="13" customFormat="1">
      <c r="B315" s="152"/>
      <c r="D315" s="147" t="s">
        <v>131</v>
      </c>
      <c r="E315" s="153" t="s">
        <v>1</v>
      </c>
      <c r="F315" s="154" t="s">
        <v>531</v>
      </c>
      <c r="H315" s="155">
        <v>32</v>
      </c>
      <c r="L315" s="152"/>
      <c r="M315" s="156"/>
      <c r="T315" s="157"/>
      <c r="AT315" s="153" t="s">
        <v>131</v>
      </c>
      <c r="AU315" s="153" t="s">
        <v>76</v>
      </c>
      <c r="AV315" s="13" t="s">
        <v>76</v>
      </c>
      <c r="AW315" s="13" t="s">
        <v>25</v>
      </c>
      <c r="AX315" s="13" t="s">
        <v>13</v>
      </c>
      <c r="AY315" s="153" t="s">
        <v>123</v>
      </c>
    </row>
    <row r="316" spans="2:65" s="14" customFormat="1">
      <c r="B316" s="158"/>
      <c r="D316" s="147" t="s">
        <v>131</v>
      </c>
      <c r="E316" s="159" t="s">
        <v>1</v>
      </c>
      <c r="F316" s="160" t="s">
        <v>138</v>
      </c>
      <c r="H316" s="161">
        <v>37</v>
      </c>
      <c r="L316" s="158"/>
      <c r="M316" s="162"/>
      <c r="T316" s="163"/>
      <c r="AT316" s="159" t="s">
        <v>131</v>
      </c>
      <c r="AU316" s="159" t="s">
        <v>76</v>
      </c>
      <c r="AV316" s="14" t="s">
        <v>129</v>
      </c>
      <c r="AW316" s="14" t="s">
        <v>25</v>
      </c>
      <c r="AX316" s="14" t="s">
        <v>74</v>
      </c>
      <c r="AY316" s="159" t="s">
        <v>123</v>
      </c>
    </row>
    <row r="317" spans="2:65" s="1" customFormat="1" ht="24.2" customHeight="1">
      <c r="B317" s="132"/>
      <c r="C317" s="133" t="s">
        <v>398</v>
      </c>
      <c r="D317" s="133" t="s">
        <v>125</v>
      </c>
      <c r="E317" s="134" t="s">
        <v>382</v>
      </c>
      <c r="F317" s="135" t="s">
        <v>383</v>
      </c>
      <c r="G317" s="136" t="s">
        <v>155</v>
      </c>
      <c r="H317" s="137">
        <v>37</v>
      </c>
      <c r="I317" s="138">
        <v>0</v>
      </c>
      <c r="J317" s="138">
        <f>ROUND(I317*H317,2)</f>
        <v>0</v>
      </c>
      <c r="K317" s="139"/>
      <c r="L317" s="28"/>
      <c r="M317" s="140" t="s">
        <v>1</v>
      </c>
      <c r="N317" s="141" t="s">
        <v>33</v>
      </c>
      <c r="O317" s="142">
        <v>0.30499999999999999</v>
      </c>
      <c r="P317" s="142">
        <f>O317*H317</f>
        <v>11.285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129</v>
      </c>
      <c r="AT317" s="144" t="s">
        <v>125</v>
      </c>
      <c r="AU317" s="144" t="s">
        <v>76</v>
      </c>
      <c r="AY317" s="16" t="s">
        <v>123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74</v>
      </c>
      <c r="BK317" s="145">
        <f>ROUND(I317*H317,2)</f>
        <v>0</v>
      </c>
      <c r="BL317" s="16" t="s">
        <v>129</v>
      </c>
      <c r="BM317" s="144" t="s">
        <v>534</v>
      </c>
    </row>
    <row r="318" spans="2:65" s="12" customFormat="1">
      <c r="B318" s="146"/>
      <c r="D318" s="147" t="s">
        <v>131</v>
      </c>
      <c r="E318" s="148" t="s">
        <v>1</v>
      </c>
      <c r="F318" s="149" t="s">
        <v>372</v>
      </c>
      <c r="H318" s="148" t="s">
        <v>1</v>
      </c>
      <c r="L318" s="146"/>
      <c r="M318" s="150"/>
      <c r="T318" s="151"/>
      <c r="AT318" s="148" t="s">
        <v>131</v>
      </c>
      <c r="AU318" s="148" t="s">
        <v>76</v>
      </c>
      <c r="AV318" s="12" t="s">
        <v>74</v>
      </c>
      <c r="AW318" s="12" t="s">
        <v>25</v>
      </c>
      <c r="AX318" s="12" t="s">
        <v>13</v>
      </c>
      <c r="AY318" s="148" t="s">
        <v>123</v>
      </c>
    </row>
    <row r="319" spans="2:65" s="13" customFormat="1">
      <c r="B319" s="152"/>
      <c r="D319" s="147" t="s">
        <v>131</v>
      </c>
      <c r="E319" s="153" t="s">
        <v>1</v>
      </c>
      <c r="F319" s="154" t="s">
        <v>373</v>
      </c>
      <c r="H319" s="155">
        <v>5</v>
      </c>
      <c r="L319" s="152"/>
      <c r="M319" s="156"/>
      <c r="T319" s="157"/>
      <c r="AT319" s="153" t="s">
        <v>131</v>
      </c>
      <c r="AU319" s="153" t="s">
        <v>76</v>
      </c>
      <c r="AV319" s="13" t="s">
        <v>76</v>
      </c>
      <c r="AW319" s="13" t="s">
        <v>25</v>
      </c>
      <c r="AX319" s="13" t="s">
        <v>13</v>
      </c>
      <c r="AY319" s="153" t="s">
        <v>123</v>
      </c>
    </row>
    <row r="320" spans="2:65" s="12" customFormat="1">
      <c r="B320" s="146"/>
      <c r="D320" s="147" t="s">
        <v>131</v>
      </c>
      <c r="E320" s="148" t="s">
        <v>1</v>
      </c>
      <c r="F320" s="149" t="s">
        <v>374</v>
      </c>
      <c r="H320" s="148" t="s">
        <v>1</v>
      </c>
      <c r="L320" s="146"/>
      <c r="M320" s="150"/>
      <c r="T320" s="151"/>
      <c r="AT320" s="148" t="s">
        <v>131</v>
      </c>
      <c r="AU320" s="148" t="s">
        <v>76</v>
      </c>
      <c r="AV320" s="12" t="s">
        <v>74</v>
      </c>
      <c r="AW320" s="12" t="s">
        <v>25</v>
      </c>
      <c r="AX320" s="12" t="s">
        <v>13</v>
      </c>
      <c r="AY320" s="148" t="s">
        <v>123</v>
      </c>
    </row>
    <row r="321" spans="2:65" s="13" customFormat="1">
      <c r="B321" s="152"/>
      <c r="D321" s="147" t="s">
        <v>131</v>
      </c>
      <c r="E321" s="153" t="s">
        <v>1</v>
      </c>
      <c r="F321" s="154" t="s">
        <v>531</v>
      </c>
      <c r="H321" s="155">
        <v>32</v>
      </c>
      <c r="L321" s="152"/>
      <c r="M321" s="156"/>
      <c r="T321" s="157"/>
      <c r="AT321" s="153" t="s">
        <v>131</v>
      </c>
      <c r="AU321" s="153" t="s">
        <v>76</v>
      </c>
      <c r="AV321" s="13" t="s">
        <v>76</v>
      </c>
      <c r="AW321" s="13" t="s">
        <v>25</v>
      </c>
      <c r="AX321" s="13" t="s">
        <v>13</v>
      </c>
      <c r="AY321" s="153" t="s">
        <v>123</v>
      </c>
    </row>
    <row r="322" spans="2:65" s="14" customFormat="1">
      <c r="B322" s="158"/>
      <c r="D322" s="147" t="s">
        <v>131</v>
      </c>
      <c r="E322" s="159" t="s">
        <v>1</v>
      </c>
      <c r="F322" s="160" t="s">
        <v>138</v>
      </c>
      <c r="H322" s="161">
        <v>37</v>
      </c>
      <c r="L322" s="158"/>
      <c r="M322" s="162"/>
      <c r="T322" s="163"/>
      <c r="AT322" s="159" t="s">
        <v>131</v>
      </c>
      <c r="AU322" s="159" t="s">
        <v>76</v>
      </c>
      <c r="AV322" s="14" t="s">
        <v>129</v>
      </c>
      <c r="AW322" s="14" t="s">
        <v>25</v>
      </c>
      <c r="AX322" s="14" t="s">
        <v>74</v>
      </c>
      <c r="AY322" s="159" t="s">
        <v>123</v>
      </c>
    </row>
    <row r="323" spans="2:65" s="1" customFormat="1" ht="33" customHeight="1">
      <c r="B323" s="132"/>
      <c r="C323" s="133" t="s">
        <v>402</v>
      </c>
      <c r="D323" s="133" t="s">
        <v>125</v>
      </c>
      <c r="E323" s="134" t="s">
        <v>386</v>
      </c>
      <c r="F323" s="135" t="s">
        <v>387</v>
      </c>
      <c r="G323" s="136" t="s">
        <v>330</v>
      </c>
      <c r="H323" s="137">
        <v>1</v>
      </c>
      <c r="I323" s="138">
        <v>0</v>
      </c>
      <c r="J323" s="138">
        <f>ROUND(I323*H323,2)</f>
        <v>0</v>
      </c>
      <c r="K323" s="139"/>
      <c r="L323" s="28"/>
      <c r="M323" s="140" t="s">
        <v>1</v>
      </c>
      <c r="N323" s="141" t="s">
        <v>33</v>
      </c>
      <c r="O323" s="142">
        <v>0.57999999999999996</v>
      </c>
      <c r="P323" s="142">
        <f>O323*H323</f>
        <v>0.57999999999999996</v>
      </c>
      <c r="Q323" s="142">
        <v>1.6167899999999999</v>
      </c>
      <c r="R323" s="142">
        <f>Q323*H323</f>
        <v>1.6167899999999999</v>
      </c>
      <c r="S323" s="142">
        <v>0</v>
      </c>
      <c r="T323" s="143">
        <f>S323*H323</f>
        <v>0</v>
      </c>
      <c r="AR323" s="144" t="s">
        <v>129</v>
      </c>
      <c r="AT323" s="144" t="s">
        <v>125</v>
      </c>
      <c r="AU323" s="144" t="s">
        <v>76</v>
      </c>
      <c r="AY323" s="16" t="s">
        <v>123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74</v>
      </c>
      <c r="BK323" s="145">
        <f>ROUND(I323*H323,2)</f>
        <v>0</v>
      </c>
      <c r="BL323" s="16" t="s">
        <v>129</v>
      </c>
      <c r="BM323" s="144" t="s">
        <v>535</v>
      </c>
    </row>
    <row r="324" spans="2:65" s="1" customFormat="1" ht="16.5" customHeight="1">
      <c r="B324" s="132"/>
      <c r="C324" s="133" t="s">
        <v>406</v>
      </c>
      <c r="D324" s="133" t="s">
        <v>125</v>
      </c>
      <c r="E324" s="134" t="s">
        <v>391</v>
      </c>
      <c r="F324" s="135" t="s">
        <v>392</v>
      </c>
      <c r="G324" s="136" t="s">
        <v>128</v>
      </c>
      <c r="H324" s="137">
        <v>30</v>
      </c>
      <c r="I324" s="138">
        <v>0</v>
      </c>
      <c r="J324" s="138">
        <f>ROUND(I324*H324,2)</f>
        <v>0</v>
      </c>
      <c r="K324" s="139"/>
      <c r="L324" s="28"/>
      <c r="M324" s="140" t="s">
        <v>1</v>
      </c>
      <c r="N324" s="141" t="s">
        <v>33</v>
      </c>
      <c r="O324" s="142">
        <v>1.2999999999999999E-2</v>
      </c>
      <c r="P324" s="142">
        <f>O324*H324</f>
        <v>0.38999999999999996</v>
      </c>
      <c r="Q324" s="142">
        <v>0</v>
      </c>
      <c r="R324" s="142">
        <f>Q324*H324</f>
        <v>0</v>
      </c>
      <c r="S324" s="142">
        <v>0.01</v>
      </c>
      <c r="T324" s="143">
        <f>S324*H324</f>
        <v>0.3</v>
      </c>
      <c r="AR324" s="144" t="s">
        <v>129</v>
      </c>
      <c r="AT324" s="144" t="s">
        <v>125</v>
      </c>
      <c r="AU324" s="144" t="s">
        <v>76</v>
      </c>
      <c r="AY324" s="16" t="s">
        <v>123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6" t="s">
        <v>74</v>
      </c>
      <c r="BK324" s="145">
        <f>ROUND(I324*H324,2)</f>
        <v>0</v>
      </c>
      <c r="BL324" s="16" t="s">
        <v>129</v>
      </c>
      <c r="BM324" s="144" t="s">
        <v>536</v>
      </c>
    </row>
    <row r="325" spans="2:65" s="1" customFormat="1" ht="24.2" customHeight="1">
      <c r="B325" s="132"/>
      <c r="C325" s="133" t="s">
        <v>412</v>
      </c>
      <c r="D325" s="133" t="s">
        <v>125</v>
      </c>
      <c r="E325" s="134" t="s">
        <v>395</v>
      </c>
      <c r="F325" s="135" t="s">
        <v>396</v>
      </c>
      <c r="G325" s="136" t="s">
        <v>128</v>
      </c>
      <c r="H325" s="137">
        <v>30</v>
      </c>
      <c r="I325" s="138">
        <v>0</v>
      </c>
      <c r="J325" s="138">
        <f>ROUND(I325*H325,2)</f>
        <v>0</v>
      </c>
      <c r="K325" s="139"/>
      <c r="L325" s="28"/>
      <c r="M325" s="140" t="s">
        <v>1</v>
      </c>
      <c r="N325" s="141" t="s">
        <v>33</v>
      </c>
      <c r="O325" s="142">
        <v>0.01</v>
      </c>
      <c r="P325" s="142">
        <f>O325*H325</f>
        <v>0.3</v>
      </c>
      <c r="Q325" s="142">
        <v>0</v>
      </c>
      <c r="R325" s="142">
        <f>Q325*H325</f>
        <v>0</v>
      </c>
      <c r="S325" s="142">
        <v>0.01</v>
      </c>
      <c r="T325" s="143">
        <f>S325*H325</f>
        <v>0.3</v>
      </c>
      <c r="AR325" s="144" t="s">
        <v>129</v>
      </c>
      <c r="AT325" s="144" t="s">
        <v>125</v>
      </c>
      <c r="AU325" s="144" t="s">
        <v>76</v>
      </c>
      <c r="AY325" s="16" t="s">
        <v>123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74</v>
      </c>
      <c r="BK325" s="145">
        <f>ROUND(I325*H325,2)</f>
        <v>0</v>
      </c>
      <c r="BL325" s="16" t="s">
        <v>129</v>
      </c>
      <c r="BM325" s="144" t="s">
        <v>537</v>
      </c>
    </row>
    <row r="326" spans="2:65" s="1" customFormat="1" ht="24.2" customHeight="1">
      <c r="B326" s="132"/>
      <c r="C326" s="133" t="s">
        <v>416</v>
      </c>
      <c r="D326" s="133" t="s">
        <v>125</v>
      </c>
      <c r="E326" s="134" t="s">
        <v>399</v>
      </c>
      <c r="F326" s="135" t="s">
        <v>400</v>
      </c>
      <c r="G326" s="136" t="s">
        <v>128</v>
      </c>
      <c r="H326" s="137">
        <v>30</v>
      </c>
      <c r="I326" s="138">
        <v>0</v>
      </c>
      <c r="J326" s="138">
        <f>ROUND(I326*H326,2)</f>
        <v>0</v>
      </c>
      <c r="K326" s="139"/>
      <c r="L326" s="28"/>
      <c r="M326" s="140" t="s">
        <v>1</v>
      </c>
      <c r="N326" s="141" t="s">
        <v>33</v>
      </c>
      <c r="O326" s="142">
        <v>2.1999999999999999E-2</v>
      </c>
      <c r="P326" s="142">
        <f>O326*H326</f>
        <v>0.65999999999999992</v>
      </c>
      <c r="Q326" s="142">
        <v>0</v>
      </c>
      <c r="R326" s="142">
        <f>Q326*H326</f>
        <v>0</v>
      </c>
      <c r="S326" s="142">
        <v>0.02</v>
      </c>
      <c r="T326" s="143">
        <f>S326*H326</f>
        <v>0.6</v>
      </c>
      <c r="AR326" s="144" t="s">
        <v>129</v>
      </c>
      <c r="AT326" s="144" t="s">
        <v>125</v>
      </c>
      <c r="AU326" s="144" t="s">
        <v>76</v>
      </c>
      <c r="AY326" s="16" t="s">
        <v>123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6" t="s">
        <v>74</v>
      </c>
      <c r="BK326" s="145">
        <f>ROUND(I326*H326,2)</f>
        <v>0</v>
      </c>
      <c r="BL326" s="16" t="s">
        <v>129</v>
      </c>
      <c r="BM326" s="144" t="s">
        <v>538</v>
      </c>
    </row>
    <row r="327" spans="2:65" s="1" customFormat="1" ht="24.2" customHeight="1">
      <c r="B327" s="132"/>
      <c r="C327" s="133" t="s">
        <v>421</v>
      </c>
      <c r="D327" s="133" t="s">
        <v>125</v>
      </c>
      <c r="E327" s="134" t="s">
        <v>407</v>
      </c>
      <c r="F327" s="135" t="s">
        <v>408</v>
      </c>
      <c r="G327" s="136" t="s">
        <v>155</v>
      </c>
      <c r="H327" s="137">
        <v>2.5</v>
      </c>
      <c r="I327" s="138">
        <v>0</v>
      </c>
      <c r="J327" s="138">
        <f>ROUND(I327*H327,2)</f>
        <v>0</v>
      </c>
      <c r="K327" s="139"/>
      <c r="L327" s="28"/>
      <c r="M327" s="140" t="s">
        <v>1</v>
      </c>
      <c r="N327" s="141" t="s">
        <v>33</v>
      </c>
      <c r="O327" s="142">
        <v>0.157</v>
      </c>
      <c r="P327" s="142">
        <f>O327*H327</f>
        <v>0.39250000000000002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129</v>
      </c>
      <c r="AT327" s="144" t="s">
        <v>125</v>
      </c>
      <c r="AU327" s="144" t="s">
        <v>76</v>
      </c>
      <c r="AY327" s="16" t="s">
        <v>123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74</v>
      </c>
      <c r="BK327" s="145">
        <f>ROUND(I327*H327,2)</f>
        <v>0</v>
      </c>
      <c r="BL327" s="16" t="s">
        <v>129</v>
      </c>
      <c r="BM327" s="144" t="s">
        <v>539</v>
      </c>
    </row>
    <row r="328" spans="2:65" s="11" customFormat="1" ht="22.9" customHeight="1">
      <c r="B328" s="121"/>
      <c r="D328" s="122" t="s">
        <v>67</v>
      </c>
      <c r="E328" s="130" t="s">
        <v>410</v>
      </c>
      <c r="F328" s="130" t="s">
        <v>411</v>
      </c>
      <c r="J328" s="131">
        <f>BK328</f>
        <v>0</v>
      </c>
      <c r="L328" s="121"/>
      <c r="M328" s="125"/>
      <c r="P328" s="126">
        <f>SUM(P329:P332)</f>
        <v>4.4821229999999996</v>
      </c>
      <c r="R328" s="126">
        <f>SUM(R329:R332)</f>
        <v>0</v>
      </c>
      <c r="T328" s="127">
        <f>SUM(T329:T332)</f>
        <v>0</v>
      </c>
      <c r="AR328" s="122" t="s">
        <v>74</v>
      </c>
      <c r="AT328" s="128" t="s">
        <v>67</v>
      </c>
      <c r="AU328" s="128" t="s">
        <v>74</v>
      </c>
      <c r="AY328" s="122" t="s">
        <v>123</v>
      </c>
      <c r="BK328" s="129">
        <f>SUM(BK329:BK332)</f>
        <v>0</v>
      </c>
    </row>
    <row r="329" spans="2:65" s="1" customFormat="1" ht="33" customHeight="1">
      <c r="B329" s="132"/>
      <c r="C329" s="133" t="s">
        <v>427</v>
      </c>
      <c r="D329" s="133" t="s">
        <v>125</v>
      </c>
      <c r="E329" s="134" t="s">
        <v>413</v>
      </c>
      <c r="F329" s="135" t="s">
        <v>414</v>
      </c>
      <c r="G329" s="136" t="s">
        <v>242</v>
      </c>
      <c r="H329" s="137">
        <v>13.962999999999999</v>
      </c>
      <c r="I329" s="138">
        <v>0</v>
      </c>
      <c r="J329" s="138">
        <f>ROUND(I329*H329,2)</f>
        <v>0</v>
      </c>
      <c r="K329" s="139"/>
      <c r="L329" s="28"/>
      <c r="M329" s="140" t="s">
        <v>1</v>
      </c>
      <c r="N329" s="141" t="s">
        <v>33</v>
      </c>
      <c r="O329" s="142">
        <v>0.255</v>
      </c>
      <c r="P329" s="142">
        <f>O329*H329</f>
        <v>3.560565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129</v>
      </c>
      <c r="AT329" s="144" t="s">
        <v>125</v>
      </c>
      <c r="AU329" s="144" t="s">
        <v>76</v>
      </c>
      <c r="AY329" s="16" t="s">
        <v>123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74</v>
      </c>
      <c r="BK329" s="145">
        <f>ROUND(I329*H329,2)</f>
        <v>0</v>
      </c>
      <c r="BL329" s="16" t="s">
        <v>129</v>
      </c>
      <c r="BM329" s="144" t="s">
        <v>540</v>
      </c>
    </row>
    <row r="330" spans="2:65" s="1" customFormat="1" ht="24.2" customHeight="1">
      <c r="B330" s="132"/>
      <c r="C330" s="133" t="s">
        <v>431</v>
      </c>
      <c r="D330" s="133" t="s">
        <v>125</v>
      </c>
      <c r="E330" s="134" t="s">
        <v>417</v>
      </c>
      <c r="F330" s="135" t="s">
        <v>418</v>
      </c>
      <c r="G330" s="136" t="s">
        <v>242</v>
      </c>
      <c r="H330" s="137">
        <v>153.59299999999999</v>
      </c>
      <c r="I330" s="138">
        <v>0</v>
      </c>
      <c r="J330" s="138">
        <f>ROUND(I330*H330,2)</f>
        <v>0</v>
      </c>
      <c r="K330" s="139"/>
      <c r="L330" s="28"/>
      <c r="M330" s="140" t="s">
        <v>1</v>
      </c>
      <c r="N330" s="141" t="s">
        <v>33</v>
      </c>
      <c r="O330" s="142">
        <v>6.0000000000000001E-3</v>
      </c>
      <c r="P330" s="142">
        <f>O330*H330</f>
        <v>0.92155799999999999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129</v>
      </c>
      <c r="AT330" s="144" t="s">
        <v>125</v>
      </c>
      <c r="AU330" s="144" t="s">
        <v>76</v>
      </c>
      <c r="AY330" s="16" t="s">
        <v>123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74</v>
      </c>
      <c r="BK330" s="145">
        <f>ROUND(I330*H330,2)</f>
        <v>0</v>
      </c>
      <c r="BL330" s="16" t="s">
        <v>129</v>
      </c>
      <c r="BM330" s="144" t="s">
        <v>541</v>
      </c>
    </row>
    <row r="331" spans="2:65" s="13" customFormat="1">
      <c r="B331" s="152"/>
      <c r="D331" s="147" t="s">
        <v>131</v>
      </c>
      <c r="F331" s="154" t="s">
        <v>542</v>
      </c>
      <c r="H331" s="155">
        <v>153.59299999999999</v>
      </c>
      <c r="L331" s="152"/>
      <c r="M331" s="156"/>
      <c r="T331" s="157"/>
      <c r="AT331" s="153" t="s">
        <v>131</v>
      </c>
      <c r="AU331" s="153" t="s">
        <v>76</v>
      </c>
      <c r="AV331" s="13" t="s">
        <v>76</v>
      </c>
      <c r="AW331" s="13" t="s">
        <v>3</v>
      </c>
      <c r="AX331" s="13" t="s">
        <v>74</v>
      </c>
      <c r="AY331" s="153" t="s">
        <v>123</v>
      </c>
    </row>
    <row r="332" spans="2:65" s="1" customFormat="1" ht="33" customHeight="1">
      <c r="B332" s="132"/>
      <c r="C332" s="133" t="s">
        <v>543</v>
      </c>
      <c r="D332" s="133" t="s">
        <v>125</v>
      </c>
      <c r="E332" s="134" t="s">
        <v>422</v>
      </c>
      <c r="F332" s="135" t="s">
        <v>423</v>
      </c>
      <c r="G332" s="136" t="s">
        <v>242</v>
      </c>
      <c r="H332" s="137">
        <v>13.962999999999999</v>
      </c>
      <c r="I332" s="138">
        <v>0</v>
      </c>
      <c r="J332" s="138">
        <f>ROUND(I332*H332,2)</f>
        <v>0</v>
      </c>
      <c r="K332" s="139"/>
      <c r="L332" s="28"/>
      <c r="M332" s="140" t="s">
        <v>1</v>
      </c>
      <c r="N332" s="141" t="s">
        <v>33</v>
      </c>
      <c r="O332" s="142">
        <v>0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129</v>
      </c>
      <c r="AT332" s="144" t="s">
        <v>125</v>
      </c>
      <c r="AU332" s="144" t="s">
        <v>76</v>
      </c>
      <c r="AY332" s="16" t="s">
        <v>123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74</v>
      </c>
      <c r="BK332" s="145">
        <f>ROUND(I332*H332,2)</f>
        <v>0</v>
      </c>
      <c r="BL332" s="16" t="s">
        <v>129</v>
      </c>
      <c r="BM332" s="144" t="s">
        <v>544</v>
      </c>
    </row>
    <row r="333" spans="2:65" s="11" customFormat="1" ht="22.9" customHeight="1">
      <c r="B333" s="121"/>
      <c r="D333" s="122" t="s">
        <v>67</v>
      </c>
      <c r="E333" s="130" t="s">
        <v>425</v>
      </c>
      <c r="F333" s="130" t="s">
        <v>426</v>
      </c>
      <c r="J333" s="131">
        <f>BK333</f>
        <v>0</v>
      </c>
      <c r="L333" s="121"/>
      <c r="M333" s="125"/>
      <c r="P333" s="126">
        <f>SUM(P334:P335)</f>
        <v>291.23633999999998</v>
      </c>
      <c r="R333" s="126">
        <f>SUM(R334:R335)</f>
        <v>0</v>
      </c>
      <c r="T333" s="127">
        <f>SUM(T334:T335)</f>
        <v>0</v>
      </c>
      <c r="AR333" s="122" t="s">
        <v>74</v>
      </c>
      <c r="AT333" s="128" t="s">
        <v>67</v>
      </c>
      <c r="AU333" s="128" t="s">
        <v>74</v>
      </c>
      <c r="AY333" s="122" t="s">
        <v>123</v>
      </c>
      <c r="BK333" s="129">
        <f>SUM(BK334:BK335)</f>
        <v>0</v>
      </c>
    </row>
    <row r="334" spans="2:65" s="1" customFormat="1" ht="24.2" customHeight="1">
      <c r="B334" s="132"/>
      <c r="C334" s="133" t="s">
        <v>545</v>
      </c>
      <c r="D334" s="133" t="s">
        <v>125</v>
      </c>
      <c r="E334" s="134" t="s">
        <v>428</v>
      </c>
      <c r="F334" s="135" t="s">
        <v>429</v>
      </c>
      <c r="G334" s="136" t="s">
        <v>242</v>
      </c>
      <c r="H334" s="137">
        <v>118.005</v>
      </c>
      <c r="I334" s="138">
        <v>0</v>
      </c>
      <c r="J334" s="138">
        <f>ROUND(I334*H334,2)</f>
        <v>0</v>
      </c>
      <c r="K334" s="139"/>
      <c r="L334" s="28"/>
      <c r="M334" s="140" t="s">
        <v>1</v>
      </c>
      <c r="N334" s="141" t="s">
        <v>33</v>
      </c>
      <c r="O334" s="142">
        <v>1.48</v>
      </c>
      <c r="P334" s="142">
        <f>O334*H334</f>
        <v>174.6474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129</v>
      </c>
      <c r="AT334" s="144" t="s">
        <v>125</v>
      </c>
      <c r="AU334" s="144" t="s">
        <v>76</v>
      </c>
      <c r="AY334" s="16" t="s">
        <v>123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74</v>
      </c>
      <c r="BK334" s="145">
        <f>ROUND(I334*H334,2)</f>
        <v>0</v>
      </c>
      <c r="BL334" s="16" t="s">
        <v>129</v>
      </c>
      <c r="BM334" s="144" t="s">
        <v>546</v>
      </c>
    </row>
    <row r="335" spans="2:65" s="1" customFormat="1" ht="33" customHeight="1">
      <c r="B335" s="132"/>
      <c r="C335" s="133" t="s">
        <v>547</v>
      </c>
      <c r="D335" s="133" t="s">
        <v>125</v>
      </c>
      <c r="E335" s="134" t="s">
        <v>432</v>
      </c>
      <c r="F335" s="135" t="s">
        <v>433</v>
      </c>
      <c r="G335" s="136" t="s">
        <v>242</v>
      </c>
      <c r="H335" s="137">
        <v>118.005</v>
      </c>
      <c r="I335" s="138">
        <v>0</v>
      </c>
      <c r="J335" s="138">
        <f>ROUND(I335*H335,2)</f>
        <v>0</v>
      </c>
      <c r="K335" s="139"/>
      <c r="L335" s="28"/>
      <c r="M335" s="174" t="s">
        <v>1</v>
      </c>
      <c r="N335" s="175" t="s">
        <v>33</v>
      </c>
      <c r="O335" s="176">
        <v>0.98799999999999999</v>
      </c>
      <c r="P335" s="176">
        <f>O335*H335</f>
        <v>116.58893999999999</v>
      </c>
      <c r="Q335" s="176">
        <v>0</v>
      </c>
      <c r="R335" s="176">
        <f>Q335*H335</f>
        <v>0</v>
      </c>
      <c r="S335" s="176">
        <v>0</v>
      </c>
      <c r="T335" s="177">
        <f>S335*H335</f>
        <v>0</v>
      </c>
      <c r="AR335" s="144" t="s">
        <v>129</v>
      </c>
      <c r="AT335" s="144" t="s">
        <v>125</v>
      </c>
      <c r="AU335" s="144" t="s">
        <v>76</v>
      </c>
      <c r="AY335" s="16" t="s">
        <v>123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6" t="s">
        <v>74</v>
      </c>
      <c r="BK335" s="145">
        <f>ROUND(I335*H335,2)</f>
        <v>0</v>
      </c>
      <c r="BL335" s="16" t="s">
        <v>129</v>
      </c>
      <c r="BM335" s="144" t="s">
        <v>548</v>
      </c>
    </row>
    <row r="336" spans="2:65" s="1" customFormat="1" ht="6.95" customHeight="1">
      <c r="B336" s="40"/>
      <c r="C336" s="41"/>
      <c r="D336" s="41"/>
      <c r="E336" s="41"/>
      <c r="F336" s="41"/>
      <c r="G336" s="41"/>
      <c r="H336" s="41"/>
      <c r="I336" s="41"/>
      <c r="J336" s="41"/>
      <c r="K336" s="41"/>
      <c r="L336" s="28"/>
    </row>
  </sheetData>
  <autoFilter ref="C128:K335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7"/>
  <sheetViews>
    <sheetView showGridLines="0" workbookViewId="0">
      <selection activeCell="I155" sqref="I15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88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0" t="str">
        <f>'Rekapitulace stavby'!K6</f>
        <v>Oprava dešťové kanalizace u Urgentního příjmu a budovy F</v>
      </c>
      <c r="F7" s="221"/>
      <c r="G7" s="221"/>
      <c r="H7" s="221"/>
      <c r="L7" s="19"/>
    </row>
    <row r="8" spans="2:46" ht="12" customHeight="1">
      <c r="B8" s="19"/>
      <c r="D8" s="25" t="s">
        <v>89</v>
      </c>
      <c r="L8" s="19"/>
    </row>
    <row r="9" spans="2:46" s="1" customFormat="1" ht="16.5" customHeight="1">
      <c r="B9" s="28"/>
      <c r="E9" s="220" t="s">
        <v>90</v>
      </c>
      <c r="F9" s="219"/>
      <c r="G9" s="219"/>
      <c r="H9" s="219"/>
      <c r="L9" s="28"/>
    </row>
    <row r="10" spans="2:46" s="1" customFormat="1" ht="12" customHeight="1">
      <c r="B10" s="28"/>
      <c r="D10" s="25" t="s">
        <v>91</v>
      </c>
      <c r="L10" s="28"/>
    </row>
    <row r="11" spans="2:46" s="1" customFormat="1" ht="16.5" customHeight="1">
      <c r="B11" s="28"/>
      <c r="E11" s="210" t="s">
        <v>549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15</v>
      </c>
      <c r="F13" s="23" t="s">
        <v>1</v>
      </c>
      <c r="I13" s="25" t="s">
        <v>16</v>
      </c>
      <c r="J13" s="23" t="s">
        <v>1</v>
      </c>
      <c r="L13" s="28"/>
    </row>
    <row r="14" spans="2:46" s="1" customFormat="1" ht="12" customHeight="1">
      <c r="B14" s="28"/>
      <c r="D14" s="25" t="s">
        <v>17</v>
      </c>
      <c r="F14" s="23" t="s">
        <v>18</v>
      </c>
      <c r="I14" s="25" t="s">
        <v>19</v>
      </c>
      <c r="J14" s="48"/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5" t="s">
        <v>20</v>
      </c>
      <c r="I16" s="25" t="s">
        <v>21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 xml:space="preserve"> </v>
      </c>
      <c r="I17" s="25" t="s">
        <v>22</v>
      </c>
      <c r="J17" s="23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5" t="s">
        <v>23</v>
      </c>
      <c r="I19" s="25" t="s">
        <v>21</v>
      </c>
      <c r="J19" s="23" t="str">
        <f>'Rekapitulace stavby'!AN13</f>
        <v/>
      </c>
      <c r="L19" s="28"/>
    </row>
    <row r="20" spans="2:12" s="1" customFormat="1" ht="18" customHeight="1">
      <c r="B20" s="28"/>
      <c r="E20" s="190" t="str">
        <f>'Rekapitulace stavby'!E14</f>
        <v xml:space="preserve"> </v>
      </c>
      <c r="F20" s="190"/>
      <c r="G20" s="190"/>
      <c r="H20" s="190"/>
      <c r="I20" s="25" t="s">
        <v>22</v>
      </c>
      <c r="J20" s="23" t="str">
        <f>'Rekapitulace stavby'!AN14</f>
        <v/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5" t="s">
        <v>24</v>
      </c>
      <c r="I22" s="25" t="s">
        <v>21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22</v>
      </c>
      <c r="J23" s="23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5" t="s">
        <v>26</v>
      </c>
      <c r="I25" s="25" t="s">
        <v>21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22</v>
      </c>
      <c r="J26" s="23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5" t="s">
        <v>27</v>
      </c>
      <c r="L28" s="28"/>
    </row>
    <row r="29" spans="2:12" s="7" customFormat="1" ht="16.5" customHeight="1">
      <c r="B29" s="90"/>
      <c r="E29" s="192" t="s">
        <v>1</v>
      </c>
      <c r="F29" s="192"/>
      <c r="G29" s="192"/>
      <c r="H29" s="192"/>
      <c r="L29" s="90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28</v>
      </c>
      <c r="J32" s="62">
        <f>ROUND(J126,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30</v>
      </c>
      <c r="I34" s="31" t="s">
        <v>29</v>
      </c>
      <c r="J34" s="31" t="s">
        <v>31</v>
      </c>
      <c r="L34" s="28"/>
    </row>
    <row r="35" spans="2:12" s="1" customFormat="1" ht="14.45" customHeight="1">
      <c r="B35" s="28"/>
      <c r="D35" s="51" t="s">
        <v>32</v>
      </c>
      <c r="E35" s="25" t="s">
        <v>33</v>
      </c>
      <c r="F35" s="82">
        <f>ROUND((SUM(BE126:BE156)),  2)</f>
        <v>0</v>
      </c>
      <c r="I35" s="92">
        <v>0.21</v>
      </c>
      <c r="J35" s="82">
        <f>ROUND(((SUM(BE126:BE156))*I35),  2)</f>
        <v>0</v>
      </c>
      <c r="L35" s="28"/>
    </row>
    <row r="36" spans="2:12" s="1" customFormat="1" ht="14.45" customHeight="1">
      <c r="B36" s="28"/>
      <c r="E36" s="25" t="s">
        <v>34</v>
      </c>
      <c r="F36" s="82">
        <f>ROUND((SUM(BF126:BF156)),  2)</f>
        <v>0</v>
      </c>
      <c r="I36" s="92">
        <v>0.12</v>
      </c>
      <c r="J36" s="82">
        <f>ROUND(((SUM(BF126:BF156))*I36),  2)</f>
        <v>0</v>
      </c>
      <c r="L36" s="28"/>
    </row>
    <row r="37" spans="2:12" s="1" customFormat="1" ht="14.45" hidden="1" customHeight="1">
      <c r="B37" s="28"/>
      <c r="E37" s="25" t="s">
        <v>35</v>
      </c>
      <c r="F37" s="82">
        <f>ROUND((SUM(BG126:BG156)),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36</v>
      </c>
      <c r="F38" s="82">
        <f>ROUND((SUM(BH126:BH156)),  2)</f>
        <v>0</v>
      </c>
      <c r="I38" s="92">
        <v>0.12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37</v>
      </c>
      <c r="F39" s="82">
        <f>ROUND((SUM(BI126:BI156)),  2)</f>
        <v>0</v>
      </c>
      <c r="I39" s="92">
        <v>0</v>
      </c>
      <c r="J39" s="8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3"/>
      <c r="D41" s="94" t="s">
        <v>38</v>
      </c>
      <c r="E41" s="53"/>
      <c r="F41" s="53"/>
      <c r="G41" s="95" t="s">
        <v>39</v>
      </c>
      <c r="H41" s="96" t="s">
        <v>40</v>
      </c>
      <c r="I41" s="53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43</v>
      </c>
      <c r="E61" s="30"/>
      <c r="F61" s="99" t="s">
        <v>44</v>
      </c>
      <c r="G61" s="39" t="s">
        <v>43</v>
      </c>
      <c r="H61" s="30"/>
      <c r="I61" s="30"/>
      <c r="J61" s="100" t="s">
        <v>44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43</v>
      </c>
      <c r="E76" s="30"/>
      <c r="F76" s="99" t="s">
        <v>44</v>
      </c>
      <c r="G76" s="39" t="s">
        <v>43</v>
      </c>
      <c r="H76" s="30"/>
      <c r="I76" s="30"/>
      <c r="J76" s="100" t="s">
        <v>44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20" t="s">
        <v>93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20" t="str">
        <f>E7</f>
        <v>Oprava dešťové kanalizace u Urgentního příjmu a budovy F</v>
      </c>
      <c r="F85" s="221"/>
      <c r="G85" s="221"/>
      <c r="H85" s="221"/>
      <c r="L85" s="28"/>
    </row>
    <row r="86" spans="2:12" ht="12" customHeight="1">
      <c r="B86" s="19"/>
      <c r="C86" s="25" t="s">
        <v>89</v>
      </c>
      <c r="L86" s="19"/>
    </row>
    <row r="87" spans="2:12" s="1" customFormat="1" ht="16.5" customHeight="1">
      <c r="B87" s="28"/>
      <c r="E87" s="220" t="s">
        <v>90</v>
      </c>
      <c r="F87" s="219"/>
      <c r="G87" s="219"/>
      <c r="H87" s="219"/>
      <c r="L87" s="28"/>
    </row>
    <row r="88" spans="2:12" s="1" customFormat="1" ht="12" customHeight="1">
      <c r="B88" s="28"/>
      <c r="C88" s="25" t="s">
        <v>91</v>
      </c>
      <c r="L88" s="28"/>
    </row>
    <row r="89" spans="2:12" s="1" customFormat="1" ht="16.5" customHeight="1">
      <c r="B89" s="28"/>
      <c r="E89" s="210" t="str">
        <f>E11</f>
        <v>3c - Úsek C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5" t="s">
        <v>17</v>
      </c>
      <c r="F91" s="23" t="str">
        <f>F14</f>
        <v xml:space="preserve"> </v>
      </c>
      <c r="I91" s="25" t="s">
        <v>19</v>
      </c>
      <c r="J91" s="48" t="str">
        <f>IF(J14="","",J14)</f>
        <v/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5" t="s">
        <v>20</v>
      </c>
      <c r="F93" s="23" t="str">
        <f>E17</f>
        <v xml:space="preserve"> </v>
      </c>
      <c r="I93" s="25" t="s">
        <v>24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5" t="s">
        <v>23</v>
      </c>
      <c r="F94" s="23" t="str">
        <f>IF(E20="","",E20)</f>
        <v xml:space="preserve"> </v>
      </c>
      <c r="I94" s="25" t="s">
        <v>26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94</v>
      </c>
      <c r="D96" s="93"/>
      <c r="E96" s="93"/>
      <c r="F96" s="93"/>
      <c r="G96" s="93"/>
      <c r="H96" s="93"/>
      <c r="I96" s="93"/>
      <c r="J96" s="102" t="s">
        <v>95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3" t="s">
        <v>96</v>
      </c>
      <c r="J98" s="62">
        <f>J126</f>
        <v>0</v>
      </c>
      <c r="L98" s="28"/>
      <c r="AU98" s="16" t="s">
        <v>97</v>
      </c>
    </row>
    <row r="99" spans="2:47" s="8" customFormat="1" ht="24.95" customHeight="1">
      <c r="B99" s="104"/>
      <c r="D99" s="105" t="s">
        <v>550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47" s="9" customFormat="1" ht="19.899999999999999" customHeight="1">
      <c r="B100" s="108"/>
      <c r="D100" s="109" t="s">
        <v>551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47" s="9" customFormat="1" ht="14.85" customHeight="1">
      <c r="B101" s="108"/>
      <c r="D101" s="109" t="s">
        <v>552</v>
      </c>
      <c r="E101" s="110"/>
      <c r="F101" s="110"/>
      <c r="G101" s="110"/>
      <c r="H101" s="110"/>
      <c r="I101" s="110"/>
      <c r="J101" s="111">
        <f>J142</f>
        <v>0</v>
      </c>
      <c r="L101" s="108"/>
    </row>
    <row r="102" spans="2:47" s="9" customFormat="1" ht="19.899999999999999" customHeight="1">
      <c r="B102" s="108"/>
      <c r="D102" s="109" t="s">
        <v>553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47" s="8" customFormat="1" ht="24.95" customHeight="1">
      <c r="B103" s="104"/>
      <c r="D103" s="105" t="s">
        <v>554</v>
      </c>
      <c r="E103" s="106"/>
      <c r="F103" s="106"/>
      <c r="G103" s="106"/>
      <c r="H103" s="106"/>
      <c r="I103" s="106"/>
      <c r="J103" s="107">
        <f>J152</f>
        <v>0</v>
      </c>
      <c r="L103" s="104"/>
    </row>
    <row r="104" spans="2:47" s="9" customFormat="1" ht="19.899999999999999" customHeight="1">
      <c r="B104" s="108"/>
      <c r="D104" s="109" t="s">
        <v>555</v>
      </c>
      <c r="E104" s="110"/>
      <c r="F104" s="110"/>
      <c r="G104" s="110"/>
      <c r="H104" s="110"/>
      <c r="I104" s="110"/>
      <c r="J104" s="111">
        <f>J153</f>
        <v>0</v>
      </c>
      <c r="L104" s="108"/>
    </row>
    <row r="105" spans="2:47" s="1" customFormat="1" ht="21.75" customHeight="1">
      <c r="B105" s="28"/>
      <c r="L105" s="28"/>
    </row>
    <row r="106" spans="2:47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20" t="s">
        <v>108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5" t="s">
        <v>14</v>
      </c>
      <c r="L113" s="28"/>
    </row>
    <row r="114" spans="2:63" s="1" customFormat="1" ht="16.5" customHeight="1">
      <c r="B114" s="28"/>
      <c r="E114" s="220" t="str">
        <f>E7</f>
        <v>Oprava dešťové kanalizace u Urgentního příjmu a budovy F</v>
      </c>
      <c r="F114" s="221"/>
      <c r="G114" s="221"/>
      <c r="H114" s="221"/>
      <c r="L114" s="28"/>
    </row>
    <row r="115" spans="2:63" ht="12" customHeight="1">
      <c r="B115" s="19"/>
      <c r="C115" s="25" t="s">
        <v>89</v>
      </c>
      <c r="L115" s="19"/>
    </row>
    <row r="116" spans="2:63" s="1" customFormat="1" ht="16.5" customHeight="1">
      <c r="B116" s="28"/>
      <c r="E116" s="220" t="s">
        <v>90</v>
      </c>
      <c r="F116" s="219"/>
      <c r="G116" s="219"/>
      <c r="H116" s="219"/>
      <c r="L116" s="28"/>
    </row>
    <row r="117" spans="2:63" s="1" customFormat="1" ht="12" customHeight="1">
      <c r="B117" s="28"/>
      <c r="C117" s="25" t="s">
        <v>91</v>
      </c>
      <c r="L117" s="28"/>
    </row>
    <row r="118" spans="2:63" s="1" customFormat="1" ht="16.5" customHeight="1">
      <c r="B118" s="28"/>
      <c r="E118" s="210" t="str">
        <f>E11</f>
        <v>3c - Úsek C</v>
      </c>
      <c r="F118" s="219"/>
      <c r="G118" s="219"/>
      <c r="H118" s="219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17</v>
      </c>
      <c r="F120" s="23" t="str">
        <f>F14</f>
        <v xml:space="preserve"> </v>
      </c>
      <c r="I120" s="25" t="s">
        <v>19</v>
      </c>
      <c r="J120" s="48" t="str">
        <f>IF(J14="","",J14)</f>
        <v/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20</v>
      </c>
      <c r="F122" s="23" t="str">
        <f>E17</f>
        <v xml:space="preserve"> </v>
      </c>
      <c r="I122" s="25" t="s">
        <v>24</v>
      </c>
      <c r="J122" s="26" t="str">
        <f>E23</f>
        <v xml:space="preserve"> </v>
      </c>
      <c r="L122" s="28"/>
    </row>
    <row r="123" spans="2:63" s="1" customFormat="1" ht="15.2" customHeight="1">
      <c r="B123" s="28"/>
      <c r="C123" s="25" t="s">
        <v>23</v>
      </c>
      <c r="F123" s="23" t="str">
        <f>IF(E20="","",E20)</f>
        <v xml:space="preserve"> </v>
      </c>
      <c r="I123" s="25" t="s">
        <v>26</v>
      </c>
      <c r="J123" s="26" t="str">
        <f>E26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109</v>
      </c>
      <c r="D125" s="114" t="s">
        <v>53</v>
      </c>
      <c r="E125" s="114" t="s">
        <v>49</v>
      </c>
      <c r="F125" s="114" t="s">
        <v>50</v>
      </c>
      <c r="G125" s="114" t="s">
        <v>110</v>
      </c>
      <c r="H125" s="114" t="s">
        <v>111</v>
      </c>
      <c r="I125" s="114" t="s">
        <v>112</v>
      </c>
      <c r="J125" s="115" t="s">
        <v>95</v>
      </c>
      <c r="K125" s="116" t="s">
        <v>113</v>
      </c>
      <c r="L125" s="112"/>
      <c r="M125" s="55" t="s">
        <v>1</v>
      </c>
      <c r="N125" s="56" t="s">
        <v>32</v>
      </c>
      <c r="O125" s="56" t="s">
        <v>114</v>
      </c>
      <c r="P125" s="56" t="s">
        <v>115</v>
      </c>
      <c r="Q125" s="56" t="s">
        <v>116</v>
      </c>
      <c r="R125" s="56" t="s">
        <v>117</v>
      </c>
      <c r="S125" s="56" t="s">
        <v>118</v>
      </c>
      <c r="T125" s="57" t="s">
        <v>119</v>
      </c>
    </row>
    <row r="126" spans="2:63" s="1" customFormat="1" ht="22.9" customHeight="1">
      <c r="B126" s="28"/>
      <c r="C126" s="60" t="s">
        <v>120</v>
      </c>
      <c r="J126" s="117">
        <f>BK126</f>
        <v>0</v>
      </c>
      <c r="L126" s="28"/>
      <c r="M126" s="58"/>
      <c r="N126" s="49"/>
      <c r="O126" s="49"/>
      <c r="P126" s="118">
        <f>P127+P152</f>
        <v>111.66224799999999</v>
      </c>
      <c r="Q126" s="49"/>
      <c r="R126" s="118">
        <f>R127+R152</f>
        <v>0.24986999999999998</v>
      </c>
      <c r="S126" s="49"/>
      <c r="T126" s="119">
        <f>T127+T152</f>
        <v>3.5428000000000006</v>
      </c>
      <c r="AT126" s="16" t="s">
        <v>67</v>
      </c>
      <c r="AU126" s="16" t="s">
        <v>97</v>
      </c>
      <c r="BK126" s="120">
        <f>BK127+BK152</f>
        <v>0</v>
      </c>
    </row>
    <row r="127" spans="2:63" s="11" customFormat="1" ht="25.9" customHeight="1">
      <c r="B127" s="121"/>
      <c r="D127" s="122" t="s">
        <v>67</v>
      </c>
      <c r="E127" s="123" t="s">
        <v>556</v>
      </c>
      <c r="F127" s="123" t="s">
        <v>557</v>
      </c>
      <c r="J127" s="124">
        <f>BK127</f>
        <v>0</v>
      </c>
      <c r="L127" s="121"/>
      <c r="M127" s="125"/>
      <c r="P127" s="126">
        <f>P128+P148</f>
        <v>111.66224799999999</v>
      </c>
      <c r="R127" s="126">
        <f>R128+R148</f>
        <v>0.24986999999999998</v>
      </c>
      <c r="T127" s="127">
        <f>T128+T148</f>
        <v>3.5428000000000006</v>
      </c>
      <c r="AR127" s="122" t="s">
        <v>76</v>
      </c>
      <c r="AT127" s="128" t="s">
        <v>67</v>
      </c>
      <c r="AU127" s="128" t="s">
        <v>13</v>
      </c>
      <c r="AY127" s="122" t="s">
        <v>123</v>
      </c>
      <c r="BK127" s="129">
        <f>BK128+BK148</f>
        <v>0</v>
      </c>
    </row>
    <row r="128" spans="2:63" s="11" customFormat="1" ht="22.9" customHeight="1">
      <c r="B128" s="121"/>
      <c r="D128" s="122" t="s">
        <v>67</v>
      </c>
      <c r="E128" s="130" t="s">
        <v>558</v>
      </c>
      <c r="F128" s="130" t="s">
        <v>559</v>
      </c>
      <c r="J128" s="131">
        <f>BK128</f>
        <v>0</v>
      </c>
      <c r="L128" s="121"/>
      <c r="M128" s="125"/>
      <c r="P128" s="126">
        <f>P129+SUM(P130:P142)</f>
        <v>94.717572999999987</v>
      </c>
      <c r="R128" s="126">
        <f>R129+SUM(R130:R142)</f>
        <v>0.14441999999999999</v>
      </c>
      <c r="T128" s="127">
        <f>T129+SUM(T130:T142)</f>
        <v>3.5428000000000006</v>
      </c>
      <c r="AR128" s="122" t="s">
        <v>76</v>
      </c>
      <c r="AT128" s="128" t="s">
        <v>67</v>
      </c>
      <c r="AU128" s="128" t="s">
        <v>74</v>
      </c>
      <c r="AY128" s="122" t="s">
        <v>123</v>
      </c>
      <c r="BK128" s="129">
        <f>BK129+SUM(BK130:BK142)</f>
        <v>0</v>
      </c>
    </row>
    <row r="129" spans="2:65" s="1" customFormat="1" ht="16.5" customHeight="1">
      <c r="B129" s="132"/>
      <c r="C129" s="133" t="s">
        <v>74</v>
      </c>
      <c r="D129" s="133" t="s">
        <v>125</v>
      </c>
      <c r="E129" s="134" t="s">
        <v>560</v>
      </c>
      <c r="F129" s="135" t="s">
        <v>561</v>
      </c>
      <c r="G129" s="136" t="s">
        <v>330</v>
      </c>
      <c r="H129" s="137">
        <v>15</v>
      </c>
      <c r="I129" s="138">
        <v>0</v>
      </c>
      <c r="J129" s="138">
        <f t="shared" ref="J129:J141" si="0">ROUND(I129*H129,2)</f>
        <v>0</v>
      </c>
      <c r="K129" s="139"/>
      <c r="L129" s="28"/>
      <c r="M129" s="140" t="s">
        <v>1</v>
      </c>
      <c r="N129" s="141" t="s">
        <v>33</v>
      </c>
      <c r="O129" s="142">
        <v>1.419</v>
      </c>
      <c r="P129" s="142">
        <f t="shared" ref="P129:P141" si="1">O129*H129</f>
        <v>21.285</v>
      </c>
      <c r="Q129" s="142">
        <v>2.48E-3</v>
      </c>
      <c r="R129" s="142">
        <f t="shared" ref="R129:R141" si="2">Q129*H129</f>
        <v>3.7199999999999997E-2</v>
      </c>
      <c r="S129" s="142">
        <v>0</v>
      </c>
      <c r="T129" s="143">
        <f t="shared" ref="T129:T141" si="3">S129*H129</f>
        <v>0</v>
      </c>
      <c r="AR129" s="144" t="s">
        <v>210</v>
      </c>
      <c r="AT129" s="144" t="s">
        <v>125</v>
      </c>
      <c r="AU129" s="144" t="s">
        <v>76</v>
      </c>
      <c r="AY129" s="16" t="s">
        <v>123</v>
      </c>
      <c r="BE129" s="145">
        <f t="shared" ref="BE129:BE141" si="4">IF(N129="základní",J129,0)</f>
        <v>0</v>
      </c>
      <c r="BF129" s="145">
        <f t="shared" ref="BF129:BF141" si="5">IF(N129="snížená",J129,0)</f>
        <v>0</v>
      </c>
      <c r="BG129" s="145">
        <f t="shared" ref="BG129:BG141" si="6">IF(N129="zákl. přenesená",J129,0)</f>
        <v>0</v>
      </c>
      <c r="BH129" s="145">
        <f t="shared" ref="BH129:BH141" si="7">IF(N129="sníž. přenesená",J129,0)</f>
        <v>0</v>
      </c>
      <c r="BI129" s="145">
        <f t="shared" ref="BI129:BI141" si="8">IF(N129="nulová",J129,0)</f>
        <v>0</v>
      </c>
      <c r="BJ129" s="16" t="s">
        <v>74</v>
      </c>
      <c r="BK129" s="145">
        <f t="shared" ref="BK129:BK141" si="9">ROUND(I129*H129,2)</f>
        <v>0</v>
      </c>
      <c r="BL129" s="16" t="s">
        <v>210</v>
      </c>
      <c r="BM129" s="144" t="s">
        <v>562</v>
      </c>
    </row>
    <row r="130" spans="2:65" s="1" customFormat="1" ht="21.75" customHeight="1">
      <c r="B130" s="132"/>
      <c r="C130" s="133" t="s">
        <v>76</v>
      </c>
      <c r="D130" s="133" t="s">
        <v>125</v>
      </c>
      <c r="E130" s="134" t="s">
        <v>563</v>
      </c>
      <c r="F130" s="135" t="s">
        <v>564</v>
      </c>
      <c r="G130" s="136" t="s">
        <v>330</v>
      </c>
      <c r="H130" s="137">
        <v>2</v>
      </c>
      <c r="I130" s="138">
        <v>0</v>
      </c>
      <c r="J130" s="138">
        <f t="shared" si="0"/>
        <v>0</v>
      </c>
      <c r="K130" s="139"/>
      <c r="L130" s="28"/>
      <c r="M130" s="140" t="s">
        <v>1</v>
      </c>
      <c r="N130" s="141" t="s">
        <v>33</v>
      </c>
      <c r="O130" s="142">
        <v>0.23200000000000001</v>
      </c>
      <c r="P130" s="142">
        <f t="shared" si="1"/>
        <v>0.46400000000000002</v>
      </c>
      <c r="Q130" s="142">
        <v>0</v>
      </c>
      <c r="R130" s="142">
        <f t="shared" si="2"/>
        <v>0</v>
      </c>
      <c r="S130" s="142">
        <v>2E-3</v>
      </c>
      <c r="T130" s="143">
        <f t="shared" si="3"/>
        <v>4.0000000000000001E-3</v>
      </c>
      <c r="AR130" s="144" t="s">
        <v>210</v>
      </c>
      <c r="AT130" s="144" t="s">
        <v>125</v>
      </c>
      <c r="AU130" s="144" t="s">
        <v>76</v>
      </c>
      <c r="AY130" s="16" t="s">
        <v>123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74</v>
      </c>
      <c r="BK130" s="145">
        <f t="shared" si="9"/>
        <v>0</v>
      </c>
      <c r="BL130" s="16" t="s">
        <v>210</v>
      </c>
      <c r="BM130" s="144" t="s">
        <v>565</v>
      </c>
    </row>
    <row r="131" spans="2:65" s="1" customFormat="1" ht="24.2" customHeight="1">
      <c r="B131" s="132"/>
      <c r="C131" s="133" t="s">
        <v>144</v>
      </c>
      <c r="D131" s="133" t="s">
        <v>125</v>
      </c>
      <c r="E131" s="134" t="s">
        <v>566</v>
      </c>
      <c r="F131" s="135" t="s">
        <v>567</v>
      </c>
      <c r="G131" s="136" t="s">
        <v>155</v>
      </c>
      <c r="H131" s="137">
        <v>21</v>
      </c>
      <c r="I131" s="138">
        <v>0</v>
      </c>
      <c r="J131" s="138">
        <f t="shared" si="0"/>
        <v>0</v>
      </c>
      <c r="K131" s="139"/>
      <c r="L131" s="28"/>
      <c r="M131" s="140" t="s">
        <v>1</v>
      </c>
      <c r="N131" s="141" t="s">
        <v>33</v>
      </c>
      <c r="O131" s="142">
        <v>0.36299999999999999</v>
      </c>
      <c r="P131" s="142">
        <f t="shared" si="1"/>
        <v>7.6229999999999993</v>
      </c>
      <c r="Q131" s="142">
        <v>1.42E-3</v>
      </c>
      <c r="R131" s="142">
        <f t="shared" si="2"/>
        <v>2.9819999999999999E-2</v>
      </c>
      <c r="S131" s="142">
        <v>0</v>
      </c>
      <c r="T131" s="143">
        <f t="shared" si="3"/>
        <v>0</v>
      </c>
      <c r="AR131" s="144" t="s">
        <v>210</v>
      </c>
      <c r="AT131" s="144" t="s">
        <v>125</v>
      </c>
      <c r="AU131" s="144" t="s">
        <v>76</v>
      </c>
      <c r="AY131" s="16" t="s">
        <v>123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74</v>
      </c>
      <c r="BK131" s="145">
        <f t="shared" si="9"/>
        <v>0</v>
      </c>
      <c r="BL131" s="16" t="s">
        <v>210</v>
      </c>
      <c r="BM131" s="144" t="s">
        <v>568</v>
      </c>
    </row>
    <row r="132" spans="2:65" s="1" customFormat="1" ht="24.2" customHeight="1">
      <c r="B132" s="132"/>
      <c r="C132" s="133" t="s">
        <v>129</v>
      </c>
      <c r="D132" s="133" t="s">
        <v>125</v>
      </c>
      <c r="E132" s="134" t="s">
        <v>569</v>
      </c>
      <c r="F132" s="135" t="s">
        <v>570</v>
      </c>
      <c r="G132" s="136" t="s">
        <v>155</v>
      </c>
      <c r="H132" s="137">
        <v>26</v>
      </c>
      <c r="I132" s="138">
        <v>0</v>
      </c>
      <c r="J132" s="138">
        <f t="shared" si="0"/>
        <v>0</v>
      </c>
      <c r="K132" s="139"/>
      <c r="L132" s="28"/>
      <c r="M132" s="140" t="s">
        <v>1</v>
      </c>
      <c r="N132" s="141" t="s">
        <v>33</v>
      </c>
      <c r="O132" s="142">
        <v>0.36299999999999999</v>
      </c>
      <c r="P132" s="142">
        <f t="shared" si="1"/>
        <v>9.4379999999999988</v>
      </c>
      <c r="Q132" s="142">
        <v>1.42E-3</v>
      </c>
      <c r="R132" s="142">
        <f t="shared" si="2"/>
        <v>3.6920000000000001E-2</v>
      </c>
      <c r="S132" s="142">
        <v>0</v>
      </c>
      <c r="T132" s="143">
        <f t="shared" si="3"/>
        <v>0</v>
      </c>
      <c r="AR132" s="144" t="s">
        <v>210</v>
      </c>
      <c r="AT132" s="144" t="s">
        <v>125</v>
      </c>
      <c r="AU132" s="144" t="s">
        <v>76</v>
      </c>
      <c r="AY132" s="16" t="s">
        <v>123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74</v>
      </c>
      <c r="BK132" s="145">
        <f t="shared" si="9"/>
        <v>0</v>
      </c>
      <c r="BL132" s="16" t="s">
        <v>210</v>
      </c>
      <c r="BM132" s="144" t="s">
        <v>571</v>
      </c>
    </row>
    <row r="133" spans="2:65" s="1" customFormat="1" ht="24.2" customHeight="1">
      <c r="B133" s="132"/>
      <c r="C133" s="133" t="s">
        <v>152</v>
      </c>
      <c r="D133" s="133" t="s">
        <v>125</v>
      </c>
      <c r="E133" s="134" t="s">
        <v>572</v>
      </c>
      <c r="F133" s="135" t="s">
        <v>573</v>
      </c>
      <c r="G133" s="136" t="s">
        <v>155</v>
      </c>
      <c r="H133" s="137">
        <v>12</v>
      </c>
      <c r="I133" s="138">
        <v>0</v>
      </c>
      <c r="J133" s="138">
        <f t="shared" si="0"/>
        <v>0</v>
      </c>
      <c r="K133" s="139"/>
      <c r="L133" s="28"/>
      <c r="M133" s="140" t="s">
        <v>1</v>
      </c>
      <c r="N133" s="141" t="s">
        <v>33</v>
      </c>
      <c r="O133" s="142">
        <v>0.36299999999999999</v>
      </c>
      <c r="P133" s="142">
        <f t="shared" si="1"/>
        <v>4.3559999999999999</v>
      </c>
      <c r="Q133" s="142">
        <v>1.42E-3</v>
      </c>
      <c r="R133" s="142">
        <f t="shared" si="2"/>
        <v>1.704E-2</v>
      </c>
      <c r="S133" s="142">
        <v>0</v>
      </c>
      <c r="T133" s="143">
        <f t="shared" si="3"/>
        <v>0</v>
      </c>
      <c r="AR133" s="144" t="s">
        <v>210</v>
      </c>
      <c r="AT133" s="144" t="s">
        <v>125</v>
      </c>
      <c r="AU133" s="144" t="s">
        <v>76</v>
      </c>
      <c r="AY133" s="16" t="s">
        <v>123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74</v>
      </c>
      <c r="BK133" s="145">
        <f t="shared" si="9"/>
        <v>0</v>
      </c>
      <c r="BL133" s="16" t="s">
        <v>210</v>
      </c>
      <c r="BM133" s="144" t="s">
        <v>574</v>
      </c>
    </row>
    <row r="134" spans="2:65" s="1" customFormat="1" ht="24.2" customHeight="1">
      <c r="B134" s="132"/>
      <c r="C134" s="133" t="s">
        <v>157</v>
      </c>
      <c r="D134" s="133" t="s">
        <v>125</v>
      </c>
      <c r="E134" s="134" t="s">
        <v>575</v>
      </c>
      <c r="F134" s="135" t="s">
        <v>576</v>
      </c>
      <c r="G134" s="136" t="s">
        <v>155</v>
      </c>
      <c r="H134" s="137">
        <v>4</v>
      </c>
      <c r="I134" s="138">
        <v>0</v>
      </c>
      <c r="J134" s="138">
        <f t="shared" si="0"/>
        <v>0</v>
      </c>
      <c r="K134" s="139"/>
      <c r="L134" s="28"/>
      <c r="M134" s="140" t="s">
        <v>1</v>
      </c>
      <c r="N134" s="141" t="s">
        <v>33</v>
      </c>
      <c r="O134" s="142">
        <v>0.36299999999999999</v>
      </c>
      <c r="P134" s="142">
        <f t="shared" si="1"/>
        <v>1.452</v>
      </c>
      <c r="Q134" s="142">
        <v>1.42E-3</v>
      </c>
      <c r="R134" s="142">
        <f t="shared" si="2"/>
        <v>5.6800000000000002E-3</v>
      </c>
      <c r="S134" s="142">
        <v>0</v>
      </c>
      <c r="T134" s="143">
        <f t="shared" si="3"/>
        <v>0</v>
      </c>
      <c r="AR134" s="144" t="s">
        <v>210</v>
      </c>
      <c r="AT134" s="144" t="s">
        <v>125</v>
      </c>
      <c r="AU134" s="144" t="s">
        <v>76</v>
      </c>
      <c r="AY134" s="16" t="s">
        <v>123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74</v>
      </c>
      <c r="BK134" s="145">
        <f t="shared" si="9"/>
        <v>0</v>
      </c>
      <c r="BL134" s="16" t="s">
        <v>210</v>
      </c>
      <c r="BM134" s="144" t="s">
        <v>577</v>
      </c>
    </row>
    <row r="135" spans="2:65" s="1" customFormat="1" ht="24.2" customHeight="1">
      <c r="B135" s="132"/>
      <c r="C135" s="133" t="s">
        <v>163</v>
      </c>
      <c r="D135" s="133" t="s">
        <v>125</v>
      </c>
      <c r="E135" s="134" t="s">
        <v>578</v>
      </c>
      <c r="F135" s="135" t="s">
        <v>579</v>
      </c>
      <c r="G135" s="136" t="s">
        <v>155</v>
      </c>
      <c r="H135" s="137">
        <v>63</v>
      </c>
      <c r="I135" s="138">
        <v>0</v>
      </c>
      <c r="J135" s="138">
        <f t="shared" si="0"/>
        <v>0</v>
      </c>
      <c r="K135" s="139"/>
      <c r="L135" s="28"/>
      <c r="M135" s="140" t="s">
        <v>1</v>
      </c>
      <c r="N135" s="141" t="s">
        <v>33</v>
      </c>
      <c r="O135" s="142">
        <v>5.8999999999999997E-2</v>
      </c>
      <c r="P135" s="142">
        <f t="shared" si="1"/>
        <v>3.7169999999999996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210</v>
      </c>
      <c r="AT135" s="144" t="s">
        <v>125</v>
      </c>
      <c r="AU135" s="144" t="s">
        <v>76</v>
      </c>
      <c r="AY135" s="16" t="s">
        <v>123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74</v>
      </c>
      <c r="BK135" s="145">
        <f t="shared" si="9"/>
        <v>0</v>
      </c>
      <c r="BL135" s="16" t="s">
        <v>210</v>
      </c>
      <c r="BM135" s="144" t="s">
        <v>580</v>
      </c>
    </row>
    <row r="136" spans="2:65" s="1" customFormat="1" ht="16.5" customHeight="1">
      <c r="B136" s="132"/>
      <c r="C136" s="133" t="s">
        <v>167</v>
      </c>
      <c r="D136" s="133" t="s">
        <v>125</v>
      </c>
      <c r="E136" s="134" t="s">
        <v>581</v>
      </c>
      <c r="F136" s="135" t="s">
        <v>582</v>
      </c>
      <c r="G136" s="136" t="s">
        <v>155</v>
      </c>
      <c r="H136" s="137">
        <v>52</v>
      </c>
      <c r="I136" s="138">
        <v>0</v>
      </c>
      <c r="J136" s="138">
        <f t="shared" si="0"/>
        <v>0</v>
      </c>
      <c r="K136" s="139"/>
      <c r="L136" s="28"/>
      <c r="M136" s="140" t="s">
        <v>1</v>
      </c>
      <c r="N136" s="141" t="s">
        <v>33</v>
      </c>
      <c r="O136" s="142">
        <v>0.57599999999999996</v>
      </c>
      <c r="P136" s="142">
        <f t="shared" si="1"/>
        <v>29.951999999999998</v>
      </c>
      <c r="Q136" s="142">
        <v>0</v>
      </c>
      <c r="R136" s="142">
        <f t="shared" si="2"/>
        <v>0</v>
      </c>
      <c r="S136" s="142">
        <v>6.6000000000000003E-2</v>
      </c>
      <c r="T136" s="143">
        <f t="shared" si="3"/>
        <v>3.4320000000000004</v>
      </c>
      <c r="AR136" s="144" t="s">
        <v>210</v>
      </c>
      <c r="AT136" s="144" t="s">
        <v>125</v>
      </c>
      <c r="AU136" s="144" t="s">
        <v>76</v>
      </c>
      <c r="AY136" s="16" t="s">
        <v>123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74</v>
      </c>
      <c r="BK136" s="145">
        <f t="shared" si="9"/>
        <v>0</v>
      </c>
      <c r="BL136" s="16" t="s">
        <v>210</v>
      </c>
      <c r="BM136" s="144" t="s">
        <v>583</v>
      </c>
    </row>
    <row r="137" spans="2:65" s="1" customFormat="1" ht="16.5" customHeight="1">
      <c r="B137" s="132"/>
      <c r="C137" s="164" t="s">
        <v>171</v>
      </c>
      <c r="D137" s="164" t="s">
        <v>257</v>
      </c>
      <c r="E137" s="165" t="s">
        <v>584</v>
      </c>
      <c r="F137" s="166" t="s">
        <v>585</v>
      </c>
      <c r="G137" s="167" t="s">
        <v>330</v>
      </c>
      <c r="H137" s="168">
        <v>1</v>
      </c>
      <c r="I137" s="169">
        <v>0</v>
      </c>
      <c r="J137" s="169">
        <f t="shared" si="0"/>
        <v>0</v>
      </c>
      <c r="K137" s="170"/>
      <c r="L137" s="171"/>
      <c r="M137" s="172" t="s">
        <v>1</v>
      </c>
      <c r="N137" s="173" t="s">
        <v>33</v>
      </c>
      <c r="O137" s="142">
        <v>0</v>
      </c>
      <c r="P137" s="142">
        <f t="shared" si="1"/>
        <v>0</v>
      </c>
      <c r="Q137" s="142">
        <v>1.4599999999999999E-3</v>
      </c>
      <c r="R137" s="142">
        <f t="shared" si="2"/>
        <v>1.4599999999999999E-3</v>
      </c>
      <c r="S137" s="142">
        <v>0</v>
      </c>
      <c r="T137" s="143">
        <f t="shared" si="3"/>
        <v>0</v>
      </c>
      <c r="AR137" s="144" t="s">
        <v>297</v>
      </c>
      <c r="AT137" s="144" t="s">
        <v>257</v>
      </c>
      <c r="AU137" s="144" t="s">
        <v>76</v>
      </c>
      <c r="AY137" s="16" t="s">
        <v>123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74</v>
      </c>
      <c r="BK137" s="145">
        <f t="shared" si="9"/>
        <v>0</v>
      </c>
      <c r="BL137" s="16" t="s">
        <v>210</v>
      </c>
      <c r="BM137" s="144" t="s">
        <v>586</v>
      </c>
    </row>
    <row r="138" spans="2:65" s="1" customFormat="1" ht="21.75" customHeight="1">
      <c r="B138" s="132"/>
      <c r="C138" s="164" t="s">
        <v>175</v>
      </c>
      <c r="D138" s="164" t="s">
        <v>257</v>
      </c>
      <c r="E138" s="165" t="s">
        <v>587</v>
      </c>
      <c r="F138" s="166" t="s">
        <v>588</v>
      </c>
      <c r="G138" s="167" t="s">
        <v>330</v>
      </c>
      <c r="H138" s="168">
        <v>1</v>
      </c>
      <c r="I138" s="169">
        <v>0</v>
      </c>
      <c r="J138" s="169">
        <f t="shared" si="0"/>
        <v>0</v>
      </c>
      <c r="K138" s="170"/>
      <c r="L138" s="171"/>
      <c r="M138" s="172" t="s">
        <v>1</v>
      </c>
      <c r="N138" s="173" t="s">
        <v>33</v>
      </c>
      <c r="O138" s="142">
        <v>0</v>
      </c>
      <c r="P138" s="142">
        <f t="shared" si="1"/>
        <v>0</v>
      </c>
      <c r="Q138" s="142">
        <v>1.2999999999999999E-3</v>
      </c>
      <c r="R138" s="142">
        <f t="shared" si="2"/>
        <v>1.2999999999999999E-3</v>
      </c>
      <c r="S138" s="142">
        <v>0</v>
      </c>
      <c r="T138" s="143">
        <f t="shared" si="3"/>
        <v>0</v>
      </c>
      <c r="AR138" s="144" t="s">
        <v>297</v>
      </c>
      <c r="AT138" s="144" t="s">
        <v>257</v>
      </c>
      <c r="AU138" s="144" t="s">
        <v>76</v>
      </c>
      <c r="AY138" s="16" t="s">
        <v>123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74</v>
      </c>
      <c r="BK138" s="145">
        <f t="shared" si="9"/>
        <v>0</v>
      </c>
      <c r="BL138" s="16" t="s">
        <v>210</v>
      </c>
      <c r="BM138" s="144" t="s">
        <v>589</v>
      </c>
    </row>
    <row r="139" spans="2:65" s="1" customFormat="1" ht="16.5" customHeight="1">
      <c r="B139" s="132"/>
      <c r="C139" s="133" t="s">
        <v>179</v>
      </c>
      <c r="D139" s="133" t="s">
        <v>125</v>
      </c>
      <c r="E139" s="134" t="s">
        <v>590</v>
      </c>
      <c r="F139" s="135" t="s">
        <v>591</v>
      </c>
      <c r="G139" s="136" t="s">
        <v>330</v>
      </c>
      <c r="H139" s="137">
        <v>15</v>
      </c>
      <c r="I139" s="138">
        <v>0</v>
      </c>
      <c r="J139" s="138">
        <f t="shared" si="0"/>
        <v>0</v>
      </c>
      <c r="K139" s="139"/>
      <c r="L139" s="28"/>
      <c r="M139" s="140" t="s">
        <v>1</v>
      </c>
      <c r="N139" s="141" t="s">
        <v>33</v>
      </c>
      <c r="O139" s="142">
        <v>0.36099999999999999</v>
      </c>
      <c r="P139" s="142">
        <f t="shared" si="1"/>
        <v>5.415</v>
      </c>
      <c r="Q139" s="142">
        <v>1E-3</v>
      </c>
      <c r="R139" s="142">
        <f t="shared" si="2"/>
        <v>1.4999999999999999E-2</v>
      </c>
      <c r="S139" s="142">
        <v>0</v>
      </c>
      <c r="T139" s="143">
        <f t="shared" si="3"/>
        <v>0</v>
      </c>
      <c r="AR139" s="144" t="s">
        <v>210</v>
      </c>
      <c r="AT139" s="144" t="s">
        <v>125</v>
      </c>
      <c r="AU139" s="144" t="s">
        <v>76</v>
      </c>
      <c r="AY139" s="16" t="s">
        <v>123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74</v>
      </c>
      <c r="BK139" s="145">
        <f t="shared" si="9"/>
        <v>0</v>
      </c>
      <c r="BL139" s="16" t="s">
        <v>210</v>
      </c>
      <c r="BM139" s="144" t="s">
        <v>592</v>
      </c>
    </row>
    <row r="140" spans="2:65" s="1" customFormat="1" ht="21.75" customHeight="1">
      <c r="B140" s="132"/>
      <c r="C140" s="133" t="s">
        <v>8</v>
      </c>
      <c r="D140" s="133" t="s">
        <v>125</v>
      </c>
      <c r="E140" s="134" t="s">
        <v>593</v>
      </c>
      <c r="F140" s="135" t="s">
        <v>594</v>
      </c>
      <c r="G140" s="136" t="s">
        <v>155</v>
      </c>
      <c r="H140" s="137">
        <v>4</v>
      </c>
      <c r="I140" s="138">
        <v>0</v>
      </c>
      <c r="J140" s="138">
        <f t="shared" si="0"/>
        <v>0</v>
      </c>
      <c r="K140" s="139"/>
      <c r="L140" s="28"/>
      <c r="M140" s="140" t="s">
        <v>1</v>
      </c>
      <c r="N140" s="141" t="s">
        <v>33</v>
      </c>
      <c r="O140" s="142">
        <v>0.29299999999999998</v>
      </c>
      <c r="P140" s="142">
        <f t="shared" si="1"/>
        <v>1.1719999999999999</v>
      </c>
      <c r="Q140" s="142">
        <v>0</v>
      </c>
      <c r="R140" s="142">
        <f t="shared" si="2"/>
        <v>0</v>
      </c>
      <c r="S140" s="142">
        <v>2.6700000000000002E-2</v>
      </c>
      <c r="T140" s="143">
        <f t="shared" si="3"/>
        <v>0.10680000000000001</v>
      </c>
      <c r="AR140" s="144" t="s">
        <v>210</v>
      </c>
      <c r="AT140" s="144" t="s">
        <v>125</v>
      </c>
      <c r="AU140" s="144" t="s">
        <v>76</v>
      </c>
      <c r="AY140" s="16" t="s">
        <v>123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74</v>
      </c>
      <c r="BK140" s="145">
        <f t="shared" si="9"/>
        <v>0</v>
      </c>
      <c r="BL140" s="16" t="s">
        <v>210</v>
      </c>
      <c r="BM140" s="144" t="s">
        <v>595</v>
      </c>
    </row>
    <row r="141" spans="2:65" s="1" customFormat="1" ht="24.2" customHeight="1">
      <c r="B141" s="132"/>
      <c r="C141" s="133" t="s">
        <v>187</v>
      </c>
      <c r="D141" s="133" t="s">
        <v>125</v>
      </c>
      <c r="E141" s="134" t="s">
        <v>596</v>
      </c>
      <c r="F141" s="135" t="s">
        <v>597</v>
      </c>
      <c r="G141" s="136" t="s">
        <v>242</v>
      </c>
      <c r="H141" s="137">
        <v>0.25</v>
      </c>
      <c r="I141" s="138">
        <v>0</v>
      </c>
      <c r="J141" s="138">
        <f t="shared" si="0"/>
        <v>0</v>
      </c>
      <c r="K141" s="139"/>
      <c r="L141" s="28"/>
      <c r="M141" s="140" t="s">
        <v>1</v>
      </c>
      <c r="N141" s="141" t="s">
        <v>33</v>
      </c>
      <c r="O141" s="142">
        <v>0.95399999999999996</v>
      </c>
      <c r="P141" s="142">
        <f t="shared" si="1"/>
        <v>0.23849999999999999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210</v>
      </c>
      <c r="AT141" s="144" t="s">
        <v>125</v>
      </c>
      <c r="AU141" s="144" t="s">
        <v>76</v>
      </c>
      <c r="AY141" s="16" t="s">
        <v>123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6" t="s">
        <v>74</v>
      </c>
      <c r="BK141" s="145">
        <f t="shared" si="9"/>
        <v>0</v>
      </c>
      <c r="BL141" s="16" t="s">
        <v>210</v>
      </c>
      <c r="BM141" s="144" t="s">
        <v>598</v>
      </c>
    </row>
    <row r="142" spans="2:65" s="11" customFormat="1" ht="20.85" customHeight="1">
      <c r="B142" s="121"/>
      <c r="D142" s="122" t="s">
        <v>67</v>
      </c>
      <c r="E142" s="130" t="s">
        <v>410</v>
      </c>
      <c r="F142" s="130" t="s">
        <v>411</v>
      </c>
      <c r="J142" s="131">
        <f>BK142</f>
        <v>0</v>
      </c>
      <c r="L142" s="121"/>
      <c r="M142" s="125"/>
      <c r="P142" s="126">
        <f>SUM(P143:P147)</f>
        <v>9.6050729999999991</v>
      </c>
      <c r="R142" s="126">
        <f>SUM(R143:R147)</f>
        <v>0</v>
      </c>
      <c r="T142" s="127">
        <f>SUM(T143:T147)</f>
        <v>0</v>
      </c>
      <c r="AR142" s="122" t="s">
        <v>74</v>
      </c>
      <c r="AT142" s="128" t="s">
        <v>67</v>
      </c>
      <c r="AU142" s="128" t="s">
        <v>76</v>
      </c>
      <c r="AY142" s="122" t="s">
        <v>123</v>
      </c>
      <c r="BK142" s="129">
        <f>SUM(BK143:BK147)</f>
        <v>0</v>
      </c>
    </row>
    <row r="143" spans="2:65" s="1" customFormat="1" ht="24.2" customHeight="1">
      <c r="B143" s="132"/>
      <c r="C143" s="133" t="s">
        <v>197</v>
      </c>
      <c r="D143" s="133" t="s">
        <v>125</v>
      </c>
      <c r="E143" s="134" t="s">
        <v>599</v>
      </c>
      <c r="F143" s="135" t="s">
        <v>600</v>
      </c>
      <c r="G143" s="136" t="s">
        <v>242</v>
      </c>
      <c r="H143" s="137">
        <v>3.5430000000000001</v>
      </c>
      <c r="I143" s="138">
        <v>0</v>
      </c>
      <c r="J143" s="138">
        <f>ROUND(I143*H143,2)</f>
        <v>0</v>
      </c>
      <c r="K143" s="139"/>
      <c r="L143" s="28"/>
      <c r="M143" s="140" t="s">
        <v>1</v>
      </c>
      <c r="N143" s="141" t="s">
        <v>33</v>
      </c>
      <c r="O143" s="142">
        <v>2.42</v>
      </c>
      <c r="P143" s="142">
        <f>O143*H143</f>
        <v>8.5740599999999993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129</v>
      </c>
      <c r="AT143" s="144" t="s">
        <v>125</v>
      </c>
      <c r="AU143" s="144" t="s">
        <v>144</v>
      </c>
      <c r="AY143" s="16" t="s">
        <v>123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74</v>
      </c>
      <c r="BK143" s="145">
        <f>ROUND(I143*H143,2)</f>
        <v>0</v>
      </c>
      <c r="BL143" s="16" t="s">
        <v>129</v>
      </c>
      <c r="BM143" s="144" t="s">
        <v>601</v>
      </c>
    </row>
    <row r="144" spans="2:65" s="1" customFormat="1" ht="24.2" customHeight="1">
      <c r="B144" s="132"/>
      <c r="C144" s="133" t="s">
        <v>201</v>
      </c>
      <c r="D144" s="133" t="s">
        <v>125</v>
      </c>
      <c r="E144" s="134" t="s">
        <v>602</v>
      </c>
      <c r="F144" s="135" t="s">
        <v>603</v>
      </c>
      <c r="G144" s="136" t="s">
        <v>242</v>
      </c>
      <c r="H144" s="137">
        <v>3.5430000000000001</v>
      </c>
      <c r="I144" s="138">
        <v>0</v>
      </c>
      <c r="J144" s="138">
        <f>ROUND(I144*H144,2)</f>
        <v>0</v>
      </c>
      <c r="K144" s="139"/>
      <c r="L144" s="28"/>
      <c r="M144" s="140" t="s">
        <v>1</v>
      </c>
      <c r="N144" s="141" t="s">
        <v>33</v>
      </c>
      <c r="O144" s="142">
        <v>0.125</v>
      </c>
      <c r="P144" s="142">
        <f>O144*H144</f>
        <v>0.44287500000000002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129</v>
      </c>
      <c r="AT144" s="144" t="s">
        <v>125</v>
      </c>
      <c r="AU144" s="144" t="s">
        <v>144</v>
      </c>
      <c r="AY144" s="16" t="s">
        <v>123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74</v>
      </c>
      <c r="BK144" s="145">
        <f>ROUND(I144*H144,2)</f>
        <v>0</v>
      </c>
      <c r="BL144" s="16" t="s">
        <v>129</v>
      </c>
      <c r="BM144" s="144" t="s">
        <v>604</v>
      </c>
    </row>
    <row r="145" spans="2:65" s="1" customFormat="1" ht="24.2" customHeight="1">
      <c r="B145" s="132"/>
      <c r="C145" s="133" t="s">
        <v>210</v>
      </c>
      <c r="D145" s="133" t="s">
        <v>125</v>
      </c>
      <c r="E145" s="134" t="s">
        <v>417</v>
      </c>
      <c r="F145" s="135" t="s">
        <v>418</v>
      </c>
      <c r="G145" s="136" t="s">
        <v>242</v>
      </c>
      <c r="H145" s="137">
        <v>17.715</v>
      </c>
      <c r="I145" s="138">
        <v>0</v>
      </c>
      <c r="J145" s="138">
        <f>ROUND(I145*H145,2)</f>
        <v>0</v>
      </c>
      <c r="K145" s="139"/>
      <c r="L145" s="28"/>
      <c r="M145" s="140" t="s">
        <v>1</v>
      </c>
      <c r="N145" s="141" t="s">
        <v>33</v>
      </c>
      <c r="O145" s="142">
        <v>6.0000000000000001E-3</v>
      </c>
      <c r="P145" s="142">
        <f>O145*H145</f>
        <v>0.10629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129</v>
      </c>
      <c r="AT145" s="144" t="s">
        <v>125</v>
      </c>
      <c r="AU145" s="144" t="s">
        <v>144</v>
      </c>
      <c r="AY145" s="16" t="s">
        <v>123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74</v>
      </c>
      <c r="BK145" s="145">
        <f>ROUND(I145*H145,2)</f>
        <v>0</v>
      </c>
      <c r="BL145" s="16" t="s">
        <v>129</v>
      </c>
      <c r="BM145" s="144" t="s">
        <v>605</v>
      </c>
    </row>
    <row r="146" spans="2:65" s="1" customFormat="1" ht="16.5" customHeight="1">
      <c r="B146" s="132"/>
      <c r="C146" s="133" t="s">
        <v>214</v>
      </c>
      <c r="D146" s="133" t="s">
        <v>125</v>
      </c>
      <c r="E146" s="134" t="s">
        <v>606</v>
      </c>
      <c r="F146" s="135" t="s">
        <v>607</v>
      </c>
      <c r="G146" s="136" t="s">
        <v>242</v>
      </c>
      <c r="H146" s="137">
        <v>3.5430000000000001</v>
      </c>
      <c r="I146" s="138">
        <v>0</v>
      </c>
      <c r="J146" s="138">
        <f>ROUND(I146*H146,2)</f>
        <v>0</v>
      </c>
      <c r="K146" s="139"/>
      <c r="L146" s="28"/>
      <c r="M146" s="140" t="s">
        <v>1</v>
      </c>
      <c r="N146" s="141" t="s">
        <v>33</v>
      </c>
      <c r="O146" s="142">
        <v>0.13600000000000001</v>
      </c>
      <c r="P146" s="142">
        <f>O146*H146</f>
        <v>0.48184800000000005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129</v>
      </c>
      <c r="AT146" s="144" t="s">
        <v>125</v>
      </c>
      <c r="AU146" s="144" t="s">
        <v>144</v>
      </c>
      <c r="AY146" s="16" t="s">
        <v>123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74</v>
      </c>
      <c r="BK146" s="145">
        <f>ROUND(I146*H146,2)</f>
        <v>0</v>
      </c>
      <c r="BL146" s="16" t="s">
        <v>129</v>
      </c>
      <c r="BM146" s="144" t="s">
        <v>608</v>
      </c>
    </row>
    <row r="147" spans="2:65" s="1" customFormat="1" ht="33" customHeight="1">
      <c r="B147" s="132"/>
      <c r="C147" s="133" t="s">
        <v>219</v>
      </c>
      <c r="D147" s="133" t="s">
        <v>125</v>
      </c>
      <c r="E147" s="134" t="s">
        <v>422</v>
      </c>
      <c r="F147" s="135" t="s">
        <v>423</v>
      </c>
      <c r="G147" s="136" t="s">
        <v>242</v>
      </c>
      <c r="H147" s="137">
        <v>3.5430000000000001</v>
      </c>
      <c r="I147" s="138">
        <v>0</v>
      </c>
      <c r="J147" s="138">
        <f>ROUND(I147*H147,2)</f>
        <v>0</v>
      </c>
      <c r="K147" s="139"/>
      <c r="L147" s="28"/>
      <c r="M147" s="140" t="s">
        <v>1</v>
      </c>
      <c r="N147" s="141" t="s">
        <v>33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129</v>
      </c>
      <c r="AT147" s="144" t="s">
        <v>125</v>
      </c>
      <c r="AU147" s="144" t="s">
        <v>144</v>
      </c>
      <c r="AY147" s="16" t="s">
        <v>123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74</v>
      </c>
      <c r="BK147" s="145">
        <f>ROUND(I147*H147,2)</f>
        <v>0</v>
      </c>
      <c r="BL147" s="16" t="s">
        <v>129</v>
      </c>
      <c r="BM147" s="144" t="s">
        <v>609</v>
      </c>
    </row>
    <row r="148" spans="2:65" s="11" customFormat="1" ht="22.9" customHeight="1">
      <c r="B148" s="121"/>
      <c r="D148" s="122" t="s">
        <v>67</v>
      </c>
      <c r="E148" s="130" t="s">
        <v>610</v>
      </c>
      <c r="F148" s="130" t="s">
        <v>611</v>
      </c>
      <c r="J148" s="131">
        <f>BK148</f>
        <v>0</v>
      </c>
      <c r="L148" s="121"/>
      <c r="M148" s="125"/>
      <c r="P148" s="126">
        <f>SUM(P149:P151)</f>
        <v>16.944675</v>
      </c>
      <c r="R148" s="126">
        <f>SUM(R149:R151)</f>
        <v>0.10545</v>
      </c>
      <c r="T148" s="127">
        <f>SUM(T149:T151)</f>
        <v>0</v>
      </c>
      <c r="AR148" s="122" t="s">
        <v>76</v>
      </c>
      <c r="AT148" s="128" t="s">
        <v>67</v>
      </c>
      <c r="AU148" s="128" t="s">
        <v>74</v>
      </c>
      <c r="AY148" s="122" t="s">
        <v>123</v>
      </c>
      <c r="BK148" s="129">
        <f>SUM(BK149:BK151)</f>
        <v>0</v>
      </c>
    </row>
    <row r="149" spans="2:65" s="1" customFormat="1" ht="24.2" customHeight="1">
      <c r="B149" s="132"/>
      <c r="C149" s="133" t="s">
        <v>224</v>
      </c>
      <c r="D149" s="133" t="s">
        <v>125</v>
      </c>
      <c r="E149" s="134" t="s">
        <v>612</v>
      </c>
      <c r="F149" s="135" t="s">
        <v>613</v>
      </c>
      <c r="G149" s="136" t="s">
        <v>614</v>
      </c>
      <c r="H149" s="137">
        <v>95</v>
      </c>
      <c r="I149" s="138">
        <v>0</v>
      </c>
      <c r="J149" s="138">
        <f>ROUND(I149*H149,2)</f>
        <v>0</v>
      </c>
      <c r="K149" s="139"/>
      <c r="L149" s="28"/>
      <c r="M149" s="140" t="s">
        <v>1</v>
      </c>
      <c r="N149" s="141" t="s">
        <v>33</v>
      </c>
      <c r="O149" s="142">
        <v>0.17199999999999999</v>
      </c>
      <c r="P149" s="142">
        <f>O149*H149</f>
        <v>16.34</v>
      </c>
      <c r="Q149" s="142">
        <v>1.1E-4</v>
      </c>
      <c r="R149" s="142">
        <f>Q149*H149</f>
        <v>1.0450000000000001E-2</v>
      </c>
      <c r="S149" s="142">
        <v>0</v>
      </c>
      <c r="T149" s="143">
        <f>S149*H149</f>
        <v>0</v>
      </c>
      <c r="AR149" s="144" t="s">
        <v>210</v>
      </c>
      <c r="AT149" s="144" t="s">
        <v>125</v>
      </c>
      <c r="AU149" s="144" t="s">
        <v>76</v>
      </c>
      <c r="AY149" s="16" t="s">
        <v>123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74</v>
      </c>
      <c r="BK149" s="145">
        <f>ROUND(I149*H149,2)</f>
        <v>0</v>
      </c>
      <c r="BL149" s="16" t="s">
        <v>210</v>
      </c>
      <c r="BM149" s="144" t="s">
        <v>615</v>
      </c>
    </row>
    <row r="150" spans="2:65" s="1" customFormat="1" ht="24.2" customHeight="1">
      <c r="B150" s="132"/>
      <c r="C150" s="164" t="s">
        <v>228</v>
      </c>
      <c r="D150" s="164" t="s">
        <v>257</v>
      </c>
      <c r="E150" s="165" t="s">
        <v>616</v>
      </c>
      <c r="F150" s="166" t="s">
        <v>617</v>
      </c>
      <c r="G150" s="167" t="s">
        <v>242</v>
      </c>
      <c r="H150" s="168">
        <v>9.5000000000000001E-2</v>
      </c>
      <c r="I150" s="169">
        <v>0</v>
      </c>
      <c r="J150" s="169">
        <f>ROUND(I150*H150,2)</f>
        <v>0</v>
      </c>
      <c r="K150" s="170"/>
      <c r="L150" s="171"/>
      <c r="M150" s="172" t="s">
        <v>1</v>
      </c>
      <c r="N150" s="173" t="s">
        <v>33</v>
      </c>
      <c r="O150" s="142">
        <v>0</v>
      </c>
      <c r="P150" s="142">
        <f>O150*H150</f>
        <v>0</v>
      </c>
      <c r="Q150" s="142">
        <v>1</v>
      </c>
      <c r="R150" s="142">
        <f>Q150*H150</f>
        <v>9.5000000000000001E-2</v>
      </c>
      <c r="S150" s="142">
        <v>0</v>
      </c>
      <c r="T150" s="143">
        <f>S150*H150</f>
        <v>0</v>
      </c>
      <c r="AR150" s="144" t="s">
        <v>297</v>
      </c>
      <c r="AT150" s="144" t="s">
        <v>257</v>
      </c>
      <c r="AU150" s="144" t="s">
        <v>76</v>
      </c>
      <c r="AY150" s="16" t="s">
        <v>123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74</v>
      </c>
      <c r="BK150" s="145">
        <f>ROUND(I150*H150,2)</f>
        <v>0</v>
      </c>
      <c r="BL150" s="16" t="s">
        <v>210</v>
      </c>
      <c r="BM150" s="144" t="s">
        <v>618</v>
      </c>
    </row>
    <row r="151" spans="2:65" s="1" customFormat="1" ht="24.2" customHeight="1">
      <c r="B151" s="132"/>
      <c r="C151" s="133" t="s">
        <v>7</v>
      </c>
      <c r="D151" s="133" t="s">
        <v>125</v>
      </c>
      <c r="E151" s="134" t="s">
        <v>619</v>
      </c>
      <c r="F151" s="135" t="s">
        <v>620</v>
      </c>
      <c r="G151" s="136" t="s">
        <v>242</v>
      </c>
      <c r="H151" s="137">
        <v>9.5000000000000001E-2</v>
      </c>
      <c r="I151" s="138">
        <v>0</v>
      </c>
      <c r="J151" s="138">
        <f>ROUND(I151*H151,2)</f>
        <v>0</v>
      </c>
      <c r="K151" s="139"/>
      <c r="L151" s="28"/>
      <c r="M151" s="140" t="s">
        <v>1</v>
      </c>
      <c r="N151" s="141" t="s">
        <v>33</v>
      </c>
      <c r="O151" s="142">
        <v>6.3650000000000002</v>
      </c>
      <c r="P151" s="142">
        <f>O151*H151</f>
        <v>0.60467500000000007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210</v>
      </c>
      <c r="AT151" s="144" t="s">
        <v>125</v>
      </c>
      <c r="AU151" s="144" t="s">
        <v>76</v>
      </c>
      <c r="AY151" s="16" t="s">
        <v>123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74</v>
      </c>
      <c r="BK151" s="145">
        <f>ROUND(I151*H151,2)</f>
        <v>0</v>
      </c>
      <c r="BL151" s="16" t="s">
        <v>210</v>
      </c>
      <c r="BM151" s="144" t="s">
        <v>621</v>
      </c>
    </row>
    <row r="152" spans="2:65" s="11" customFormat="1" ht="25.9" customHeight="1">
      <c r="B152" s="121"/>
      <c r="D152" s="122" t="s">
        <v>67</v>
      </c>
      <c r="E152" s="123" t="s">
        <v>622</v>
      </c>
      <c r="F152" s="123" t="s">
        <v>623</v>
      </c>
      <c r="J152" s="124">
        <f>BK152</f>
        <v>0</v>
      </c>
      <c r="L152" s="121"/>
      <c r="M152" s="125"/>
      <c r="P152" s="126">
        <f>P153</f>
        <v>0</v>
      </c>
      <c r="R152" s="126">
        <f>R153</f>
        <v>0</v>
      </c>
      <c r="T152" s="127">
        <f>T153</f>
        <v>0</v>
      </c>
      <c r="AR152" s="122" t="s">
        <v>152</v>
      </c>
      <c r="AT152" s="128" t="s">
        <v>67</v>
      </c>
      <c r="AU152" s="128" t="s">
        <v>13</v>
      </c>
      <c r="AY152" s="122" t="s">
        <v>123</v>
      </c>
      <c r="BK152" s="129">
        <f>BK153</f>
        <v>0</v>
      </c>
    </row>
    <row r="153" spans="2:65" s="11" customFormat="1" ht="22.9" customHeight="1">
      <c r="B153" s="121"/>
      <c r="D153" s="122" t="s">
        <v>67</v>
      </c>
      <c r="E153" s="130" t="s">
        <v>624</v>
      </c>
      <c r="F153" s="130" t="s">
        <v>625</v>
      </c>
      <c r="J153" s="131">
        <f>BK153</f>
        <v>0</v>
      </c>
      <c r="L153" s="121"/>
      <c r="M153" s="125"/>
      <c r="P153" s="126">
        <f>SUM(P154:P156)</f>
        <v>0</v>
      </c>
      <c r="R153" s="126">
        <f>SUM(R154:R156)</f>
        <v>0</v>
      </c>
      <c r="T153" s="127">
        <f>SUM(T154:T156)</f>
        <v>0</v>
      </c>
      <c r="AR153" s="122" t="s">
        <v>152</v>
      </c>
      <c r="AT153" s="128" t="s">
        <v>67</v>
      </c>
      <c r="AU153" s="128" t="s">
        <v>74</v>
      </c>
      <c r="AY153" s="122" t="s">
        <v>123</v>
      </c>
      <c r="BK153" s="129">
        <f>SUM(BK154:BK156)</f>
        <v>0</v>
      </c>
    </row>
    <row r="154" spans="2:65" s="1" customFormat="1" ht="16.5" customHeight="1">
      <c r="B154" s="132"/>
      <c r="C154" s="133" t="s">
        <v>235</v>
      </c>
      <c r="D154" s="133" t="s">
        <v>125</v>
      </c>
      <c r="E154" s="134" t="s">
        <v>626</v>
      </c>
      <c r="F154" s="135" t="s">
        <v>627</v>
      </c>
      <c r="G154" s="136" t="s">
        <v>628</v>
      </c>
      <c r="H154" s="137">
        <v>1</v>
      </c>
      <c r="I154" s="138">
        <v>0</v>
      </c>
      <c r="J154" s="138">
        <f>ROUND(I154*H154,2)</f>
        <v>0</v>
      </c>
      <c r="K154" s="139"/>
      <c r="L154" s="28"/>
      <c r="M154" s="140" t="s">
        <v>1</v>
      </c>
      <c r="N154" s="141" t="s">
        <v>33</v>
      </c>
      <c r="O154" s="142">
        <v>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629</v>
      </c>
      <c r="AT154" s="144" t="s">
        <v>125</v>
      </c>
      <c r="AU154" s="144" t="s">
        <v>76</v>
      </c>
      <c r="AY154" s="16" t="s">
        <v>123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74</v>
      </c>
      <c r="BK154" s="145">
        <f>ROUND(I154*H154,2)</f>
        <v>0</v>
      </c>
      <c r="BL154" s="16" t="s">
        <v>629</v>
      </c>
      <c r="BM154" s="144" t="s">
        <v>630</v>
      </c>
    </row>
    <row r="155" spans="2:65" s="12" customFormat="1">
      <c r="B155" s="146"/>
      <c r="D155" s="147" t="s">
        <v>131</v>
      </c>
      <c r="E155" s="148" t="s">
        <v>1</v>
      </c>
      <c r="F155" s="149" t="s">
        <v>631</v>
      </c>
      <c r="H155" s="148" t="s">
        <v>1</v>
      </c>
      <c r="L155" s="146"/>
      <c r="M155" s="150"/>
      <c r="T155" s="151"/>
      <c r="AT155" s="148" t="s">
        <v>131</v>
      </c>
      <c r="AU155" s="148" t="s">
        <v>76</v>
      </c>
      <c r="AV155" s="12" t="s">
        <v>74</v>
      </c>
      <c r="AW155" s="12" t="s">
        <v>25</v>
      </c>
      <c r="AX155" s="12" t="s">
        <v>13</v>
      </c>
      <c r="AY155" s="148" t="s">
        <v>123</v>
      </c>
    </row>
    <row r="156" spans="2:65" s="13" customFormat="1">
      <c r="B156" s="152"/>
      <c r="D156" s="147" t="s">
        <v>131</v>
      </c>
      <c r="E156" s="153" t="s">
        <v>1</v>
      </c>
      <c r="F156" s="154" t="s">
        <v>74</v>
      </c>
      <c r="H156" s="155">
        <v>1</v>
      </c>
      <c r="L156" s="152"/>
      <c r="M156" s="178"/>
      <c r="N156" s="179"/>
      <c r="O156" s="179"/>
      <c r="P156" s="179"/>
      <c r="Q156" s="179"/>
      <c r="R156" s="179"/>
      <c r="S156" s="179"/>
      <c r="T156" s="180"/>
      <c r="AT156" s="153" t="s">
        <v>131</v>
      </c>
      <c r="AU156" s="153" t="s">
        <v>76</v>
      </c>
      <c r="AV156" s="13" t="s">
        <v>76</v>
      </c>
      <c r="AW156" s="13" t="s">
        <v>25</v>
      </c>
      <c r="AX156" s="13" t="s">
        <v>74</v>
      </c>
      <c r="AY156" s="153" t="s">
        <v>123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8"/>
    </row>
  </sheetData>
  <autoFilter ref="C125:K15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3a - Úsek A</vt:lpstr>
      <vt:lpstr>3b - Úsek B</vt:lpstr>
      <vt:lpstr>3c - Úsek C</vt:lpstr>
      <vt:lpstr>'3a - Úsek A'!Názvy_tisku</vt:lpstr>
      <vt:lpstr>'3b - Úsek B'!Názvy_tisku</vt:lpstr>
      <vt:lpstr>'3c - Úsek C'!Názvy_tisku</vt:lpstr>
      <vt:lpstr>'Rekapitulace stavby'!Názvy_tisku</vt:lpstr>
      <vt:lpstr>'3a - Úsek A'!Oblast_tisku</vt:lpstr>
      <vt:lpstr>'3b - Úsek B'!Oblast_tisku</vt:lpstr>
      <vt:lpstr>'3c - Úsek C'!Oblast_tisku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Kratochvíl Petr</cp:lastModifiedBy>
  <dcterms:created xsi:type="dcterms:W3CDTF">2025-01-11T08:04:53Z</dcterms:created>
  <dcterms:modified xsi:type="dcterms:W3CDTF">2025-01-28T06:43:12Z</dcterms:modified>
</cp:coreProperties>
</file>