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Oprava vstupu NEMMO - rezervy\ZD\"/>
    </mc:Choice>
  </mc:AlternateContent>
  <bookViews>
    <workbookView xWindow="0" yWindow="0" windowWidth="14310" windowHeight="7890"/>
  </bookViews>
  <sheets>
    <sheet name="Rekapitulace stavby" sheetId="1" r:id="rId1"/>
    <sheet name="140224 - Oprava schodiště..." sheetId="2" r:id="rId2"/>
  </sheets>
  <definedNames>
    <definedName name="_xlnm._FilterDatabase" localSheetId="1" hidden="1">'140224 - Oprava schodiště...'!$C$134:$K$255</definedName>
    <definedName name="_xlnm.Print_Titles" localSheetId="1">'140224 - Oprava schodiště...'!$134:$134</definedName>
    <definedName name="_xlnm.Print_Titles" localSheetId="0">'Rekapitulace stavby'!$92:$92</definedName>
    <definedName name="_xlnm.Print_Area" localSheetId="1">'140224 - Oprava schodiště...'!$C$4:$J$76,'140224 - Oprava schodiště...'!$C$82:$J$118,'140224 - Oprava schodiště...'!$C$124:$J$255</definedName>
    <definedName name="_xlnm.Print_Area" localSheetId="0">'Rekapitulace stavby'!$D$4:$AO$76,'Rekapitulace stavby'!$C$82:$AQ$99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T194" i="2"/>
  <c r="R195" i="2"/>
  <c r="R194" i="2"/>
  <c r="P195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F129" i="2"/>
  <c r="E127" i="2"/>
  <c r="J29" i="2"/>
  <c r="F87" i="2"/>
  <c r="E85" i="2"/>
  <c r="J22" i="2"/>
  <c r="E22" i="2"/>
  <c r="J90" i="2"/>
  <c r="J21" i="2"/>
  <c r="J19" i="2"/>
  <c r="E19" i="2"/>
  <c r="J131" i="2" s="1"/>
  <c r="J18" i="2"/>
  <c r="J16" i="2"/>
  <c r="E16" i="2"/>
  <c r="F132" i="2" s="1"/>
  <c r="J15" i="2"/>
  <c r="J13" i="2"/>
  <c r="E13" i="2"/>
  <c r="F89" i="2"/>
  <c r="J12" i="2"/>
  <c r="L90" i="1"/>
  <c r="AM90" i="1"/>
  <c r="AM89" i="1"/>
  <c r="L89" i="1"/>
  <c r="AM87" i="1"/>
  <c r="L87" i="1"/>
  <c r="L85" i="1"/>
  <c r="L84" i="1"/>
  <c r="J212" i="2"/>
  <c r="J240" i="2"/>
  <c r="J204" i="2"/>
  <c r="BK171" i="2"/>
  <c r="J181" i="2"/>
  <c r="BK182" i="2"/>
  <c r="J253" i="2"/>
  <c r="J241" i="2"/>
  <c r="J208" i="2"/>
  <c r="BK253" i="2"/>
  <c r="BK234" i="2"/>
  <c r="J206" i="2"/>
  <c r="BK238" i="2"/>
  <c r="BK188" i="2"/>
  <c r="BK215" i="2"/>
  <c r="J171" i="2"/>
  <c r="J237" i="2"/>
  <c r="BK218" i="2"/>
  <c r="BK209" i="2"/>
  <c r="BK255" i="2"/>
  <c r="J243" i="2"/>
  <c r="J220" i="2"/>
  <c r="J188" i="2"/>
  <c r="J165" i="2"/>
  <c r="J246" i="2"/>
  <c r="BK185" i="2"/>
  <c r="BK205" i="2"/>
  <c r="BK249" i="2"/>
  <c r="J221" i="2"/>
  <c r="BK199" i="2"/>
  <c r="BK163" i="2"/>
  <c r="J201" i="2"/>
  <c r="BK161" i="2"/>
  <c r="BK138" i="2"/>
  <c r="J155" i="2"/>
  <c r="BK150" i="2"/>
  <c r="BK147" i="2"/>
  <c r="J184" i="2"/>
  <c r="BK172" i="2"/>
  <c r="J217" i="2"/>
  <c r="J170" i="2"/>
  <c r="BK169" i="2"/>
  <c r="J242" i="2"/>
  <c r="BK250" i="2"/>
  <c r="BK222" i="2"/>
  <c r="BK203" i="2"/>
  <c r="BK179" i="2"/>
  <c r="BK227" i="2"/>
  <c r="BK193" i="2"/>
  <c r="BK241" i="2"/>
  <c r="BK198" i="2"/>
  <c r="BK148" i="2"/>
  <c r="J156" i="2"/>
  <c r="J152" i="2"/>
  <c r="BK178" i="2"/>
  <c r="J164" i="2"/>
  <c r="J215" i="2"/>
  <c r="J218" i="2"/>
  <c r="AK27" i="1"/>
  <c r="BK214" i="2"/>
  <c r="J245" i="2"/>
  <c r="J230" i="2"/>
  <c r="J199" i="2"/>
  <c r="J176" i="2"/>
  <c r="BK191" i="2"/>
  <c r="J178" i="2"/>
  <c r="BK204" i="2"/>
  <c r="J172" i="2"/>
  <c r="J209" i="2"/>
  <c r="J250" i="2"/>
  <c r="J225" i="2"/>
  <c r="J214" i="2"/>
  <c r="J202" i="2"/>
  <c r="BK237" i="2"/>
  <c r="BK195" i="2"/>
  <c r="BK228" i="2"/>
  <c r="BK190" i="2"/>
  <c r="BK143" i="2"/>
  <c r="J238" i="2"/>
  <c r="BK216" i="2"/>
  <c r="J144" i="2"/>
  <c r="BK160" i="2"/>
  <c r="BK167" i="2"/>
  <c r="BK156" i="2"/>
  <c r="J169" i="2"/>
  <c r="BK221" i="2"/>
  <c r="J185" i="2"/>
  <c r="BK232" i="2"/>
  <c r="BK211" i="2"/>
  <c r="J146" i="2"/>
  <c r="BK225" i="2"/>
  <c r="BK152" i="2"/>
  <c r="BK153" i="2"/>
  <c r="BK231" i="2"/>
  <c r="J203" i="2"/>
  <c r="J222" i="2"/>
  <c r="BK210" i="2"/>
  <c r="BK240" i="2"/>
  <c r="J205" i="2"/>
  <c r="BK140" i="2"/>
  <c r="J160" i="2"/>
  <c r="J177" i="2"/>
  <c r="BK142" i="2"/>
  <c r="BK176" i="2"/>
  <c r="J166" i="2"/>
  <c r="J138" i="2"/>
  <c r="BK239" i="2"/>
  <c r="J255" i="2"/>
  <c r="BK220" i="2"/>
  <c r="J189" i="2"/>
  <c r="BK183" i="2"/>
  <c r="J173" i="2"/>
  <c r="J239" i="2"/>
  <c r="BK144" i="2"/>
  <c r="BK141" i="2"/>
  <c r="BK159" i="2"/>
  <c r="J216" i="2"/>
  <c r="J247" i="2"/>
  <c r="BK145" i="2"/>
  <c r="J175" i="2"/>
  <c r="J139" i="2"/>
  <c r="BK177" i="2"/>
  <c r="BK254" i="2"/>
  <c r="BK213" i="2"/>
  <c r="J234" i="2"/>
  <c r="J249" i="2"/>
  <c r="BK189" i="2"/>
  <c r="J192" i="2"/>
  <c r="BK175" i="2"/>
  <c r="BK181" i="2"/>
  <c r="J163" i="2"/>
  <c r="BK165" i="2"/>
  <c r="J140" i="2"/>
  <c r="BK233" i="2"/>
  <c r="BK170" i="2"/>
  <c r="BK246" i="2"/>
  <c r="BK217" i="2"/>
  <c r="J147" i="2"/>
  <c r="J186" i="2"/>
  <c r="J195" i="2"/>
  <c r="BK166" i="2"/>
  <c r="J200" i="2"/>
  <c r="J151" i="2"/>
  <c r="BK173" i="2"/>
  <c r="BK245" i="2"/>
  <c r="J179" i="2"/>
  <c r="BK251" i="2"/>
  <c r="BK242" i="2"/>
  <c r="J228" i="2"/>
  <c r="BK208" i="2"/>
  <c r="BK229" i="2"/>
  <c r="BK236" i="2"/>
  <c r="BK186" i="2"/>
  <c r="BK158" i="2"/>
  <c r="J251" i="2"/>
  <c r="J227" i="2"/>
  <c r="J211" i="2"/>
  <c r="J191" i="2"/>
  <c r="J143" i="2"/>
  <c r="BK192" i="2"/>
  <c r="J148" i="2"/>
  <c r="J142" i="2"/>
  <c r="J167" i="2"/>
  <c r="BK151" i="2"/>
  <c r="BK155" i="2"/>
  <c r="J193" i="2"/>
  <c r="BK224" i="2"/>
  <c r="J168" i="2"/>
  <c r="BK168" i="2"/>
  <c r="J213" i="2"/>
  <c r="J145" i="2"/>
  <c r="J190" i="2"/>
  <c r="J158" i="2"/>
  <c r="J159" i="2"/>
  <c r="BK200" i="2"/>
  <c r="BK243" i="2"/>
  <c r="BK230" i="2"/>
  <c r="J183" i="2"/>
  <c r="J254" i="2"/>
  <c r="J229" i="2"/>
  <c r="BK201" i="2"/>
  <c r="BK202" i="2"/>
  <c r="J141" i="2"/>
  <c r="J153" i="2"/>
  <c r="AS94" i="1"/>
  <c r="J161" i="2"/>
  <c r="J236" i="2"/>
  <c r="J210" i="2"/>
  <c r="BK244" i="2"/>
  <c r="J233" i="2"/>
  <c r="BK212" i="2"/>
  <c r="J244" i="2"/>
  <c r="J232" i="2"/>
  <c r="BK184" i="2"/>
  <c r="J231" i="2"/>
  <c r="BK206" i="2"/>
  <c r="J150" i="2"/>
  <c r="BK247" i="2"/>
  <c r="J224" i="2"/>
  <c r="J198" i="2"/>
  <c r="BK139" i="2"/>
  <c r="J182" i="2"/>
  <c r="BK146" i="2"/>
  <c r="BK164" i="2"/>
  <c r="BK137" i="2" l="1"/>
  <c r="J137" i="2"/>
  <c r="J96" i="2" s="1"/>
  <c r="P162" i="2"/>
  <c r="T137" i="2"/>
  <c r="BK154" i="2"/>
  <c r="J154" i="2" s="1"/>
  <c r="J98" i="2" s="1"/>
  <c r="T157" i="2"/>
  <c r="T187" i="2"/>
  <c r="R149" i="2"/>
  <c r="R154" i="2"/>
  <c r="T162" i="2"/>
  <c r="BK180" i="2"/>
  <c r="J180" i="2" s="1"/>
  <c r="J102" i="2" s="1"/>
  <c r="R180" i="2"/>
  <c r="BK207" i="2"/>
  <c r="J207" i="2" s="1"/>
  <c r="J107" i="2" s="1"/>
  <c r="R137" i="2"/>
  <c r="T149" i="2"/>
  <c r="T154" i="2"/>
  <c r="R157" i="2"/>
  <c r="T174" i="2"/>
  <c r="BK187" i="2"/>
  <c r="J187" i="2" s="1"/>
  <c r="J103" i="2" s="1"/>
  <c r="R207" i="2"/>
  <c r="BK174" i="2"/>
  <c r="J174" i="2" s="1"/>
  <c r="J101" i="2" s="1"/>
  <c r="T180" i="2"/>
  <c r="T197" i="2"/>
  <c r="P137" i="2"/>
  <c r="P149" i="2"/>
  <c r="BK157" i="2"/>
  <c r="J157" i="2"/>
  <c r="J99" i="2" s="1"/>
  <c r="R162" i="2"/>
  <c r="P174" i="2"/>
  <c r="R187" i="2"/>
  <c r="P197" i="2"/>
  <c r="T207" i="2"/>
  <c r="T219" i="2"/>
  <c r="P235" i="2"/>
  <c r="BK149" i="2"/>
  <c r="J149" i="2"/>
  <c r="J97" i="2" s="1"/>
  <c r="BK162" i="2"/>
  <c r="J162" i="2" s="1"/>
  <c r="J100" i="2" s="1"/>
  <c r="R174" i="2"/>
  <c r="R197" i="2"/>
  <c r="R219" i="2"/>
  <c r="R223" i="2"/>
  <c r="R226" i="2"/>
  <c r="R235" i="2"/>
  <c r="P248" i="2"/>
  <c r="R252" i="2"/>
  <c r="P154" i="2"/>
  <c r="P157" i="2"/>
  <c r="P180" i="2"/>
  <c r="P187" i="2"/>
  <c r="BK197" i="2"/>
  <c r="J197" i="2"/>
  <c r="J106" i="2" s="1"/>
  <c r="P207" i="2"/>
  <c r="BK219" i="2"/>
  <c r="J219" i="2"/>
  <c r="J108" i="2" s="1"/>
  <c r="P219" i="2"/>
  <c r="BK223" i="2"/>
  <c r="J223" i="2" s="1"/>
  <c r="J109" i="2" s="1"/>
  <c r="P223" i="2"/>
  <c r="T223" i="2"/>
  <c r="BK226" i="2"/>
  <c r="J226" i="2" s="1"/>
  <c r="J110" i="2" s="1"/>
  <c r="P226" i="2"/>
  <c r="T226" i="2"/>
  <c r="BK235" i="2"/>
  <c r="J235" i="2" s="1"/>
  <c r="J111" i="2" s="1"/>
  <c r="T235" i="2"/>
  <c r="BK248" i="2"/>
  <c r="J248" i="2" s="1"/>
  <c r="J112" i="2" s="1"/>
  <c r="R248" i="2"/>
  <c r="T248" i="2"/>
  <c r="BK252" i="2"/>
  <c r="J252" i="2" s="1"/>
  <c r="J113" i="2" s="1"/>
  <c r="P252" i="2"/>
  <c r="T252" i="2"/>
  <c r="BK194" i="2"/>
  <c r="J194" i="2" s="1"/>
  <c r="J104" i="2" s="1"/>
  <c r="J129" i="2"/>
  <c r="BE151" i="2"/>
  <c r="BE146" i="2"/>
  <c r="BE169" i="2"/>
  <c r="F131" i="2"/>
  <c r="BE143" i="2"/>
  <c r="BE148" i="2"/>
  <c r="BE172" i="2"/>
  <c r="BE173" i="2"/>
  <c r="BE175" i="2"/>
  <c r="BE179" i="2"/>
  <c r="J89" i="2"/>
  <c r="BE138" i="2"/>
  <c r="BE141" i="2"/>
  <c r="BE144" i="2"/>
  <c r="BE218" i="2"/>
  <c r="F90" i="2"/>
  <c r="BE165" i="2"/>
  <c r="BE186" i="2"/>
  <c r="BE220" i="2"/>
  <c r="BE142" i="2"/>
  <c r="BE152" i="2"/>
  <c r="BE164" i="2"/>
  <c r="BE216" i="2"/>
  <c r="BE139" i="2"/>
  <c r="BE159" i="2"/>
  <c r="BE181" i="2"/>
  <c r="BE140" i="2"/>
  <c r="BE145" i="2"/>
  <c r="BE161" i="2"/>
  <c r="BE163" i="2"/>
  <c r="J132" i="2"/>
  <c r="BE171" i="2"/>
  <c r="BE178" i="2"/>
  <c r="BE185" i="2"/>
  <c r="BE190" i="2"/>
  <c r="BE199" i="2"/>
  <c r="BE150" i="2"/>
  <c r="BE191" i="2"/>
  <c r="BE160" i="2"/>
  <c r="BE168" i="2"/>
  <c r="BE170" i="2"/>
  <c r="BE184" i="2"/>
  <c r="BE193" i="2"/>
  <c r="BE200" i="2"/>
  <c r="BE202" i="2"/>
  <c r="BE204" i="2"/>
  <c r="BE210" i="2"/>
  <c r="BE212" i="2"/>
  <c r="BE215" i="2"/>
  <c r="BE228" i="2"/>
  <c r="BE237" i="2"/>
  <c r="BE244" i="2"/>
  <c r="BE189" i="2"/>
  <c r="BE198" i="2"/>
  <c r="BE231" i="2"/>
  <c r="BE147" i="2"/>
  <c r="BE153" i="2"/>
  <c r="BE177" i="2"/>
  <c r="BE208" i="2"/>
  <c r="BE213" i="2"/>
  <c r="BE221" i="2"/>
  <c r="BE222" i="2"/>
  <c r="BE238" i="2"/>
  <c r="BE241" i="2"/>
  <c r="BE243" i="2"/>
  <c r="BE245" i="2"/>
  <c r="BE247" i="2"/>
  <c r="BE249" i="2"/>
  <c r="BE251" i="2"/>
  <c r="BE176" i="2"/>
  <c r="BE182" i="2"/>
  <c r="BE183" i="2"/>
  <c r="BE233" i="2"/>
  <c r="BE242" i="2"/>
  <c r="BE166" i="2"/>
  <c r="BE167" i="2"/>
  <c r="BE192" i="2"/>
  <c r="BE209" i="2"/>
  <c r="BE214" i="2"/>
  <c r="BE224" i="2"/>
  <c r="BE225" i="2"/>
  <c r="BE227" i="2"/>
  <c r="BE229" i="2"/>
  <c r="BE236" i="2"/>
  <c r="BE239" i="2"/>
  <c r="BE240" i="2"/>
  <c r="BE246" i="2"/>
  <c r="BE250" i="2"/>
  <c r="BE253" i="2"/>
  <c r="BE254" i="2"/>
  <c r="BE255" i="2"/>
  <c r="BE155" i="2"/>
  <c r="BE156" i="2"/>
  <c r="BE158" i="2"/>
  <c r="BE188" i="2"/>
  <c r="BE195" i="2"/>
  <c r="BE201" i="2"/>
  <c r="BE203" i="2"/>
  <c r="BE205" i="2"/>
  <c r="BE206" i="2"/>
  <c r="BE211" i="2"/>
  <c r="BE217" i="2"/>
  <c r="BE230" i="2"/>
  <c r="BE232" i="2"/>
  <c r="BE234" i="2"/>
  <c r="F37" i="2"/>
  <c r="BD95" i="1" s="1"/>
  <c r="BD94" i="1" s="1"/>
  <c r="W36" i="1" s="1"/>
  <c r="J34" i="2"/>
  <c r="AW95" i="1" s="1"/>
  <c r="F35" i="2"/>
  <c r="BB95" i="1" s="1"/>
  <c r="BB94" i="1" s="1"/>
  <c r="AX94" i="1" s="1"/>
  <c r="F34" i="2"/>
  <c r="BA95" i="1" s="1"/>
  <c r="BA94" i="1" s="1"/>
  <c r="W33" i="1" s="1"/>
  <c r="F36" i="2"/>
  <c r="BC95" i="1"/>
  <c r="BC94" i="1"/>
  <c r="W35" i="1" s="1"/>
  <c r="T196" i="2" l="1"/>
  <c r="R196" i="2"/>
  <c r="P196" i="2"/>
  <c r="R136" i="2"/>
  <c r="R135" i="2" s="1"/>
  <c r="P136" i="2"/>
  <c r="P135" i="2" s="1"/>
  <c r="AU95" i="1" s="1"/>
  <c r="AU94" i="1" s="1"/>
  <c r="T136" i="2"/>
  <c r="T135" i="2" s="1"/>
  <c r="BK136" i="2"/>
  <c r="J136" i="2" s="1"/>
  <c r="J95" i="2" s="1"/>
  <c r="BK196" i="2"/>
  <c r="J196" i="2" s="1"/>
  <c r="J105" i="2" s="1"/>
  <c r="AW94" i="1"/>
  <c r="AK33" i="1"/>
  <c r="J33" i="2"/>
  <c r="AV95" i="1" s="1"/>
  <c r="AT95" i="1" s="1"/>
  <c r="F33" i="2"/>
  <c r="AZ95" i="1" s="1"/>
  <c r="AZ94" i="1" s="1"/>
  <c r="W32" i="1" s="1"/>
  <c r="AY94" i="1"/>
  <c r="W34" i="1"/>
  <c r="BK135" i="2" l="1"/>
  <c r="J135" i="2"/>
  <c r="J94" i="2"/>
  <c r="J118" i="2"/>
  <c r="AV94" i="1"/>
  <c r="AK32" i="1"/>
  <c r="J28" i="2" l="1"/>
  <c r="J30" i="2"/>
  <c r="AG95" i="1"/>
  <c r="AG94" i="1" s="1"/>
  <c r="AG99" i="1" s="1"/>
  <c r="AT94" i="1"/>
  <c r="J39" i="2" l="1"/>
  <c r="AN94" i="1"/>
  <c r="AN95" i="1"/>
  <c r="AK26" i="1"/>
  <c r="AK29" i="1" s="1"/>
  <c r="AN99" i="1"/>
  <c r="AK38" i="1" l="1"/>
</calcChain>
</file>

<file path=xl/sharedStrings.xml><?xml version="1.0" encoding="utf-8"?>
<sst xmlns="http://schemas.openxmlformats.org/spreadsheetml/2006/main" count="1811" uniqueCount="548">
  <si>
    <t>Export Komplet</t>
  </si>
  <si>
    <t/>
  </si>
  <si>
    <t>2.0</t>
  </si>
  <si>
    <t>False</t>
  </si>
  <si>
    <t>{78c9de79-667e-4b44-a4a0-5689acd46ff7}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</si>
  <si>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</si>
  <si>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</si>
  <si>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</si>
  <si>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</si>
  <si>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</si>
  <si>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</si>
  <si>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</si>
  <si>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</si>
  <si>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140224</t>
  </si>
  <si>
    <t>Stavba:</t>
  </si>
  <si>
    <t>Oprava schodiště poliklinika</t>
  </si>
  <si>
    <t>KSO:</t>
  </si>
  <si>
    <t>CC-CZ:</t>
  </si>
  <si>
    <t>Místo:</t>
  </si>
  <si>
    <t>Most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</si>
  <si>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</si>
  <si>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</si>
  <si>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</si>
  <si>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</si>
  <si>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</si>
  <si>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</si>
  <si>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</si>
  <si>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</si>
  <si>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</si>
  <si>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</si>
  <si>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</si>
  <si>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</si>
  <si>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</si>
  <si>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</si>
  <si>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</si>
  <si>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</si>
  <si>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</si>
  <si>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</si>
  <si>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</si>
  <si>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</si>
  <si>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</si>
  <si>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</si>
  <si>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</si>
  <si>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</si>
  <si>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</si>
  <si>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</si>
  <si>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</si>
  <si>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</si>
  <si>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</si>
  <si>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</si>
  <si>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</si>
  <si>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</si>
  <si>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</si>
  <si>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</si>
  <si>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</si>
  <si>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</si>
  <si>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</si>
  <si>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</si>
  <si>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</si>
  <si>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</si>
  <si>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</si>
  <si>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</si>
  <si>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</si>
  <si>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</si>
  <si>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</si>
  <si>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</si>
  <si>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</si>
  <si>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</si>
  <si>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</si>
  <si>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</si>
  <si>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</si>
  <si>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</si>
  <si>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</si>
  <si>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</si>
  <si>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</si>
  <si>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</si>
  <si>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</si>
  <si>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</si>
  <si>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</si>
  <si>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</si>
  <si>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</si>
  <si>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</si>
  <si>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</si>
  <si>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</si>
  <si>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</si>
  <si>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</si>
  <si>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</si>
  <si>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</si>
  <si>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</si>
  <si>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</si>
  <si>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</si>
  <si>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</si>
  <si>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</si>
  <si>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</si>
  <si>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</si>
  <si>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</si>
  <si>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</si>
  <si>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</si>
  <si>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</si>
  <si>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</si>
  <si>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</si>
  <si>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</si>
  <si>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</si>
  <si>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</si>
  <si>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</si>
  <si>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</si>
  <si>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</si>
  <si>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</si>
  <si>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</si>
  <si>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</si>
  <si>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782 - Dokončovací práce - obklady z kamene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</si>
  <si>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</si>
  <si>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</si>
  <si>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</si>
  <si>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</si>
  <si>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</si>
  <si>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</si>
  <si>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</si>
  <si>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</si>
  <si>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</si>
  <si>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</si>
  <si>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</si>
  <si>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</si>
  <si>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</si>
  <si>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</si>
  <si>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</si>
  <si>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</si>
  <si>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</si>
  <si>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</si>
  <si>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</si>
  <si>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</si>
  <si>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</si>
  <si>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</si>
  <si>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</si>
  <si>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1871730524</t>
  </si>
  <si>
    <t>113107012</t>
  </si>
  <si>
    <t>Odstranění podkladu z kameniva těženého tl přes 100 do 200 mm při překopech ručně</t>
  </si>
  <si>
    <t>-1567092956</t>
  </si>
  <si>
    <t>3</t>
  </si>
  <si>
    <t>-1120547051</t>
  </si>
  <si>
    <t>113107022</t>
  </si>
  <si>
    <t>Odstranění podkladu z kameniva drceného tl přes 100 do 200 mm při překopech ručně</t>
  </si>
  <si>
    <t>791751739</t>
  </si>
  <si>
    <t>5</t>
  </si>
  <si>
    <t>113107142</t>
  </si>
  <si>
    <t>Odstranění podkladu živičného tl přes 50 do 100 mm ručně</t>
  </si>
  <si>
    <t>465452651</t>
  </si>
  <si>
    <t>6</t>
  </si>
  <si>
    <t>132212132</t>
  </si>
  <si>
    <t>Hloubení nezapažených rýh šířky do 800 mm v nesoudržných horninách třídy těžitelnosti I skupiny 3 ručně</t>
  </si>
  <si>
    <t>m3</t>
  </si>
  <si>
    <t>1945046847</t>
  </si>
  <si>
    <t>7</t>
  </si>
  <si>
    <t>132254202</t>
  </si>
  <si>
    <t>Hloubení zapažených rýh š do 2000 mm v hornině třídy těžitelnosti I skupiny 3 objem do 50 m3</t>
  </si>
  <si>
    <t>277085442</t>
  </si>
  <si>
    <t>8</t>
  </si>
  <si>
    <t>151101102</t>
  </si>
  <si>
    <t>Zřízení příložného pažení a rozepření stěn rýh hl přes 2 do 4 m</t>
  </si>
  <si>
    <t>-1229112887</t>
  </si>
  <si>
    <t>9</t>
  </si>
  <si>
    <t>151101112</t>
  </si>
  <si>
    <t>Odstranění příložného pažení a rozepření stěn rýh hl přes 2 do 4 m</t>
  </si>
  <si>
    <t>1543048111</t>
  </si>
  <si>
    <t>10</t>
  </si>
  <si>
    <t>171201231</t>
  </si>
  <si>
    <t>Poplatek za uložení zeminy a kamení na recyklační skládce (skládkovné) kód odpadu 17 05 04</t>
  </si>
  <si>
    <t>t</t>
  </si>
  <si>
    <t>2002586757</t>
  </si>
  <si>
    <t>11</t>
  </si>
  <si>
    <t>171251201</t>
  </si>
  <si>
    <t>Uložení sypaniny na skládky nebo meziskládky</t>
  </si>
  <si>
    <t>1550981838</t>
  </si>
  <si>
    <t>Zakládání</t>
  </si>
  <si>
    <t>211561111</t>
  </si>
  <si>
    <t>Výplň odvodňovacích žeber nebo trativodů kamenivem hrubým drceným frakce 4 až 16 mm</t>
  </si>
  <si>
    <t>1710400540</t>
  </si>
  <si>
    <t>13</t>
  </si>
  <si>
    <t>211571111</t>
  </si>
  <si>
    <t>Výplň odvodňovacích žeber nebo trativodů štěrkopískem tříděným</t>
  </si>
  <si>
    <t>-1887189189</t>
  </si>
  <si>
    <t>14</t>
  </si>
  <si>
    <t>212755214</t>
  </si>
  <si>
    <t>Trativody z drenážních trubek plastových flexibilních D 100 mm bez lože</t>
  </si>
  <si>
    <t>m</t>
  </si>
  <si>
    <t>-1446346563</t>
  </si>
  <si>
    <t>15</t>
  </si>
  <si>
    <t>213311142</t>
  </si>
  <si>
    <t>Polštáře zhutněné pod základy ze štěrkopísku netříděného</t>
  </si>
  <si>
    <t>-1556048782</t>
  </si>
  <si>
    <t>Svislé a kompletní konstrukce</t>
  </si>
  <si>
    <t>16</t>
  </si>
  <si>
    <t>358325114</t>
  </si>
  <si>
    <t>Bourání stoky kompletní nebo vybourání otvorů z železobetonu plochy do 4 m2</t>
  </si>
  <si>
    <t>-821874498</t>
  </si>
  <si>
    <t>17</t>
  </si>
  <si>
    <t>358R</t>
  </si>
  <si>
    <t>Napojení potrubí do stávající kan. stoky</t>
  </si>
  <si>
    <t>kpl</t>
  </si>
  <si>
    <t>-687962954</t>
  </si>
  <si>
    <t>Vodorovné konstrukce</t>
  </si>
  <si>
    <t>18</t>
  </si>
  <si>
    <t>434311115</t>
  </si>
  <si>
    <t>Schodišťové stupně dusané na terén z betonu tř. C 20/25 bez potěru</t>
  </si>
  <si>
    <t>-1714421000</t>
  </si>
  <si>
    <t>19</t>
  </si>
  <si>
    <t>434351141</t>
  </si>
  <si>
    <t>Zřízení bednění stupňů přímočarých schodišť</t>
  </si>
  <si>
    <t>818215308</t>
  </si>
  <si>
    <t>20</t>
  </si>
  <si>
    <t>434351142</t>
  </si>
  <si>
    <t>Odstranění bednění stupňů přímočarých schodišť</t>
  </si>
  <si>
    <t>-2136256376</t>
  </si>
  <si>
    <t>451577777</t>
  </si>
  <si>
    <t>Podklad nebo lože pod dlažbu vodorovný nebo do sklonu 1:5 z kameniva těženého tl přes 30 do 100 mm</t>
  </si>
  <si>
    <t>-925000263</t>
  </si>
  <si>
    <t>Komunikace pozemní</t>
  </si>
  <si>
    <t>22</t>
  </si>
  <si>
    <t>564722111</t>
  </si>
  <si>
    <t>Podklad z vibrovaného štěrku VŠ tl 80 mm</t>
  </si>
  <si>
    <t>-1786243870</t>
  </si>
  <si>
    <t>23</t>
  </si>
  <si>
    <t>564752111</t>
  </si>
  <si>
    <t>Podklad z vibrovaného štěrku VŠ tl 150 mm</t>
  </si>
  <si>
    <t>-1365911037</t>
  </si>
  <si>
    <t>24</t>
  </si>
  <si>
    <t>564760011</t>
  </si>
  <si>
    <t>Podklad z kameniva hrubého drceného vel. 8-16 mm plochy přes 100 m2 tl 200 mm</t>
  </si>
  <si>
    <t>-2005665170</t>
  </si>
  <si>
    <t>25</t>
  </si>
  <si>
    <t>564760111</t>
  </si>
  <si>
    <t>Podklad z kameniva hrubého drceného vel. 16-32 mm plochy přes 100 m2 tl 200 mm</t>
  </si>
  <si>
    <t>2084159926</t>
  </si>
  <si>
    <t>26</t>
  </si>
  <si>
    <t>564801111</t>
  </si>
  <si>
    <t>Podklad ze štěrkodrtě ŠD plochy přes 100 m2 tl 30 mm</t>
  </si>
  <si>
    <t>-1374879849</t>
  </si>
  <si>
    <t>27</t>
  </si>
  <si>
    <t>573111112</t>
  </si>
  <si>
    <t>Postřik živičný infiltrační s posypem z asfaltu množství 1 kg/m2</t>
  </si>
  <si>
    <t>-2129022952</t>
  </si>
  <si>
    <t>28</t>
  </si>
  <si>
    <t>573312111</t>
  </si>
  <si>
    <t>Prolití podkladu asfaltem v množství 3 kg/m2</t>
  </si>
  <si>
    <t>242573894</t>
  </si>
  <si>
    <t>29</t>
  </si>
  <si>
    <t>577143111</t>
  </si>
  <si>
    <t>Asfaltový beton vrstva obrusná ACO 8 (ABJ) tl 50 mm š do 3 m z nemodifikovaného asfaltu</t>
  </si>
  <si>
    <t>-1469832464</t>
  </si>
  <si>
    <t>30</t>
  </si>
  <si>
    <t>577145112</t>
  </si>
  <si>
    <t>Asfaltový beton vrstva ložní ACL 16 (ABH) tl 50 mm š do 3 m z nemodifikovaného asfaltu</t>
  </si>
  <si>
    <t>96269938</t>
  </si>
  <si>
    <t>31</t>
  </si>
  <si>
    <t>596811221</t>
  </si>
  <si>
    <t>Kladení betonové dlažby komunikací pro pěší do lože z kameniva velikosti přes 0,09 do 0,25 m2 pl přes 50 do 100 m2</t>
  </si>
  <si>
    <t>2131111943</t>
  </si>
  <si>
    <t>32</t>
  </si>
  <si>
    <t>M</t>
  </si>
  <si>
    <t>BET.PL44RUBIOTB4</t>
  </si>
  <si>
    <t>BEST-TERASOVÁ RUBIO ŽLUTÁ TRYSKANÁ/4CM, 40x40CM</t>
  </si>
  <si>
    <t>1481876408</t>
  </si>
  <si>
    <t>Úpravy povrchů, podlahy a osazování výplní</t>
  </si>
  <si>
    <t>33</t>
  </si>
  <si>
    <t>619996145</t>
  </si>
  <si>
    <t>Ochrana samostatných konstrukcí a prvků obalením geotextilií</t>
  </si>
  <si>
    <t>982648097</t>
  </si>
  <si>
    <t>34</t>
  </si>
  <si>
    <t>622335103</t>
  </si>
  <si>
    <t>Oprava cementové hladké omítky vnějších stěn v rozsahu přes 30 do 50 %</t>
  </si>
  <si>
    <t>-1789588984</t>
  </si>
  <si>
    <t>35</t>
  </si>
  <si>
    <t>629995101</t>
  </si>
  <si>
    <t>Očištění vnějších ploch tlakovou vodou</t>
  </si>
  <si>
    <t>962542038</t>
  </si>
  <si>
    <t>36</t>
  </si>
  <si>
    <t>629995201</t>
  </si>
  <si>
    <t>Očištění vnějších ploch otryskáním sušeným křemičitým pískem</t>
  </si>
  <si>
    <t>-1717590108</t>
  </si>
  <si>
    <t>37</t>
  </si>
  <si>
    <t>631311121</t>
  </si>
  <si>
    <t>Doplnění dosavadních mazanin betonem prostým plochy do 1 m2 tloušťky do 80 mm</t>
  </si>
  <si>
    <t>1566671245</t>
  </si>
  <si>
    <t>Ostatní konstrukce a práce, bourání</t>
  </si>
  <si>
    <t>38</t>
  </si>
  <si>
    <t>919122112</t>
  </si>
  <si>
    <t>Těsnění spár zálivkou za tepla pro komůrky š 10 mm hl 25 mm s těsnicím profilem</t>
  </si>
  <si>
    <t>796032707</t>
  </si>
  <si>
    <t>39</t>
  </si>
  <si>
    <t>919735112</t>
  </si>
  <si>
    <t>Řezání stávajícího živičného krytu hl přes 50 do 100 mm</t>
  </si>
  <si>
    <t>792725653</t>
  </si>
  <si>
    <t>40</t>
  </si>
  <si>
    <t>935114112</t>
  </si>
  <si>
    <t>Mikroštěrbinový odvodňovací betonový žlab 220x260 mm se spádem dna 0,5 % se základem</t>
  </si>
  <si>
    <t>2079090646</t>
  </si>
  <si>
    <t>41</t>
  </si>
  <si>
    <t>935932614</t>
  </si>
  <si>
    <t>Vpusť s kalovým košem pro plastový žlab vnitřní š 150 mm</t>
  </si>
  <si>
    <t>kus</t>
  </si>
  <si>
    <t>1648809165</t>
  </si>
  <si>
    <t>42</t>
  </si>
  <si>
    <t>962031132</t>
  </si>
  <si>
    <t>Bourání příček nebo přizdívek z cihel pálených tl do 100 mm</t>
  </si>
  <si>
    <t>872653670</t>
  </si>
  <si>
    <t>43</t>
  </si>
  <si>
    <t>963042819</t>
  </si>
  <si>
    <t>Bourání schodišťových stupňů betonových zhotovených na místě</t>
  </si>
  <si>
    <t>1651383889</t>
  </si>
  <si>
    <t>997</t>
  </si>
  <si>
    <t>Přesun sutě</t>
  </si>
  <si>
    <t>44</t>
  </si>
  <si>
    <t>997013211</t>
  </si>
  <si>
    <t>Vnitrostaveništní doprava suti a vybouraných hmot pro budovy v do 6 m ručně</t>
  </si>
  <si>
    <t>-1993653056</t>
  </si>
  <si>
    <t>45</t>
  </si>
  <si>
    <t>997013219</t>
  </si>
  <si>
    <t>Příplatek k vnitrostaveništní dopravě suti a vybouraných hmot za zvětšenou dopravu suti ZKD 10 m</t>
  </si>
  <si>
    <t>-601431695</t>
  </si>
  <si>
    <t>46</t>
  </si>
  <si>
    <t>997013501</t>
  </si>
  <si>
    <t>Odvoz suti a vybouraných hmot na skládku nebo meziskládku do 1 km se složením</t>
  </si>
  <si>
    <t>-588791697</t>
  </si>
  <si>
    <t>47</t>
  </si>
  <si>
    <t>997013509</t>
  </si>
  <si>
    <t>Příplatek k odvozu suti a vybouraných hmot na skládku ZKD 1 km přes 1 km</t>
  </si>
  <si>
    <t>-206157516</t>
  </si>
  <si>
    <t>48</t>
  </si>
  <si>
    <t>997013631</t>
  </si>
  <si>
    <t>Poplatek za uložení na skládce (skládkovné) stavebního odpadu směsného kód odpadu 17 09 04</t>
  </si>
  <si>
    <t>-803025651</t>
  </si>
  <si>
    <t>50</t>
  </si>
  <si>
    <t>997013869</t>
  </si>
  <si>
    <t>Poplatek za uložení stavebního odpadu na recyklační skládce (skládkovné) ze směsí betonu, cihel a keramických výrobků kód odpadu 17 01 07</t>
  </si>
  <si>
    <t>-982045685</t>
  </si>
  <si>
    <t>998</t>
  </si>
  <si>
    <t>Přesun hmot</t>
  </si>
  <si>
    <t>51</t>
  </si>
  <si>
    <t>998229112</t>
  </si>
  <si>
    <t>Přesun hmot ruční pro pozemní komunikace s krytem dlážděným na vzdálenost do 50 m</t>
  </si>
  <si>
    <t>-309120441</t>
  </si>
  <si>
    <t>PSV</t>
  </si>
  <si>
    <t>Práce a dodávky PSV</t>
  </si>
  <si>
    <t>711</t>
  </si>
  <si>
    <t>Izolace proti vodě, vlhkosti a plynům</t>
  </si>
  <si>
    <t>52</t>
  </si>
  <si>
    <t>711112001</t>
  </si>
  <si>
    <t>Provedení izolace proti zemní vlhkosti svislé za studena nátěrem penetračním</t>
  </si>
  <si>
    <t>475163005</t>
  </si>
  <si>
    <t>53</t>
  </si>
  <si>
    <t>11163150</t>
  </si>
  <si>
    <t>lak penetrační asfaltový</t>
  </si>
  <si>
    <t>1758550576</t>
  </si>
  <si>
    <t>54</t>
  </si>
  <si>
    <t>711131821</t>
  </si>
  <si>
    <t>Odstranění izolace proti zemní vlhkosti svislé</t>
  </si>
  <si>
    <t>-8731449</t>
  </si>
  <si>
    <t>55</t>
  </si>
  <si>
    <t>711142559</t>
  </si>
  <si>
    <t>Provedení izolace proti zemní vlhkosti pásy přitavením svislé NAIP</t>
  </si>
  <si>
    <t>316941351</t>
  </si>
  <si>
    <t>56</t>
  </si>
  <si>
    <t>DEK.1010151880</t>
  </si>
  <si>
    <t>GLASTEK 40 SPECIAL MINERAL (role/7,5m2)</t>
  </si>
  <si>
    <t>1048958926</t>
  </si>
  <si>
    <t>57</t>
  </si>
  <si>
    <t>-1114036814</t>
  </si>
  <si>
    <t>58</t>
  </si>
  <si>
    <t>1507407022</t>
  </si>
  <si>
    <t>60</t>
  </si>
  <si>
    <t>711161273</t>
  </si>
  <si>
    <t>Provedení izolace proti zemní vlhkosti svislé z nopové fólie</t>
  </si>
  <si>
    <t>1860309327</t>
  </si>
  <si>
    <t>61</t>
  </si>
  <si>
    <t>28323005</t>
  </si>
  <si>
    <t>fólie profilovaná (nopová) drenážní HDPE s výškou nopů 8mm</t>
  </si>
  <si>
    <t>-541372128</t>
  </si>
  <si>
    <t>712</t>
  </si>
  <si>
    <t>Povlakové krytiny</t>
  </si>
  <si>
    <t>62</t>
  </si>
  <si>
    <t>712300843</t>
  </si>
  <si>
    <t>Odstranění povlakové krytiny střech do 10° od zbytkového asfaltového pásu odsekáním</t>
  </si>
  <si>
    <t>-659738909</t>
  </si>
  <si>
    <t>63</t>
  </si>
  <si>
    <t>712311101</t>
  </si>
  <si>
    <t>Provedení povlakové krytiny střech do 10° za studena lakem penetračním nebo asfaltovým</t>
  </si>
  <si>
    <t>-469374465</t>
  </si>
  <si>
    <t>64</t>
  </si>
  <si>
    <t>11163152</t>
  </si>
  <si>
    <t>lak hydroizolační asfaltový</t>
  </si>
  <si>
    <t>-558457108</t>
  </si>
  <si>
    <t>65</t>
  </si>
  <si>
    <t>712341559</t>
  </si>
  <si>
    <t>Provedení povlakové krytiny střech do 10° pásy NAIP přitavením v plné ploše</t>
  </si>
  <si>
    <t>1867301230</t>
  </si>
  <si>
    <t>66</t>
  </si>
  <si>
    <t>DEK.1010301469</t>
  </si>
  <si>
    <t>GLASTEK AL 40 MINERAL (role/7,5m2)</t>
  </si>
  <si>
    <t>-641804082</t>
  </si>
  <si>
    <t>67</t>
  </si>
  <si>
    <t>-645812365</t>
  </si>
  <si>
    <t>68</t>
  </si>
  <si>
    <t>DEK.1010151220</t>
  </si>
  <si>
    <t>ELASTEK 40 SPECIAL MINERAL (role/7,5m2)</t>
  </si>
  <si>
    <t>-1429267347</t>
  </si>
  <si>
    <t>69</t>
  </si>
  <si>
    <t>712391172</t>
  </si>
  <si>
    <t>Provedení povlakové krytiny střech do 10° ochranné textilní vrstvy</t>
  </si>
  <si>
    <t>457027070</t>
  </si>
  <si>
    <t>70</t>
  </si>
  <si>
    <t>28323006</t>
  </si>
  <si>
    <t>fólie profilovaná (nopová) drenážní HDPE s nakašírovanou filtrační textilií s výškou nopů 8mm</t>
  </si>
  <si>
    <t>742909398</t>
  </si>
  <si>
    <t>71</t>
  </si>
  <si>
    <t>712R1</t>
  </si>
  <si>
    <t>Příplatek za napojení u vstupu</t>
  </si>
  <si>
    <t>-385996714</t>
  </si>
  <si>
    <t>72</t>
  </si>
  <si>
    <t>998712101</t>
  </si>
  <si>
    <t>Přesun hmot tonážní pro krytiny povlakové v objektech v do 6 m</t>
  </si>
  <si>
    <t>-120731516</t>
  </si>
  <si>
    <t>713</t>
  </si>
  <si>
    <t>Izolace tepelné</t>
  </si>
  <si>
    <t>73</t>
  </si>
  <si>
    <t>713131145</t>
  </si>
  <si>
    <t>Montáž izolace tepelné stěn lepením bodově rohoží, pásů, dílců, desek</t>
  </si>
  <si>
    <t>596234400</t>
  </si>
  <si>
    <t>74</t>
  </si>
  <si>
    <t>BCL.0001342.URS</t>
  </si>
  <si>
    <t>deska z extrudovaného polystyrénu BACHL XPS 300 SF 100mm</t>
  </si>
  <si>
    <t>-1035243297</t>
  </si>
  <si>
    <t>75</t>
  </si>
  <si>
    <t>998713101</t>
  </si>
  <si>
    <t>Přesun hmot tonážní pro izolace tepelné v objektech v do 6 m</t>
  </si>
  <si>
    <t>-1332571179</t>
  </si>
  <si>
    <t>764</t>
  </si>
  <si>
    <t>Konstrukce klempířské</t>
  </si>
  <si>
    <t>76</t>
  </si>
  <si>
    <t>764246442</t>
  </si>
  <si>
    <t>Oplechování parapetů rovných celoplošně lepené z TiZn předzvětralého plechu rš 200 mm</t>
  </si>
  <si>
    <t>1547217679</t>
  </si>
  <si>
    <t>77</t>
  </si>
  <si>
    <t>998764101</t>
  </si>
  <si>
    <t>Přesun hmot tonážní pro konstrukce klempířské v objektech v do 6 m</t>
  </si>
  <si>
    <t>-1266741302</t>
  </si>
  <si>
    <t>767</t>
  </si>
  <si>
    <t>Konstrukce zámečnické</t>
  </si>
  <si>
    <t>78</t>
  </si>
  <si>
    <t>767161813</t>
  </si>
  <si>
    <t>Demontáž zábradlí rovného nerozebíratelného hmotnosti 1 m zábradlí do 20 kg do suti</t>
  </si>
  <si>
    <t>1606971772</t>
  </si>
  <si>
    <t>79</t>
  </si>
  <si>
    <t>767161823</t>
  </si>
  <si>
    <t>Demontáž zábradlí schodišťového nerozebíratelného hmotnosti 1 m zábradlí do 20 kg do suti</t>
  </si>
  <si>
    <t>-604638055</t>
  </si>
  <si>
    <t>80</t>
  </si>
  <si>
    <t>767220120</t>
  </si>
  <si>
    <t>Montáž zábradlí schodišťového hmotnosti přes 15 do 25 kg z trubek do zdi</t>
  </si>
  <si>
    <t>-1755899821</t>
  </si>
  <si>
    <t>81</t>
  </si>
  <si>
    <t>767R2</t>
  </si>
  <si>
    <t>Zábradlí ocelové trubkové pozink</t>
  </si>
  <si>
    <t>-933079550</t>
  </si>
  <si>
    <t>82</t>
  </si>
  <si>
    <t>767220130</t>
  </si>
  <si>
    <t>Montáž zábradlí schodišťového hmotnosti nad 25 kg z trubek do zdi</t>
  </si>
  <si>
    <t>1869488059</t>
  </si>
  <si>
    <t>83</t>
  </si>
  <si>
    <t>767R3</t>
  </si>
  <si>
    <t>Zábradlí ocelové jeklové pozink</t>
  </si>
  <si>
    <t>-1918577572</t>
  </si>
  <si>
    <t>84</t>
  </si>
  <si>
    <t>767R4</t>
  </si>
  <si>
    <t>-52669446</t>
  </si>
  <si>
    <t>85</t>
  </si>
  <si>
    <t>998767101</t>
  </si>
  <si>
    <t>Přesun hmot tonážní pro zámečnické konstrukce v objektech v do 6 m</t>
  </si>
  <si>
    <t>-641007813</t>
  </si>
  <si>
    <t>771</t>
  </si>
  <si>
    <t>Podlahy z dlaždic</t>
  </si>
  <si>
    <t>86</t>
  </si>
  <si>
    <t>771274126</t>
  </si>
  <si>
    <t>Montáž obkladů stupnic z dlaždic keramických reliéfních nebo z dekorů lepených cementovým flexibilním lepidlem š přes 400 mm</t>
  </si>
  <si>
    <t>-1486622680</t>
  </si>
  <si>
    <t>87</t>
  </si>
  <si>
    <t>59761115</t>
  </si>
  <si>
    <t>dlažba keramická slinutá mrazuvzdorná R11/C povrch reliéfní/matný tl do 10mm přes 4 do 6ks/m2</t>
  </si>
  <si>
    <t>250709595</t>
  </si>
  <si>
    <t>88</t>
  </si>
  <si>
    <t>771274241</t>
  </si>
  <si>
    <t>Montáž obkladů podstupnic z dlaždic keramických reliéfních nebo z dekorů lepených cementovým flexibilním lepidlem v do 150 mm</t>
  </si>
  <si>
    <t>-1925997899</t>
  </si>
  <si>
    <t>89</t>
  </si>
  <si>
    <t>1558855682</t>
  </si>
  <si>
    <t>90</t>
  </si>
  <si>
    <t>771474114</t>
  </si>
  <si>
    <t>Montáž soklů z dlaždic keramických rovných lepených cementovým flexibilním lepidlem v přes 120 do 150 mm</t>
  </si>
  <si>
    <t>-344995797</t>
  </si>
  <si>
    <t>91</t>
  </si>
  <si>
    <t>1224778813</t>
  </si>
  <si>
    <t>92</t>
  </si>
  <si>
    <t>771474124</t>
  </si>
  <si>
    <t>Montáž soklů z dlaždic keramických schodišťových šikmých lepených cementovým flexibilním lepidlem v přes 120 do 150 mm</t>
  </si>
  <si>
    <t>1291224772</t>
  </si>
  <si>
    <t>93</t>
  </si>
  <si>
    <t>-1442444919</t>
  </si>
  <si>
    <t>94</t>
  </si>
  <si>
    <t>771574415</t>
  </si>
  <si>
    <t>Montáž podlah keramických hladkých lepených cementovým flexibilním lepidlem přes 6 do 9 ks/m2</t>
  </si>
  <si>
    <t>623485612</t>
  </si>
  <si>
    <t>95</t>
  </si>
  <si>
    <t>-1016276043</t>
  </si>
  <si>
    <t>96</t>
  </si>
  <si>
    <t>771591112</t>
  </si>
  <si>
    <t>Izolace pod dlažbu nátěrem nebo stěrkou ve dvou vrstvách</t>
  </si>
  <si>
    <t>1117988713</t>
  </si>
  <si>
    <t>97</t>
  </si>
  <si>
    <t>998771101</t>
  </si>
  <si>
    <t>Přesun hmot tonážní pro podlahy z dlaždic v objektech v do 6 m</t>
  </si>
  <si>
    <t>797780285</t>
  </si>
  <si>
    <t>772</t>
  </si>
  <si>
    <t>Podlahy z kamene</t>
  </si>
  <si>
    <t>98</t>
  </si>
  <si>
    <t>772231811</t>
  </si>
  <si>
    <t>Demontáž obkladů schodišťových podstupnic do suti z měkkých kamenů kladených do malty</t>
  </si>
  <si>
    <t>1390477130</t>
  </si>
  <si>
    <t>99</t>
  </si>
  <si>
    <t>772231821</t>
  </si>
  <si>
    <t>Demontáž obkladů schodišťových podstupnic do suti z tvrdých kamenů kladených do malty</t>
  </si>
  <si>
    <t>-1525094962</t>
  </si>
  <si>
    <t>100</t>
  </si>
  <si>
    <t>772522811</t>
  </si>
  <si>
    <t>Demontáž dlažby z kamene do suti z tvrdých kamenů kladených do malty</t>
  </si>
  <si>
    <t>-1761137064</t>
  </si>
  <si>
    <t>782</t>
  </si>
  <si>
    <t>Dokončovací práce - obklady z kamene</t>
  </si>
  <si>
    <t>101</t>
  </si>
  <si>
    <t>782632112</t>
  </si>
  <si>
    <t>Montáž obkladu parapetů z pravoúhlých desek z tvrdého kamene do lepidla tl přes 25 do 30 mm</t>
  </si>
  <si>
    <t>-1208613772</t>
  </si>
  <si>
    <t>102</t>
  </si>
  <si>
    <t>59246002</t>
  </si>
  <si>
    <t>dlažba plošná terasová betonová 400x400mm tl 40mm</t>
  </si>
  <si>
    <t>-1776447505</t>
  </si>
  <si>
    <t>103</t>
  </si>
  <si>
    <t>998782101</t>
  </si>
  <si>
    <t>Přesun hmot tonážní pro obklady kamenné v objektech v do 6 m</t>
  </si>
  <si>
    <t>1522459197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</si>
</sst>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0" borderId="23" xfId="0" applyNumberFormat="1" applyFont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0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200" t="s">
        <v>13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201" t="s">
        <v>15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23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23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23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30</v>
      </c>
      <c r="AK26" s="203">
        <f>ROUND(AG94,2)</f>
        <v>0</v>
      </c>
      <c r="AL26" s="171"/>
      <c r="AM26" s="171"/>
      <c r="AN26" s="171"/>
      <c r="AO26" s="171"/>
      <c r="AR26" s="17"/>
    </row>
    <row r="27" spans="1:71" s="1" customFormat="1" ht="14.45" customHeight="1">
      <c r="B27" s="17"/>
      <c r="D27" s="26" t="s">
        <v>31</v>
      </c>
      <c r="AK27" s="203">
        <f>ROUND(AG97, 2)</f>
        <v>0</v>
      </c>
      <c r="AL27" s="203"/>
      <c r="AM27" s="203"/>
      <c r="AN27" s="203"/>
      <c r="AO27" s="203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32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97">
        <f>ROUND(AK26 + AK27, 2)</f>
        <v>0</v>
      </c>
      <c r="AL29" s="198"/>
      <c r="AM29" s="198"/>
      <c r="AN29" s="198"/>
      <c r="AO29" s="198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99" t="s">
        <v>33</v>
      </c>
      <c r="M31" s="199"/>
      <c r="N31" s="199"/>
      <c r="O31" s="199"/>
      <c r="P31" s="199"/>
      <c r="Q31" s="28"/>
      <c r="R31" s="28"/>
      <c r="S31" s="28"/>
      <c r="T31" s="28"/>
      <c r="U31" s="28"/>
      <c r="V31" s="28"/>
      <c r="W31" s="199" t="s">
        <v>34</v>
      </c>
      <c r="X31" s="199"/>
      <c r="Y31" s="199"/>
      <c r="Z31" s="199"/>
      <c r="AA31" s="199"/>
      <c r="AB31" s="199"/>
      <c r="AC31" s="199"/>
      <c r="AD31" s="199"/>
      <c r="AE31" s="199"/>
      <c r="AF31" s="28"/>
      <c r="AG31" s="28"/>
      <c r="AH31" s="28"/>
      <c r="AI31" s="28"/>
      <c r="AJ31" s="28"/>
      <c r="AK31" s="199" t="s">
        <v>35</v>
      </c>
      <c r="AL31" s="199"/>
      <c r="AM31" s="199"/>
      <c r="AN31" s="199"/>
      <c r="AO31" s="199"/>
      <c r="AP31" s="28"/>
      <c r="AQ31" s="28"/>
      <c r="AR31" s="29"/>
      <c r="BE31" s="28"/>
    </row>
    <row r="32" spans="1:71" s="3" customFormat="1" ht="14.45" customHeight="1">
      <c r="B32" s="33"/>
      <c r="D32" s="23" t="s">
        <v>36</v>
      </c>
      <c r="F32" s="23" t="s">
        <v>37</v>
      </c>
      <c r="L32" s="196">
        <v>0.21</v>
      </c>
      <c r="M32" s="195"/>
      <c r="N32" s="195"/>
      <c r="O32" s="195"/>
      <c r="P32" s="195"/>
      <c r="W32" s="194">
        <f>ROUND(AZ94 + SUM(CD97),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f>ROUND(AV94 + SUM(BY97), 2)</f>
        <v>0</v>
      </c>
      <c r="AL32" s="195"/>
      <c r="AM32" s="195"/>
      <c r="AN32" s="195"/>
      <c r="AO32" s="195"/>
      <c r="AR32" s="33"/>
    </row>
    <row r="33" spans="1:57" s="3" customFormat="1" ht="14.45" customHeight="1">
      <c r="B33" s="33"/>
      <c r="F33" s="23" t="s">
        <v>38</v>
      </c>
      <c r="L33" s="196">
        <v>0.12</v>
      </c>
      <c r="M33" s="195"/>
      <c r="N33" s="195"/>
      <c r="O33" s="195"/>
      <c r="P33" s="195"/>
      <c r="W33" s="194">
        <f>ROUND(BA94 + SUM(CE97),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f>ROUND(AW94 + SUM(BZ97), 2)</f>
        <v>0</v>
      </c>
      <c r="AL33" s="195"/>
      <c r="AM33" s="195"/>
      <c r="AN33" s="195"/>
      <c r="AO33" s="195"/>
      <c r="AR33" s="33"/>
    </row>
    <row r="34" spans="1:57" s="3" customFormat="1" ht="14.45" hidden="1" customHeight="1">
      <c r="B34" s="33"/>
      <c r="F34" s="23" t="s">
        <v>39</v>
      </c>
      <c r="L34" s="196">
        <v>0.21</v>
      </c>
      <c r="M34" s="195"/>
      <c r="N34" s="195"/>
      <c r="O34" s="195"/>
      <c r="P34" s="195"/>
      <c r="W34" s="194">
        <f>ROUND(BB94 + SUM(CF97), 2)</f>
        <v>0</v>
      </c>
      <c r="X34" s="195"/>
      <c r="Y34" s="195"/>
      <c r="Z34" s="195"/>
      <c r="AA34" s="195"/>
      <c r="AB34" s="195"/>
      <c r="AC34" s="195"/>
      <c r="AD34" s="195"/>
      <c r="AE34" s="195"/>
      <c r="AK34" s="194">
        <v>0</v>
      </c>
      <c r="AL34" s="195"/>
      <c r="AM34" s="195"/>
      <c r="AN34" s="195"/>
      <c r="AO34" s="195"/>
      <c r="AR34" s="33"/>
    </row>
    <row r="35" spans="1:57" s="3" customFormat="1" ht="14.45" hidden="1" customHeight="1">
      <c r="B35" s="33"/>
      <c r="F35" s="23" t="s">
        <v>40</v>
      </c>
      <c r="L35" s="196">
        <v>0.12</v>
      </c>
      <c r="M35" s="195"/>
      <c r="N35" s="195"/>
      <c r="O35" s="195"/>
      <c r="P35" s="195"/>
      <c r="W35" s="194">
        <f>ROUND(BC94 + SUM(CG97), 2)</f>
        <v>0</v>
      </c>
      <c r="X35" s="195"/>
      <c r="Y35" s="195"/>
      <c r="Z35" s="195"/>
      <c r="AA35" s="195"/>
      <c r="AB35" s="195"/>
      <c r="AC35" s="195"/>
      <c r="AD35" s="195"/>
      <c r="AE35" s="195"/>
      <c r="AK35" s="194">
        <v>0</v>
      </c>
      <c r="AL35" s="195"/>
      <c r="AM35" s="195"/>
      <c r="AN35" s="195"/>
      <c r="AO35" s="195"/>
      <c r="AR35" s="33"/>
    </row>
    <row r="36" spans="1:57" s="3" customFormat="1" ht="14.45" hidden="1" customHeight="1">
      <c r="B36" s="33"/>
      <c r="F36" s="23" t="s">
        <v>41</v>
      </c>
      <c r="L36" s="196">
        <v>0</v>
      </c>
      <c r="M36" s="195"/>
      <c r="N36" s="195"/>
      <c r="O36" s="195"/>
      <c r="P36" s="195"/>
      <c r="W36" s="194">
        <f>ROUND(BD94 + SUM(CH97), 2)</f>
        <v>0</v>
      </c>
      <c r="X36" s="195"/>
      <c r="Y36" s="195"/>
      <c r="Z36" s="195"/>
      <c r="AA36" s="195"/>
      <c r="AB36" s="195"/>
      <c r="AC36" s="195"/>
      <c r="AD36" s="195"/>
      <c r="AE36" s="195"/>
      <c r="AK36" s="194">
        <v>0</v>
      </c>
      <c r="AL36" s="195"/>
      <c r="AM36" s="195"/>
      <c r="AN36" s="195"/>
      <c r="AO36" s="195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42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43</v>
      </c>
      <c r="U38" s="36"/>
      <c r="V38" s="36"/>
      <c r="W38" s="36"/>
      <c r="X38" s="187" t="s">
        <v>44</v>
      </c>
      <c r="Y38" s="188"/>
      <c r="Z38" s="188"/>
      <c r="AA38" s="188"/>
      <c r="AB38" s="188"/>
      <c r="AC38" s="36"/>
      <c r="AD38" s="36"/>
      <c r="AE38" s="36"/>
      <c r="AF38" s="36"/>
      <c r="AG38" s="36"/>
      <c r="AH38" s="36"/>
      <c r="AI38" s="36"/>
      <c r="AJ38" s="36"/>
      <c r="AK38" s="189">
        <f>SUM(AK29:AK36)</f>
        <v>0</v>
      </c>
      <c r="AL38" s="188"/>
      <c r="AM38" s="188"/>
      <c r="AN38" s="188"/>
      <c r="AO38" s="190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1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47</v>
      </c>
      <c r="AI60" s="31"/>
      <c r="AJ60" s="31"/>
      <c r="AK60" s="31"/>
      <c r="AL60" s="31"/>
      <c r="AM60" s="41" t="s">
        <v>48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39" t="s">
        <v>49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50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1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47</v>
      </c>
      <c r="AI75" s="31"/>
      <c r="AJ75" s="31"/>
      <c r="AK75" s="31"/>
      <c r="AL75" s="31"/>
      <c r="AM75" s="41" t="s">
        <v>48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>
      <c r="A82" s="28"/>
      <c r="B82" s="29"/>
      <c r="C82" s="18" t="s">
        <v>51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3" t="s">
        <v>12</v>
      </c>
      <c r="L84" s="4" t="str">
        <f>K5</f>
        <v>140224</v>
      </c>
      <c r="AR84" s="47"/>
    </row>
    <row r="85" spans="1:90" s="5" customFormat="1" ht="36.950000000000003" customHeight="1">
      <c r="B85" s="48"/>
      <c r="C85" s="49" t="s">
        <v>14</v>
      </c>
      <c r="L85" s="191" t="str">
        <f>K6</f>
        <v>Oprava schodiště poliklinika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48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3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Most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20</v>
      </c>
      <c r="AJ87" s="28"/>
      <c r="AK87" s="28"/>
      <c r="AL87" s="28"/>
      <c r="AM87" s="193" t="str">
        <f>IF(AN8= "","",AN8)</f>
        <v/>
      </c>
      <c r="AN87" s="193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>
      <c r="A89" s="28"/>
      <c r="B89" s="29"/>
      <c r="C89" s="23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26</v>
      </c>
      <c r="AJ89" s="28"/>
      <c r="AK89" s="28"/>
      <c r="AL89" s="28"/>
      <c r="AM89" s="180" t="str">
        <f>IF(E17="","",E17)</f>
        <v xml:space="preserve"> </v>
      </c>
      <c r="AN89" s="181"/>
      <c r="AO89" s="181"/>
      <c r="AP89" s="181"/>
      <c r="AQ89" s="28"/>
      <c r="AR89" s="29"/>
      <c r="AS89" s="176" t="s">
        <v>52</v>
      </c>
      <c r="AT89" s="177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28</v>
      </c>
      <c r="AJ90" s="28"/>
      <c r="AK90" s="28"/>
      <c r="AL90" s="28"/>
      <c r="AM90" s="180" t="str">
        <f>IF(E20="","",E20)</f>
        <v xml:space="preserve"> </v>
      </c>
      <c r="AN90" s="181"/>
      <c r="AO90" s="181"/>
      <c r="AP90" s="181"/>
      <c r="AQ90" s="28"/>
      <c r="AR90" s="29"/>
      <c r="AS90" s="178"/>
      <c r="AT90" s="179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78"/>
      <c r="AT91" s="179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82" t="s">
        <v>53</v>
      </c>
      <c r="D92" s="183"/>
      <c r="E92" s="183"/>
      <c r="F92" s="183"/>
      <c r="G92" s="183"/>
      <c r="H92" s="56"/>
      <c r="I92" s="184" t="s">
        <v>54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55</v>
      </c>
      <c r="AH92" s="183"/>
      <c r="AI92" s="183"/>
      <c r="AJ92" s="183"/>
      <c r="AK92" s="183"/>
      <c r="AL92" s="183"/>
      <c r="AM92" s="183"/>
      <c r="AN92" s="184" t="s">
        <v>56</v>
      </c>
      <c r="AO92" s="183"/>
      <c r="AP92" s="186"/>
      <c r="AQ92" s="57" t="s">
        <v>57</v>
      </c>
      <c r="AR92" s="29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>
      <c r="B94" s="64"/>
      <c r="C94" s="65" t="s">
        <v>70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75">
        <f>ROUND(AG95,2)</f>
        <v>0</v>
      </c>
      <c r="AH94" s="175"/>
      <c r="AI94" s="175"/>
      <c r="AJ94" s="175"/>
      <c r="AK94" s="175"/>
      <c r="AL94" s="175"/>
      <c r="AM94" s="175"/>
      <c r="AN94" s="168">
        <f>SUM(AG94,AT94)</f>
        <v>0</v>
      </c>
      <c r="AO94" s="168"/>
      <c r="AP94" s="168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1304.6614199999999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71</v>
      </c>
      <c r="BT94" s="73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0" s="7" customFormat="1" ht="16.5" customHeight="1">
      <c r="A95" s="74" t="s">
        <v>75</v>
      </c>
      <c r="B95" s="75"/>
      <c r="C95" s="76"/>
      <c r="D95" s="174" t="s">
        <v>13</v>
      </c>
      <c r="E95" s="174"/>
      <c r="F95" s="174"/>
      <c r="G95" s="174"/>
      <c r="H95" s="174"/>
      <c r="I95" s="77"/>
      <c r="J95" s="174" t="s">
        <v>15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2">
        <f>'140224 - Oprava schodiště...'!J30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78" t="s">
        <v>76</v>
      </c>
      <c r="AR95" s="75"/>
      <c r="AS95" s="79">
        <v>0</v>
      </c>
      <c r="AT95" s="80">
        <f>ROUND(SUM(AV95:AW95),2)</f>
        <v>0</v>
      </c>
      <c r="AU95" s="81">
        <f>'140224 - Oprava schodiště...'!P135</f>
        <v>1304.6614169999998</v>
      </c>
      <c r="AV95" s="80">
        <f>'140224 - Oprava schodiště...'!J33</f>
        <v>0</v>
      </c>
      <c r="AW95" s="80">
        <f>'140224 - Oprava schodiště...'!J34</f>
        <v>0</v>
      </c>
      <c r="AX95" s="80">
        <f>'140224 - Oprava schodiště...'!J35</f>
        <v>0</v>
      </c>
      <c r="AY95" s="80">
        <f>'140224 - Oprava schodiště...'!J36</f>
        <v>0</v>
      </c>
      <c r="AZ95" s="80">
        <f>'140224 - Oprava schodiště...'!F33</f>
        <v>0</v>
      </c>
      <c r="BA95" s="80">
        <f>'140224 - Oprava schodiště...'!F34</f>
        <v>0</v>
      </c>
      <c r="BB95" s="80">
        <f>'140224 - Oprava schodiště...'!F35</f>
        <v>0</v>
      </c>
      <c r="BC95" s="80">
        <f>'140224 - Oprava schodiště...'!F36</f>
        <v>0</v>
      </c>
      <c r="BD95" s="82">
        <f>'140224 - Oprava schodiště...'!F37</f>
        <v>0</v>
      </c>
      <c r="BT95" s="83" t="s">
        <v>77</v>
      </c>
      <c r="BU95" s="83" t="s">
        <v>78</v>
      </c>
      <c r="BV95" s="83" t="s">
        <v>73</v>
      </c>
      <c r="BW95" s="83" t="s">
        <v>4</v>
      </c>
      <c r="BX95" s="83" t="s">
        <v>74</v>
      </c>
      <c r="CL95" s="83" t="s">
        <v>1</v>
      </c>
    </row>
    <row r="96" spans="1:90">
      <c r="B96" s="17"/>
      <c r="AR96" s="17"/>
    </row>
    <row r="97" spans="1:57" s="2" customFormat="1" ht="30" customHeight="1">
      <c r="A97" s="28"/>
      <c r="B97" s="29"/>
      <c r="C97" s="65" t="s">
        <v>79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168">
        <v>0</v>
      </c>
      <c r="AH97" s="168"/>
      <c r="AI97" s="168"/>
      <c r="AJ97" s="168"/>
      <c r="AK97" s="168"/>
      <c r="AL97" s="168"/>
      <c r="AM97" s="168"/>
      <c r="AN97" s="168">
        <v>0</v>
      </c>
      <c r="AO97" s="168"/>
      <c r="AP97" s="168"/>
      <c r="AQ97" s="84"/>
      <c r="AR97" s="29"/>
      <c r="AS97" s="58" t="s">
        <v>80</v>
      </c>
      <c r="AT97" s="59" t="s">
        <v>81</v>
      </c>
      <c r="AU97" s="59" t="s">
        <v>36</v>
      </c>
      <c r="AV97" s="60" t="s">
        <v>59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0.9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" customHeight="1">
      <c r="A99" s="28"/>
      <c r="B99" s="29"/>
      <c r="C99" s="85" t="s">
        <v>82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69">
        <f>ROUND(AG94 + AG97, 2)</f>
        <v>0</v>
      </c>
      <c r="AH99" s="169"/>
      <c r="AI99" s="169"/>
      <c r="AJ99" s="169"/>
      <c r="AK99" s="169"/>
      <c r="AL99" s="169"/>
      <c r="AM99" s="169"/>
      <c r="AN99" s="169">
        <f>ROUND(AN94 + AN97, 2)</f>
        <v>0</v>
      </c>
      <c r="AO99" s="169"/>
      <c r="AP99" s="169"/>
      <c r="AQ99" s="86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5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</mergeCells>
  <hyperlinks>
    <hyperlink ref="A95" location="'140224 - Oprava schodiště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6"/>
  <sheetViews>
    <sheetView showGridLines="0" workbookViewId="0">
      <selection activeCell="J10" sqref="J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84</v>
      </c>
      <c r="L4" s="17"/>
      <c r="M4" s="89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8"/>
      <c r="B6" s="29"/>
      <c r="C6" s="28"/>
      <c r="D6" s="23" t="s">
        <v>14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91" t="s">
        <v>15</v>
      </c>
      <c r="F7" s="204"/>
      <c r="G7" s="204"/>
      <c r="H7" s="204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3" t="s">
        <v>16</v>
      </c>
      <c r="E9" s="28"/>
      <c r="F9" s="21" t="s">
        <v>1</v>
      </c>
      <c r="G9" s="28"/>
      <c r="H9" s="28"/>
      <c r="I9" s="23" t="s">
        <v>17</v>
      </c>
      <c r="J9" s="21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3" t="s">
        <v>18</v>
      </c>
      <c r="E10" s="28"/>
      <c r="F10" s="21" t="s">
        <v>19</v>
      </c>
      <c r="G10" s="28"/>
      <c r="H10" s="28"/>
      <c r="I10" s="23" t="s">
        <v>20</v>
      </c>
      <c r="J10" s="51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21</v>
      </c>
      <c r="E12" s="28"/>
      <c r="F12" s="28"/>
      <c r="G12" s="28"/>
      <c r="H12" s="28"/>
      <c r="I12" s="23" t="s">
        <v>22</v>
      </c>
      <c r="J12" s="21" t="str">
        <f>IF('Rekapitulace stavby'!AN10="","",'Rekapitulace stavby'!AN10)</f>
        <v/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1" t="str">
        <f>IF('Rekapitulace stavby'!E11="","",'Rekapitulace stavby'!E11)</f>
        <v xml:space="preserve"> </v>
      </c>
      <c r="F13" s="28"/>
      <c r="G13" s="28"/>
      <c r="H13" s="28"/>
      <c r="I13" s="23" t="s">
        <v>24</v>
      </c>
      <c r="J13" s="21" t="str">
        <f>IF('Rekapitulace stavby'!AN11="","",'Rekapitulace stavby'!AN11)</f>
        <v/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3" t="s">
        <v>25</v>
      </c>
      <c r="E15" s="28"/>
      <c r="F15" s="28"/>
      <c r="G15" s="28"/>
      <c r="H15" s="28"/>
      <c r="I15" s="23" t="s">
        <v>22</v>
      </c>
      <c r="J15" s="21" t="str">
        <f>'Rekapitulace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00" t="str">
        <f>'Rekapitulace stavby'!E14</f>
        <v xml:space="preserve"> </v>
      </c>
      <c r="F16" s="200"/>
      <c r="G16" s="200"/>
      <c r="H16" s="200"/>
      <c r="I16" s="23" t="s">
        <v>24</v>
      </c>
      <c r="J16" s="21" t="str">
        <f>'Rekapitulace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3" t="s">
        <v>26</v>
      </c>
      <c r="E18" s="28"/>
      <c r="F18" s="28"/>
      <c r="G18" s="28"/>
      <c r="H18" s="28"/>
      <c r="I18" s="23" t="s">
        <v>22</v>
      </c>
      <c r="J18" s="21" t="str">
        <f>IF('Rekapitulace stavby'!AN16="","",'Rekapitulace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1" t="str">
        <f>IF('Rekapitulace stavby'!E17="","",'Rekapitulace stavby'!E17)</f>
        <v xml:space="preserve"> </v>
      </c>
      <c r="F19" s="28"/>
      <c r="G19" s="28"/>
      <c r="H19" s="28"/>
      <c r="I19" s="23" t="s">
        <v>24</v>
      </c>
      <c r="J19" s="21" t="str">
        <f>IF('Rekapitulace stavby'!AN17="","",'Rekapitulace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3" t="s">
        <v>28</v>
      </c>
      <c r="E21" s="28"/>
      <c r="F21" s="28"/>
      <c r="G21" s="28"/>
      <c r="H21" s="28"/>
      <c r="I21" s="23" t="s">
        <v>22</v>
      </c>
      <c r="J21" s="21" t="str">
        <f>IF('Rekapitulace stavby'!AN19="","",'Rekapitulace stavby'!AN19)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1" t="str">
        <f>IF('Rekapitulace stavby'!E20="","",'Rekapitulace stavby'!E20)</f>
        <v xml:space="preserve"> </v>
      </c>
      <c r="F22" s="28"/>
      <c r="G22" s="28"/>
      <c r="H22" s="28"/>
      <c r="I22" s="23" t="s">
        <v>24</v>
      </c>
      <c r="J22" s="21" t="str">
        <f>IF('Rekapitulace stavby'!AN20="","",'Rekapitulace stavby'!AN20)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3" t="s">
        <v>29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90"/>
      <c r="B25" s="91"/>
      <c r="C25" s="90"/>
      <c r="D25" s="90"/>
      <c r="E25" s="202" t="s">
        <v>1</v>
      </c>
      <c r="F25" s="202"/>
      <c r="G25" s="202"/>
      <c r="H25" s="202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4.45" customHeight="1">
      <c r="A28" s="28"/>
      <c r="B28" s="29"/>
      <c r="C28" s="28"/>
      <c r="D28" s="21" t="s">
        <v>85</v>
      </c>
      <c r="E28" s="28"/>
      <c r="F28" s="28"/>
      <c r="G28" s="28"/>
      <c r="H28" s="28"/>
      <c r="I28" s="28"/>
      <c r="J28" s="27">
        <f>J94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14.45" customHeight="1">
      <c r="A29" s="28"/>
      <c r="B29" s="29"/>
      <c r="C29" s="28"/>
      <c r="D29" s="26" t="s">
        <v>86</v>
      </c>
      <c r="E29" s="28"/>
      <c r="F29" s="28"/>
      <c r="G29" s="28"/>
      <c r="H29" s="28"/>
      <c r="I29" s="28"/>
      <c r="J29" s="27">
        <f>J116</f>
        <v>0</v>
      </c>
      <c r="K29" s="28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3" t="s">
        <v>32</v>
      </c>
      <c r="E30" s="28"/>
      <c r="F30" s="28"/>
      <c r="G30" s="28"/>
      <c r="H30" s="28"/>
      <c r="I30" s="28"/>
      <c r="J30" s="67">
        <f>ROUND(J28 + J29,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34</v>
      </c>
      <c r="G32" s="28"/>
      <c r="H32" s="28"/>
      <c r="I32" s="32" t="s">
        <v>33</v>
      </c>
      <c r="J32" s="32" t="s">
        <v>35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4" t="s">
        <v>36</v>
      </c>
      <c r="E33" s="23" t="s">
        <v>37</v>
      </c>
      <c r="F33" s="95">
        <f>ROUND((SUM(BE116:BE117) + SUM(BE135:BE255)),  2)</f>
        <v>0</v>
      </c>
      <c r="G33" s="28"/>
      <c r="H33" s="28"/>
      <c r="I33" s="96">
        <v>0.21</v>
      </c>
      <c r="J33" s="95">
        <f>ROUND(((SUM(BE116:BE117) + SUM(BE135:BE255))*I33),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38</v>
      </c>
      <c r="F34" s="95">
        <f>ROUND((SUM(BF116:BF117) + SUM(BF135:BF255)),  2)</f>
        <v>0</v>
      </c>
      <c r="G34" s="28"/>
      <c r="H34" s="28"/>
      <c r="I34" s="96">
        <v>0.12</v>
      </c>
      <c r="J34" s="95">
        <f>ROUND(((SUM(BF116:BF117) + SUM(BF135:BF255))*I34),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39</v>
      </c>
      <c r="F35" s="95">
        <f>ROUND((SUM(BG116:BG117) + SUM(BG135:BG255)),  2)</f>
        <v>0</v>
      </c>
      <c r="G35" s="28"/>
      <c r="H35" s="28"/>
      <c r="I35" s="96">
        <v>0.21</v>
      </c>
      <c r="J35" s="95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40</v>
      </c>
      <c r="F36" s="95">
        <f>ROUND((SUM(BH116:BH117) + SUM(BH135:BH255)),  2)</f>
        <v>0</v>
      </c>
      <c r="G36" s="28"/>
      <c r="H36" s="28"/>
      <c r="I36" s="96">
        <v>0.12</v>
      </c>
      <c r="J36" s="95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5">
        <f>ROUND((SUM(BI116:BI117) + SUM(BI135:BI255)),  2)</f>
        <v>0</v>
      </c>
      <c r="G37" s="28"/>
      <c r="H37" s="28"/>
      <c r="I37" s="96">
        <v>0</v>
      </c>
      <c r="J37" s="95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8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47</v>
      </c>
      <c r="E61" s="31"/>
      <c r="F61" s="102" t="s">
        <v>48</v>
      </c>
      <c r="G61" s="41" t="s">
        <v>47</v>
      </c>
      <c r="H61" s="31"/>
      <c r="I61" s="31"/>
      <c r="J61" s="103" t="s">
        <v>48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47</v>
      </c>
      <c r="E76" s="31"/>
      <c r="F76" s="102" t="s">
        <v>48</v>
      </c>
      <c r="G76" s="41" t="s">
        <v>47</v>
      </c>
      <c r="H76" s="31"/>
      <c r="I76" s="31"/>
      <c r="J76" s="103" t="s">
        <v>48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87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91" t="str">
        <f>E7</f>
        <v>Oprava schodiště poliklinika</v>
      </c>
      <c r="F85" s="204"/>
      <c r="G85" s="204"/>
      <c r="H85" s="20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3" t="s">
        <v>18</v>
      </c>
      <c r="D87" s="28"/>
      <c r="E87" s="28"/>
      <c r="F87" s="21" t="str">
        <f>F10</f>
        <v>Most</v>
      </c>
      <c r="G87" s="28"/>
      <c r="H87" s="28"/>
      <c r="I87" s="23" t="s">
        <v>20</v>
      </c>
      <c r="J87" s="51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>
      <c r="A89" s="28"/>
      <c r="B89" s="29"/>
      <c r="C89" s="23" t="s">
        <v>21</v>
      </c>
      <c r="D89" s="28"/>
      <c r="E89" s="28"/>
      <c r="F89" s="21" t="str">
        <f>E13</f>
        <v xml:space="preserve"> </v>
      </c>
      <c r="G89" s="28"/>
      <c r="H89" s="28"/>
      <c r="I89" s="23" t="s">
        <v>26</v>
      </c>
      <c r="J89" s="24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>
      <c r="A90" s="28"/>
      <c r="B90" s="29"/>
      <c r="C90" s="23" t="s">
        <v>25</v>
      </c>
      <c r="D90" s="28"/>
      <c r="E90" s="28"/>
      <c r="F90" s="21" t="str">
        <f>IF(E16="","",E16)</f>
        <v xml:space="preserve"> </v>
      </c>
      <c r="G90" s="28"/>
      <c r="H90" s="28"/>
      <c r="I90" s="23" t="s">
        <v>28</v>
      </c>
      <c r="J90" s="24" t="str">
        <f>E22</f>
        <v xml:space="preserve">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4" t="s">
        <v>88</v>
      </c>
      <c r="D92" s="86"/>
      <c r="E92" s="86"/>
      <c r="F92" s="86"/>
      <c r="G92" s="86"/>
      <c r="H92" s="86"/>
      <c r="I92" s="86"/>
      <c r="J92" s="105" t="s">
        <v>89</v>
      </c>
      <c r="K92" s="86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6" t="s">
        <v>90</v>
      </c>
      <c r="D94" s="28"/>
      <c r="E94" s="28"/>
      <c r="F94" s="28"/>
      <c r="G94" s="28"/>
      <c r="H94" s="28"/>
      <c r="I94" s="28"/>
      <c r="J94" s="67">
        <f>J135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4" t="s">
        <v>91</v>
      </c>
    </row>
    <row r="95" spans="1:47" s="9" customFormat="1" ht="24.95" customHeight="1">
      <c r="B95" s="107"/>
      <c r="D95" s="108" t="s">
        <v>92</v>
      </c>
      <c r="E95" s="109"/>
      <c r="F95" s="109"/>
      <c r="G95" s="109"/>
      <c r="H95" s="109"/>
      <c r="I95" s="109"/>
      <c r="J95" s="110">
        <f>J136</f>
        <v>0</v>
      </c>
      <c r="L95" s="107"/>
    </row>
    <row r="96" spans="1:47" s="10" customFormat="1" ht="19.899999999999999" customHeight="1">
      <c r="B96" s="111"/>
      <c r="D96" s="112" t="s">
        <v>93</v>
      </c>
      <c r="E96" s="113"/>
      <c r="F96" s="113"/>
      <c r="G96" s="113"/>
      <c r="H96" s="113"/>
      <c r="I96" s="113"/>
      <c r="J96" s="114">
        <f>J137</f>
        <v>0</v>
      </c>
      <c r="L96" s="111"/>
    </row>
    <row r="97" spans="2:12" s="10" customFormat="1" ht="19.899999999999999" customHeight="1">
      <c r="B97" s="111"/>
      <c r="D97" s="112" t="s">
        <v>94</v>
      </c>
      <c r="E97" s="113"/>
      <c r="F97" s="113"/>
      <c r="G97" s="113"/>
      <c r="H97" s="113"/>
      <c r="I97" s="113"/>
      <c r="J97" s="114">
        <f>J149</f>
        <v>0</v>
      </c>
      <c r="L97" s="111"/>
    </row>
    <row r="98" spans="2:12" s="10" customFormat="1" ht="19.899999999999999" customHeight="1">
      <c r="B98" s="111"/>
      <c r="D98" s="112" t="s">
        <v>95</v>
      </c>
      <c r="E98" s="113"/>
      <c r="F98" s="113"/>
      <c r="G98" s="113"/>
      <c r="H98" s="113"/>
      <c r="I98" s="113"/>
      <c r="J98" s="114">
        <f>J154</f>
        <v>0</v>
      </c>
      <c r="L98" s="111"/>
    </row>
    <row r="99" spans="2:12" s="10" customFormat="1" ht="19.899999999999999" customHeight="1">
      <c r="B99" s="111"/>
      <c r="D99" s="112" t="s">
        <v>96</v>
      </c>
      <c r="E99" s="113"/>
      <c r="F99" s="113"/>
      <c r="G99" s="113"/>
      <c r="H99" s="113"/>
      <c r="I99" s="113"/>
      <c r="J99" s="114">
        <f>J157</f>
        <v>0</v>
      </c>
      <c r="L99" s="111"/>
    </row>
    <row r="100" spans="2:12" s="10" customFormat="1" ht="19.899999999999999" customHeight="1">
      <c r="B100" s="111"/>
      <c r="D100" s="112" t="s">
        <v>97</v>
      </c>
      <c r="E100" s="113"/>
      <c r="F100" s="113"/>
      <c r="G100" s="113"/>
      <c r="H100" s="113"/>
      <c r="I100" s="113"/>
      <c r="J100" s="114">
        <f>J162</f>
        <v>0</v>
      </c>
      <c r="L100" s="111"/>
    </row>
    <row r="101" spans="2:12" s="10" customFormat="1" ht="19.899999999999999" customHeight="1">
      <c r="B101" s="111"/>
      <c r="D101" s="112" t="s">
        <v>98</v>
      </c>
      <c r="E101" s="113"/>
      <c r="F101" s="113"/>
      <c r="G101" s="113"/>
      <c r="H101" s="113"/>
      <c r="I101" s="113"/>
      <c r="J101" s="114">
        <f>J174</f>
        <v>0</v>
      </c>
      <c r="L101" s="111"/>
    </row>
    <row r="102" spans="2:12" s="10" customFormat="1" ht="19.899999999999999" customHeight="1">
      <c r="B102" s="111"/>
      <c r="D102" s="112" t="s">
        <v>99</v>
      </c>
      <c r="E102" s="113"/>
      <c r="F102" s="113"/>
      <c r="G102" s="113"/>
      <c r="H102" s="113"/>
      <c r="I102" s="113"/>
      <c r="J102" s="114">
        <f>J180</f>
        <v>0</v>
      </c>
      <c r="L102" s="111"/>
    </row>
    <row r="103" spans="2:12" s="10" customFormat="1" ht="19.899999999999999" customHeight="1">
      <c r="B103" s="111"/>
      <c r="D103" s="112" t="s">
        <v>100</v>
      </c>
      <c r="E103" s="113"/>
      <c r="F103" s="113"/>
      <c r="G103" s="113"/>
      <c r="H103" s="113"/>
      <c r="I103" s="113"/>
      <c r="J103" s="114">
        <f>J187</f>
        <v>0</v>
      </c>
      <c r="L103" s="111"/>
    </row>
    <row r="104" spans="2:12" s="10" customFormat="1" ht="19.899999999999999" customHeight="1">
      <c r="B104" s="111"/>
      <c r="D104" s="112" t="s">
        <v>101</v>
      </c>
      <c r="E104" s="113"/>
      <c r="F104" s="113"/>
      <c r="G104" s="113"/>
      <c r="H104" s="113"/>
      <c r="I104" s="113"/>
      <c r="J104" s="114">
        <f>J194</f>
        <v>0</v>
      </c>
      <c r="L104" s="111"/>
    </row>
    <row r="105" spans="2:12" s="9" customFormat="1" ht="24.95" customHeight="1">
      <c r="B105" s="107"/>
      <c r="D105" s="108" t="s">
        <v>102</v>
      </c>
      <c r="E105" s="109"/>
      <c r="F105" s="109"/>
      <c r="G105" s="109"/>
      <c r="H105" s="109"/>
      <c r="I105" s="109"/>
      <c r="J105" s="110">
        <f>J196</f>
        <v>0</v>
      </c>
      <c r="L105" s="107"/>
    </row>
    <row r="106" spans="2:12" s="10" customFormat="1" ht="19.899999999999999" customHeight="1">
      <c r="B106" s="111"/>
      <c r="D106" s="112" t="s">
        <v>103</v>
      </c>
      <c r="E106" s="113"/>
      <c r="F106" s="113"/>
      <c r="G106" s="113"/>
      <c r="H106" s="113"/>
      <c r="I106" s="113"/>
      <c r="J106" s="114">
        <f>J197</f>
        <v>0</v>
      </c>
      <c r="L106" s="111"/>
    </row>
    <row r="107" spans="2:12" s="10" customFormat="1" ht="19.899999999999999" customHeight="1">
      <c r="B107" s="111"/>
      <c r="D107" s="112" t="s">
        <v>104</v>
      </c>
      <c r="E107" s="113"/>
      <c r="F107" s="113"/>
      <c r="G107" s="113"/>
      <c r="H107" s="113"/>
      <c r="I107" s="113"/>
      <c r="J107" s="114">
        <f>J207</f>
        <v>0</v>
      </c>
      <c r="L107" s="111"/>
    </row>
    <row r="108" spans="2:12" s="10" customFormat="1" ht="19.899999999999999" customHeight="1">
      <c r="B108" s="111"/>
      <c r="D108" s="112" t="s">
        <v>105</v>
      </c>
      <c r="E108" s="113"/>
      <c r="F108" s="113"/>
      <c r="G108" s="113"/>
      <c r="H108" s="113"/>
      <c r="I108" s="113"/>
      <c r="J108" s="114">
        <f>J219</f>
        <v>0</v>
      </c>
      <c r="L108" s="111"/>
    </row>
    <row r="109" spans="2:12" s="10" customFormat="1" ht="19.899999999999999" customHeight="1">
      <c r="B109" s="111"/>
      <c r="D109" s="112" t="s">
        <v>106</v>
      </c>
      <c r="E109" s="113"/>
      <c r="F109" s="113"/>
      <c r="G109" s="113"/>
      <c r="H109" s="113"/>
      <c r="I109" s="113"/>
      <c r="J109" s="114">
        <f>J223</f>
        <v>0</v>
      </c>
      <c r="L109" s="111"/>
    </row>
    <row r="110" spans="2:12" s="10" customFormat="1" ht="19.899999999999999" customHeight="1">
      <c r="B110" s="111"/>
      <c r="D110" s="112" t="s">
        <v>107</v>
      </c>
      <c r="E110" s="113"/>
      <c r="F110" s="113"/>
      <c r="G110" s="113"/>
      <c r="H110" s="113"/>
      <c r="I110" s="113"/>
      <c r="J110" s="114">
        <f>J226</f>
        <v>0</v>
      </c>
      <c r="L110" s="111"/>
    </row>
    <row r="111" spans="2:12" s="10" customFormat="1" ht="19.899999999999999" customHeight="1">
      <c r="B111" s="111"/>
      <c r="D111" s="112" t="s">
        <v>108</v>
      </c>
      <c r="E111" s="113"/>
      <c r="F111" s="113"/>
      <c r="G111" s="113"/>
      <c r="H111" s="113"/>
      <c r="I111" s="113"/>
      <c r="J111" s="114">
        <f>J235</f>
        <v>0</v>
      </c>
      <c r="L111" s="111"/>
    </row>
    <row r="112" spans="2:12" s="10" customFormat="1" ht="19.899999999999999" customHeight="1">
      <c r="B112" s="111"/>
      <c r="D112" s="112" t="s">
        <v>109</v>
      </c>
      <c r="E112" s="113"/>
      <c r="F112" s="113"/>
      <c r="G112" s="113"/>
      <c r="H112" s="113"/>
      <c r="I112" s="113"/>
      <c r="J112" s="114">
        <f>J248</f>
        <v>0</v>
      </c>
      <c r="L112" s="111"/>
    </row>
    <row r="113" spans="1:31" s="10" customFormat="1" ht="19.899999999999999" customHeight="1">
      <c r="B113" s="111"/>
      <c r="D113" s="112" t="s">
        <v>110</v>
      </c>
      <c r="E113" s="113"/>
      <c r="F113" s="113"/>
      <c r="G113" s="113"/>
      <c r="H113" s="113"/>
      <c r="I113" s="113"/>
      <c r="J113" s="114">
        <f>J252</f>
        <v>0</v>
      </c>
      <c r="L113" s="111"/>
    </row>
    <row r="114" spans="1:31" s="2" customFormat="1" ht="21.75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s="2" customFormat="1" ht="29.25" customHeight="1">
      <c r="A116" s="28"/>
      <c r="B116" s="29"/>
      <c r="C116" s="106" t="s">
        <v>111</v>
      </c>
      <c r="D116" s="28"/>
      <c r="E116" s="28"/>
      <c r="F116" s="28"/>
      <c r="G116" s="28"/>
      <c r="H116" s="28"/>
      <c r="I116" s="28"/>
      <c r="J116" s="115">
        <v>0</v>
      </c>
      <c r="K116" s="28"/>
      <c r="L116" s="38"/>
      <c r="N116" s="116" t="s">
        <v>36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18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9.25" customHeight="1">
      <c r="A118" s="28"/>
      <c r="B118" s="29"/>
      <c r="C118" s="85" t="s">
        <v>82</v>
      </c>
      <c r="D118" s="86"/>
      <c r="E118" s="86"/>
      <c r="F118" s="86"/>
      <c r="G118" s="86"/>
      <c r="H118" s="86"/>
      <c r="I118" s="86"/>
      <c r="J118" s="87">
        <f>ROUND(J94+J116,2)</f>
        <v>0</v>
      </c>
      <c r="K118" s="86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5" customHeight="1">
      <c r="A119" s="28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3" spans="1:31" s="2" customFormat="1" ht="6.95" customHeight="1">
      <c r="A123" s="28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24.95" customHeight="1">
      <c r="A124" s="28"/>
      <c r="B124" s="29"/>
      <c r="C124" s="18" t="s">
        <v>112</v>
      </c>
      <c r="D124" s="28"/>
      <c r="E124" s="28"/>
      <c r="F124" s="28"/>
      <c r="G124" s="28"/>
      <c r="H124" s="28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5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2" customHeight="1">
      <c r="A126" s="28"/>
      <c r="B126" s="29"/>
      <c r="C126" s="23" t="s">
        <v>14</v>
      </c>
      <c r="D126" s="28"/>
      <c r="E126" s="28"/>
      <c r="F126" s="28"/>
      <c r="G126" s="28"/>
      <c r="H126" s="28"/>
      <c r="I126" s="28"/>
      <c r="J126" s="28"/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6.5" customHeight="1">
      <c r="A127" s="28"/>
      <c r="B127" s="29"/>
      <c r="C127" s="28"/>
      <c r="D127" s="28"/>
      <c r="E127" s="191" t="str">
        <f>E7</f>
        <v>Oprava schodiště poliklinika</v>
      </c>
      <c r="F127" s="204"/>
      <c r="G127" s="204"/>
      <c r="H127" s="204"/>
      <c r="I127" s="28"/>
      <c r="J127" s="28"/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5" customHeight="1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2" customHeight="1">
      <c r="A129" s="28"/>
      <c r="B129" s="29"/>
      <c r="C129" s="23" t="s">
        <v>18</v>
      </c>
      <c r="D129" s="28"/>
      <c r="E129" s="28"/>
      <c r="F129" s="21" t="str">
        <f>F10</f>
        <v>Most</v>
      </c>
      <c r="G129" s="28"/>
      <c r="H129" s="28"/>
      <c r="I129" s="23" t="s">
        <v>20</v>
      </c>
      <c r="J129" s="51" t="str">
        <f>IF(J10="","",J10)</f>
        <v/>
      </c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6.95" customHeight="1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5.2" customHeight="1">
      <c r="A131" s="28"/>
      <c r="B131" s="29"/>
      <c r="C131" s="23" t="s">
        <v>21</v>
      </c>
      <c r="D131" s="28"/>
      <c r="E131" s="28"/>
      <c r="F131" s="21" t="str">
        <f>E13</f>
        <v xml:space="preserve"> </v>
      </c>
      <c r="G131" s="28"/>
      <c r="H131" s="28"/>
      <c r="I131" s="23" t="s">
        <v>26</v>
      </c>
      <c r="J131" s="24" t="str">
        <f>E19</f>
        <v xml:space="preserve"> </v>
      </c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15.2" customHeight="1">
      <c r="A132" s="28"/>
      <c r="B132" s="29"/>
      <c r="C132" s="23" t="s">
        <v>25</v>
      </c>
      <c r="D132" s="28"/>
      <c r="E132" s="28"/>
      <c r="F132" s="21" t="str">
        <f>IF(E16="","",E16)</f>
        <v xml:space="preserve"> </v>
      </c>
      <c r="G132" s="28"/>
      <c r="H132" s="28"/>
      <c r="I132" s="23" t="s">
        <v>28</v>
      </c>
      <c r="J132" s="24" t="str">
        <f>E22</f>
        <v xml:space="preserve"> </v>
      </c>
      <c r="K132" s="28"/>
      <c r="L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2" customFormat="1" ht="10.35" customHeight="1">
      <c r="A133" s="28"/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3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11" customFormat="1" ht="29.25" customHeight="1">
      <c r="A134" s="117"/>
      <c r="B134" s="118"/>
      <c r="C134" s="119" t="s">
        <v>113</v>
      </c>
      <c r="D134" s="120" t="s">
        <v>57</v>
      </c>
      <c r="E134" s="120" t="s">
        <v>53</v>
      </c>
      <c r="F134" s="120" t="s">
        <v>54</v>
      </c>
      <c r="G134" s="120" t="s">
        <v>114</v>
      </c>
      <c r="H134" s="120" t="s">
        <v>115</v>
      </c>
      <c r="I134" s="120" t="s">
        <v>116</v>
      </c>
      <c r="J134" s="121" t="s">
        <v>89</v>
      </c>
      <c r="K134" s="122" t="s">
        <v>117</v>
      </c>
      <c r="L134" s="123"/>
      <c r="M134" s="58" t="s">
        <v>1</v>
      </c>
      <c r="N134" s="59" t="s">
        <v>36</v>
      </c>
      <c r="O134" s="59" t="s">
        <v>118</v>
      </c>
      <c r="P134" s="59" t="s">
        <v>119</v>
      </c>
      <c r="Q134" s="59" t="s">
        <v>120</v>
      </c>
      <c r="R134" s="59" t="s">
        <v>121</v>
      </c>
      <c r="S134" s="59" t="s">
        <v>122</v>
      </c>
      <c r="T134" s="60" t="s">
        <v>123</v>
      </c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</row>
    <row r="135" spans="1:65" s="2" customFormat="1" ht="22.9" customHeight="1">
      <c r="A135" s="28"/>
      <c r="B135" s="29"/>
      <c r="C135" s="65" t="s">
        <v>124</v>
      </c>
      <c r="D135" s="28"/>
      <c r="E135" s="28"/>
      <c r="F135" s="28"/>
      <c r="G135" s="28"/>
      <c r="H135" s="28"/>
      <c r="I135" s="28"/>
      <c r="J135" s="124">
        <f>BK135</f>
        <v>0</v>
      </c>
      <c r="K135" s="28"/>
      <c r="L135" s="29"/>
      <c r="M135" s="61"/>
      <c r="N135" s="52"/>
      <c r="O135" s="62"/>
      <c r="P135" s="125">
        <f>P136+P196</f>
        <v>1304.6614169999998</v>
      </c>
      <c r="Q135" s="62"/>
      <c r="R135" s="125">
        <f>R136+R196</f>
        <v>106.78478529</v>
      </c>
      <c r="S135" s="62"/>
      <c r="T135" s="126">
        <f>T136+T196</f>
        <v>86.594958999999989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4" t="s">
        <v>71</v>
      </c>
      <c r="AU135" s="14" t="s">
        <v>91</v>
      </c>
      <c r="BK135" s="127">
        <f>BK136+BK196</f>
        <v>0</v>
      </c>
    </row>
    <row r="136" spans="1:65" s="12" customFormat="1" ht="25.9" customHeight="1">
      <c r="B136" s="128"/>
      <c r="D136" s="129" t="s">
        <v>71</v>
      </c>
      <c r="E136" s="130" t="s">
        <v>125</v>
      </c>
      <c r="F136" s="130" t="s">
        <v>126</v>
      </c>
      <c r="J136" s="131">
        <f>BK136</f>
        <v>0</v>
      </c>
      <c r="L136" s="128"/>
      <c r="M136" s="132"/>
      <c r="N136" s="133"/>
      <c r="O136" s="133"/>
      <c r="P136" s="134">
        <f>P137+P149+P154+P157+P162+P174+P180+P187+P194</f>
        <v>909.09164699999997</v>
      </c>
      <c r="Q136" s="133"/>
      <c r="R136" s="134">
        <f>R137+R149+R154+R157+R162+R174+R180+R187+R194</f>
        <v>101.00854245000001</v>
      </c>
      <c r="S136" s="133"/>
      <c r="T136" s="135">
        <f>T137+T149+T154+T157+T162+T174+T180+T187+T194</f>
        <v>71.374223999999984</v>
      </c>
      <c r="AR136" s="129" t="s">
        <v>77</v>
      </c>
      <c r="AT136" s="136" t="s">
        <v>71</v>
      </c>
      <c r="AU136" s="136" t="s">
        <v>72</v>
      </c>
      <c r="AY136" s="129" t="s">
        <v>127</v>
      </c>
      <c r="BK136" s="137">
        <f>BK137+BK149+BK154+BK157+BK162+BK174+BK180+BK187+BK194</f>
        <v>0</v>
      </c>
    </row>
    <row r="137" spans="1:65" s="12" customFormat="1" ht="22.9" customHeight="1">
      <c r="B137" s="128"/>
      <c r="D137" s="129" t="s">
        <v>71</v>
      </c>
      <c r="E137" s="138" t="s">
        <v>77</v>
      </c>
      <c r="F137" s="138" t="s">
        <v>128</v>
      </c>
      <c r="J137" s="139">
        <f>BK137</f>
        <v>0</v>
      </c>
      <c r="L137" s="128"/>
      <c r="M137" s="132"/>
      <c r="N137" s="133"/>
      <c r="O137" s="133"/>
      <c r="P137" s="134">
        <f>SUM(P138:P148)</f>
        <v>188.71420000000003</v>
      </c>
      <c r="Q137" s="133"/>
      <c r="R137" s="134">
        <f>SUM(R138:R148)</f>
        <v>3.0599999999999999E-2</v>
      </c>
      <c r="S137" s="133"/>
      <c r="T137" s="135">
        <f>SUM(T138:T148)</f>
        <v>54.322499999999991</v>
      </c>
      <c r="AR137" s="129" t="s">
        <v>77</v>
      </c>
      <c r="AT137" s="136" t="s">
        <v>71</v>
      </c>
      <c r="AU137" s="136" t="s">
        <v>77</v>
      </c>
      <c r="AY137" s="129" t="s">
        <v>127</v>
      </c>
      <c r="BK137" s="137">
        <f>SUM(BK138:BK148)</f>
        <v>0</v>
      </c>
    </row>
    <row r="138" spans="1:65" s="2" customFormat="1" ht="24.2" customHeight="1">
      <c r="A138" s="28"/>
      <c r="B138" s="140"/>
      <c r="C138" s="141" t="s">
        <v>77</v>
      </c>
      <c r="D138" s="141" t="s">
        <v>129</v>
      </c>
      <c r="E138" s="142" t="s">
        <v>130</v>
      </c>
      <c r="F138" s="143" t="s">
        <v>131</v>
      </c>
      <c r="G138" s="144" t="s">
        <v>132</v>
      </c>
      <c r="H138" s="145">
        <v>93.5</v>
      </c>
      <c r="I138" s="146"/>
      <c r="J138" s="146">
        <f t="shared" ref="J138:J148" si="0">ROUND(I138*H138,2)</f>
        <v>0</v>
      </c>
      <c r="K138" s="147"/>
      <c r="L138" s="29"/>
      <c r="M138" s="148" t="s">
        <v>1</v>
      </c>
      <c r="N138" s="149" t="s">
        <v>37</v>
      </c>
      <c r="O138" s="150">
        <v>0.20799999999999999</v>
      </c>
      <c r="P138" s="150">
        <f t="shared" ref="P138:P148" si="1">O138*H138</f>
        <v>19.448</v>
      </c>
      <c r="Q138" s="150">
        <v>0</v>
      </c>
      <c r="R138" s="150">
        <f t="shared" ref="R138:R148" si="2">Q138*H138</f>
        <v>0</v>
      </c>
      <c r="S138" s="150">
        <v>0.255</v>
      </c>
      <c r="T138" s="151">
        <f t="shared" ref="T138:T148" si="3">S138*H138</f>
        <v>23.842500000000001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2" t="s">
        <v>133</v>
      </c>
      <c r="AT138" s="152" t="s">
        <v>129</v>
      </c>
      <c r="AU138" s="152" t="s">
        <v>83</v>
      </c>
      <c r="AY138" s="14" t="s">
        <v>127</v>
      </c>
      <c r="BE138" s="153">
        <f t="shared" ref="BE138:BE148" si="4">IF(N138="základní",J138,0)</f>
        <v>0</v>
      </c>
      <c r="BF138" s="153">
        <f t="shared" ref="BF138:BF148" si="5">IF(N138="snížená",J138,0)</f>
        <v>0</v>
      </c>
      <c r="BG138" s="153">
        <f t="shared" ref="BG138:BG148" si="6">IF(N138="zákl. přenesená",J138,0)</f>
        <v>0</v>
      </c>
      <c r="BH138" s="153">
        <f t="shared" ref="BH138:BH148" si="7">IF(N138="sníž. přenesená",J138,0)</f>
        <v>0</v>
      </c>
      <c r="BI138" s="153">
        <f t="shared" ref="BI138:BI148" si="8">IF(N138="nulová",J138,0)</f>
        <v>0</v>
      </c>
      <c r="BJ138" s="14" t="s">
        <v>77</v>
      </c>
      <c r="BK138" s="153">
        <f t="shared" ref="BK138:BK148" si="9">ROUND(I138*H138,2)</f>
        <v>0</v>
      </c>
      <c r="BL138" s="14" t="s">
        <v>133</v>
      </c>
      <c r="BM138" s="152" t="s">
        <v>134</v>
      </c>
    </row>
    <row r="139" spans="1:65" s="2" customFormat="1" ht="24.2" customHeight="1">
      <c r="A139" s="28"/>
      <c r="B139" s="140"/>
      <c r="C139" s="141" t="s">
        <v>83</v>
      </c>
      <c r="D139" s="141" t="s">
        <v>129</v>
      </c>
      <c r="E139" s="142" t="s">
        <v>135</v>
      </c>
      <c r="F139" s="143" t="s">
        <v>136</v>
      </c>
      <c r="G139" s="144" t="s">
        <v>132</v>
      </c>
      <c r="H139" s="145">
        <v>93.5</v>
      </c>
      <c r="I139" s="146"/>
      <c r="J139" s="146">
        <f t="shared" si="0"/>
        <v>0</v>
      </c>
      <c r="K139" s="147"/>
      <c r="L139" s="29"/>
      <c r="M139" s="148" t="s">
        <v>1</v>
      </c>
      <c r="N139" s="149" t="s">
        <v>37</v>
      </c>
      <c r="O139" s="150">
        <v>0.76</v>
      </c>
      <c r="P139" s="150">
        <f t="shared" si="1"/>
        <v>71.06</v>
      </c>
      <c r="Q139" s="150">
        <v>0</v>
      </c>
      <c r="R139" s="150">
        <f t="shared" si="2"/>
        <v>0</v>
      </c>
      <c r="S139" s="150">
        <v>0.3</v>
      </c>
      <c r="T139" s="151">
        <f t="shared" si="3"/>
        <v>28.05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2" t="s">
        <v>133</v>
      </c>
      <c r="AT139" s="152" t="s">
        <v>129</v>
      </c>
      <c r="AU139" s="152" t="s">
        <v>83</v>
      </c>
      <c r="AY139" s="14" t="s">
        <v>127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4" t="s">
        <v>77</v>
      </c>
      <c r="BK139" s="153">
        <f t="shared" si="9"/>
        <v>0</v>
      </c>
      <c r="BL139" s="14" t="s">
        <v>133</v>
      </c>
      <c r="BM139" s="152" t="s">
        <v>137</v>
      </c>
    </row>
    <row r="140" spans="1:65" s="2" customFormat="1" ht="24.2" customHeight="1">
      <c r="A140" s="28"/>
      <c r="B140" s="140"/>
      <c r="C140" s="141" t="s">
        <v>138</v>
      </c>
      <c r="D140" s="141" t="s">
        <v>129</v>
      </c>
      <c r="E140" s="142" t="s">
        <v>135</v>
      </c>
      <c r="F140" s="143" t="s">
        <v>136</v>
      </c>
      <c r="G140" s="144" t="s">
        <v>132</v>
      </c>
      <c r="H140" s="145">
        <v>3</v>
      </c>
      <c r="I140" s="146"/>
      <c r="J140" s="146">
        <f t="shared" si="0"/>
        <v>0</v>
      </c>
      <c r="K140" s="147"/>
      <c r="L140" s="29"/>
      <c r="M140" s="148" t="s">
        <v>1</v>
      </c>
      <c r="N140" s="149" t="s">
        <v>37</v>
      </c>
      <c r="O140" s="150">
        <v>0.76</v>
      </c>
      <c r="P140" s="150">
        <f t="shared" si="1"/>
        <v>2.2800000000000002</v>
      </c>
      <c r="Q140" s="150">
        <v>0</v>
      </c>
      <c r="R140" s="150">
        <f t="shared" si="2"/>
        <v>0</v>
      </c>
      <c r="S140" s="150">
        <v>0.3</v>
      </c>
      <c r="T140" s="151">
        <f t="shared" si="3"/>
        <v>0.89999999999999991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2" t="s">
        <v>133</v>
      </c>
      <c r="AT140" s="152" t="s">
        <v>129</v>
      </c>
      <c r="AU140" s="152" t="s">
        <v>83</v>
      </c>
      <c r="AY140" s="14" t="s">
        <v>127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4" t="s">
        <v>77</v>
      </c>
      <c r="BK140" s="153">
        <f t="shared" si="9"/>
        <v>0</v>
      </c>
      <c r="BL140" s="14" t="s">
        <v>133</v>
      </c>
      <c r="BM140" s="152" t="s">
        <v>139</v>
      </c>
    </row>
    <row r="141" spans="1:65" s="2" customFormat="1" ht="24.2" customHeight="1">
      <c r="A141" s="28"/>
      <c r="B141" s="140"/>
      <c r="C141" s="141" t="s">
        <v>133</v>
      </c>
      <c r="D141" s="141" t="s">
        <v>129</v>
      </c>
      <c r="E141" s="142" t="s">
        <v>140</v>
      </c>
      <c r="F141" s="143" t="s">
        <v>141</v>
      </c>
      <c r="G141" s="144" t="s">
        <v>132</v>
      </c>
      <c r="H141" s="145">
        <v>3</v>
      </c>
      <c r="I141" s="146"/>
      <c r="J141" s="146">
        <f t="shared" si="0"/>
        <v>0</v>
      </c>
      <c r="K141" s="147"/>
      <c r="L141" s="29"/>
      <c r="M141" s="148" t="s">
        <v>1</v>
      </c>
      <c r="N141" s="149" t="s">
        <v>37</v>
      </c>
      <c r="O141" s="150">
        <v>1.3029999999999999</v>
      </c>
      <c r="P141" s="150">
        <f t="shared" si="1"/>
        <v>3.9089999999999998</v>
      </c>
      <c r="Q141" s="150">
        <v>0</v>
      </c>
      <c r="R141" s="150">
        <f t="shared" si="2"/>
        <v>0</v>
      </c>
      <c r="S141" s="150">
        <v>0.28999999999999998</v>
      </c>
      <c r="T141" s="151">
        <f t="shared" si="3"/>
        <v>0.86999999999999988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2" t="s">
        <v>133</v>
      </c>
      <c r="AT141" s="152" t="s">
        <v>129</v>
      </c>
      <c r="AU141" s="152" t="s">
        <v>83</v>
      </c>
      <c r="AY141" s="14" t="s">
        <v>127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4" t="s">
        <v>77</v>
      </c>
      <c r="BK141" s="153">
        <f t="shared" si="9"/>
        <v>0</v>
      </c>
      <c r="BL141" s="14" t="s">
        <v>133</v>
      </c>
      <c r="BM141" s="152" t="s">
        <v>142</v>
      </c>
    </row>
    <row r="142" spans="1:65" s="2" customFormat="1" ht="24.2" customHeight="1">
      <c r="A142" s="28"/>
      <c r="B142" s="140"/>
      <c r="C142" s="141" t="s">
        <v>143</v>
      </c>
      <c r="D142" s="141" t="s">
        <v>129</v>
      </c>
      <c r="E142" s="142" t="s">
        <v>144</v>
      </c>
      <c r="F142" s="143" t="s">
        <v>145</v>
      </c>
      <c r="G142" s="144" t="s">
        <v>132</v>
      </c>
      <c r="H142" s="145">
        <v>3</v>
      </c>
      <c r="I142" s="146"/>
      <c r="J142" s="146">
        <f t="shared" si="0"/>
        <v>0</v>
      </c>
      <c r="K142" s="147"/>
      <c r="L142" s="29"/>
      <c r="M142" s="148" t="s">
        <v>1</v>
      </c>
      <c r="N142" s="149" t="s">
        <v>37</v>
      </c>
      <c r="O142" s="150">
        <v>0.41199999999999998</v>
      </c>
      <c r="P142" s="150">
        <f t="shared" si="1"/>
        <v>1.236</v>
      </c>
      <c r="Q142" s="150">
        <v>0</v>
      </c>
      <c r="R142" s="150">
        <f t="shared" si="2"/>
        <v>0</v>
      </c>
      <c r="S142" s="150">
        <v>0.22</v>
      </c>
      <c r="T142" s="151">
        <f t="shared" si="3"/>
        <v>0.66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2" t="s">
        <v>133</v>
      </c>
      <c r="AT142" s="152" t="s">
        <v>129</v>
      </c>
      <c r="AU142" s="152" t="s">
        <v>83</v>
      </c>
      <c r="AY142" s="14" t="s">
        <v>127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4" t="s">
        <v>77</v>
      </c>
      <c r="BK142" s="153">
        <f t="shared" si="9"/>
        <v>0</v>
      </c>
      <c r="BL142" s="14" t="s">
        <v>133</v>
      </c>
      <c r="BM142" s="152" t="s">
        <v>146</v>
      </c>
    </row>
    <row r="143" spans="1:65" s="2" customFormat="1" ht="37.9" customHeight="1">
      <c r="A143" s="28"/>
      <c r="B143" s="140"/>
      <c r="C143" s="141" t="s">
        <v>147</v>
      </c>
      <c r="D143" s="141" t="s">
        <v>129</v>
      </c>
      <c r="E143" s="142" t="s">
        <v>148</v>
      </c>
      <c r="F143" s="143" t="s">
        <v>149</v>
      </c>
      <c r="G143" s="144" t="s">
        <v>150</v>
      </c>
      <c r="H143" s="145">
        <v>2.4</v>
      </c>
      <c r="I143" s="146"/>
      <c r="J143" s="146">
        <f t="shared" si="0"/>
        <v>0</v>
      </c>
      <c r="K143" s="147"/>
      <c r="L143" s="29"/>
      <c r="M143" s="148" t="s">
        <v>1</v>
      </c>
      <c r="N143" s="149" t="s">
        <v>37</v>
      </c>
      <c r="O143" s="150">
        <v>4.8630000000000004</v>
      </c>
      <c r="P143" s="150">
        <f t="shared" si="1"/>
        <v>11.671200000000001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2" t="s">
        <v>133</v>
      </c>
      <c r="AT143" s="152" t="s">
        <v>129</v>
      </c>
      <c r="AU143" s="152" t="s">
        <v>83</v>
      </c>
      <c r="AY143" s="14" t="s">
        <v>127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4" t="s">
        <v>77</v>
      </c>
      <c r="BK143" s="153">
        <f t="shared" si="9"/>
        <v>0</v>
      </c>
      <c r="BL143" s="14" t="s">
        <v>133</v>
      </c>
      <c r="BM143" s="152" t="s">
        <v>151</v>
      </c>
    </row>
    <row r="144" spans="1:65" s="2" customFormat="1" ht="33" customHeight="1">
      <c r="A144" s="28"/>
      <c r="B144" s="140"/>
      <c r="C144" s="141" t="s">
        <v>152</v>
      </c>
      <c r="D144" s="141" t="s">
        <v>129</v>
      </c>
      <c r="E144" s="142" t="s">
        <v>153</v>
      </c>
      <c r="F144" s="143" t="s">
        <v>154</v>
      </c>
      <c r="G144" s="144" t="s">
        <v>150</v>
      </c>
      <c r="H144" s="145">
        <v>42</v>
      </c>
      <c r="I144" s="146"/>
      <c r="J144" s="146">
        <f t="shared" si="0"/>
        <v>0</v>
      </c>
      <c r="K144" s="147"/>
      <c r="L144" s="29"/>
      <c r="M144" s="148" t="s">
        <v>1</v>
      </c>
      <c r="N144" s="149" t="s">
        <v>37</v>
      </c>
      <c r="O144" s="150">
        <v>1.1850000000000001</v>
      </c>
      <c r="P144" s="150">
        <f t="shared" si="1"/>
        <v>49.77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2" t="s">
        <v>133</v>
      </c>
      <c r="AT144" s="152" t="s">
        <v>129</v>
      </c>
      <c r="AU144" s="152" t="s">
        <v>83</v>
      </c>
      <c r="AY144" s="14" t="s">
        <v>127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4" t="s">
        <v>77</v>
      </c>
      <c r="BK144" s="153">
        <f t="shared" si="9"/>
        <v>0</v>
      </c>
      <c r="BL144" s="14" t="s">
        <v>133</v>
      </c>
      <c r="BM144" s="152" t="s">
        <v>155</v>
      </c>
    </row>
    <row r="145" spans="1:65" s="2" customFormat="1" ht="24.2" customHeight="1">
      <c r="A145" s="28"/>
      <c r="B145" s="140"/>
      <c r="C145" s="141" t="s">
        <v>156</v>
      </c>
      <c r="D145" s="141" t="s">
        <v>129</v>
      </c>
      <c r="E145" s="142" t="s">
        <v>157</v>
      </c>
      <c r="F145" s="143" t="s">
        <v>158</v>
      </c>
      <c r="G145" s="144" t="s">
        <v>132</v>
      </c>
      <c r="H145" s="145">
        <v>36</v>
      </c>
      <c r="I145" s="146"/>
      <c r="J145" s="146">
        <f t="shared" si="0"/>
        <v>0</v>
      </c>
      <c r="K145" s="147"/>
      <c r="L145" s="29"/>
      <c r="M145" s="148" t="s">
        <v>1</v>
      </c>
      <c r="N145" s="149" t="s">
        <v>37</v>
      </c>
      <c r="O145" s="150">
        <v>0.47899999999999998</v>
      </c>
      <c r="P145" s="150">
        <f t="shared" si="1"/>
        <v>17.244</v>
      </c>
      <c r="Q145" s="150">
        <v>8.4999999999999995E-4</v>
      </c>
      <c r="R145" s="150">
        <f t="shared" si="2"/>
        <v>3.0599999999999999E-2</v>
      </c>
      <c r="S145" s="150">
        <v>0</v>
      </c>
      <c r="T145" s="151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2" t="s">
        <v>133</v>
      </c>
      <c r="AT145" s="152" t="s">
        <v>129</v>
      </c>
      <c r="AU145" s="152" t="s">
        <v>83</v>
      </c>
      <c r="AY145" s="14" t="s">
        <v>127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4" t="s">
        <v>77</v>
      </c>
      <c r="BK145" s="153">
        <f t="shared" si="9"/>
        <v>0</v>
      </c>
      <c r="BL145" s="14" t="s">
        <v>133</v>
      </c>
      <c r="BM145" s="152" t="s">
        <v>159</v>
      </c>
    </row>
    <row r="146" spans="1:65" s="2" customFormat="1" ht="24.2" customHeight="1">
      <c r="A146" s="28"/>
      <c r="B146" s="140"/>
      <c r="C146" s="141" t="s">
        <v>160</v>
      </c>
      <c r="D146" s="141" t="s">
        <v>129</v>
      </c>
      <c r="E146" s="142" t="s">
        <v>161</v>
      </c>
      <c r="F146" s="143" t="s">
        <v>162</v>
      </c>
      <c r="G146" s="144" t="s">
        <v>132</v>
      </c>
      <c r="H146" s="145">
        <v>36</v>
      </c>
      <c r="I146" s="146"/>
      <c r="J146" s="146">
        <f t="shared" si="0"/>
        <v>0</v>
      </c>
      <c r="K146" s="147"/>
      <c r="L146" s="29"/>
      <c r="M146" s="148" t="s">
        <v>1</v>
      </c>
      <c r="N146" s="149" t="s">
        <v>37</v>
      </c>
      <c r="O146" s="150">
        <v>0.32700000000000001</v>
      </c>
      <c r="P146" s="150">
        <f t="shared" si="1"/>
        <v>11.772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2" t="s">
        <v>133</v>
      </c>
      <c r="AT146" s="152" t="s">
        <v>129</v>
      </c>
      <c r="AU146" s="152" t="s">
        <v>83</v>
      </c>
      <c r="AY146" s="14" t="s">
        <v>127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4" t="s">
        <v>77</v>
      </c>
      <c r="BK146" s="153">
        <f t="shared" si="9"/>
        <v>0</v>
      </c>
      <c r="BL146" s="14" t="s">
        <v>133</v>
      </c>
      <c r="BM146" s="152" t="s">
        <v>163</v>
      </c>
    </row>
    <row r="147" spans="1:65" s="2" customFormat="1" ht="33" customHeight="1">
      <c r="A147" s="28"/>
      <c r="B147" s="140"/>
      <c r="C147" s="141" t="s">
        <v>164</v>
      </c>
      <c r="D147" s="141" t="s">
        <v>129</v>
      </c>
      <c r="E147" s="142" t="s">
        <v>165</v>
      </c>
      <c r="F147" s="143" t="s">
        <v>166</v>
      </c>
      <c r="G147" s="144" t="s">
        <v>167</v>
      </c>
      <c r="H147" s="145">
        <v>64.8</v>
      </c>
      <c r="I147" s="146"/>
      <c r="J147" s="146">
        <f t="shared" si="0"/>
        <v>0</v>
      </c>
      <c r="K147" s="147"/>
      <c r="L147" s="29"/>
      <c r="M147" s="148" t="s">
        <v>1</v>
      </c>
      <c r="N147" s="149" t="s">
        <v>37</v>
      </c>
      <c r="O147" s="150">
        <v>0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2" t="s">
        <v>133</v>
      </c>
      <c r="AT147" s="152" t="s">
        <v>129</v>
      </c>
      <c r="AU147" s="152" t="s">
        <v>83</v>
      </c>
      <c r="AY147" s="14" t="s">
        <v>127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4" t="s">
        <v>77</v>
      </c>
      <c r="BK147" s="153">
        <f t="shared" si="9"/>
        <v>0</v>
      </c>
      <c r="BL147" s="14" t="s">
        <v>133</v>
      </c>
      <c r="BM147" s="152" t="s">
        <v>168</v>
      </c>
    </row>
    <row r="148" spans="1:65" s="2" customFormat="1" ht="16.5" customHeight="1">
      <c r="A148" s="28"/>
      <c r="B148" s="140"/>
      <c r="C148" s="141" t="s">
        <v>169</v>
      </c>
      <c r="D148" s="141" t="s">
        <v>129</v>
      </c>
      <c r="E148" s="142" t="s">
        <v>170</v>
      </c>
      <c r="F148" s="143" t="s">
        <v>171</v>
      </c>
      <c r="G148" s="144" t="s">
        <v>150</v>
      </c>
      <c r="H148" s="145">
        <v>36</v>
      </c>
      <c r="I148" s="146"/>
      <c r="J148" s="146">
        <f t="shared" si="0"/>
        <v>0</v>
      </c>
      <c r="K148" s="147"/>
      <c r="L148" s="29"/>
      <c r="M148" s="148" t="s">
        <v>1</v>
      </c>
      <c r="N148" s="149" t="s">
        <v>37</v>
      </c>
      <c r="O148" s="150">
        <v>8.9999999999999993E-3</v>
      </c>
      <c r="P148" s="150">
        <f t="shared" si="1"/>
        <v>0.32399999999999995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2" t="s">
        <v>133</v>
      </c>
      <c r="AT148" s="152" t="s">
        <v>129</v>
      </c>
      <c r="AU148" s="152" t="s">
        <v>83</v>
      </c>
      <c r="AY148" s="14" t="s">
        <v>127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4" t="s">
        <v>77</v>
      </c>
      <c r="BK148" s="153">
        <f t="shared" si="9"/>
        <v>0</v>
      </c>
      <c r="BL148" s="14" t="s">
        <v>133</v>
      </c>
      <c r="BM148" s="152" t="s">
        <v>172</v>
      </c>
    </row>
    <row r="149" spans="1:65" s="12" customFormat="1" ht="22.9" customHeight="1">
      <c r="B149" s="128"/>
      <c r="D149" s="129" t="s">
        <v>71</v>
      </c>
      <c r="E149" s="138" t="s">
        <v>83</v>
      </c>
      <c r="F149" s="138" t="s">
        <v>173</v>
      </c>
      <c r="J149" s="139">
        <f>BK149</f>
        <v>0</v>
      </c>
      <c r="L149" s="128"/>
      <c r="M149" s="132"/>
      <c r="N149" s="133"/>
      <c r="O149" s="133"/>
      <c r="P149" s="134">
        <f>SUM(P150:P153)</f>
        <v>42.547499999999999</v>
      </c>
      <c r="Q149" s="133"/>
      <c r="R149" s="134">
        <f>SUM(R150:R153)</f>
        <v>61.567350000000005</v>
      </c>
      <c r="S149" s="133"/>
      <c r="T149" s="135">
        <f>SUM(T150:T153)</f>
        <v>0</v>
      </c>
      <c r="AR149" s="129" t="s">
        <v>77</v>
      </c>
      <c r="AT149" s="136" t="s">
        <v>71</v>
      </c>
      <c r="AU149" s="136" t="s">
        <v>77</v>
      </c>
      <c r="AY149" s="129" t="s">
        <v>127</v>
      </c>
      <c r="BK149" s="137">
        <f>SUM(BK150:BK153)</f>
        <v>0</v>
      </c>
    </row>
    <row r="150" spans="1:65" s="2" customFormat="1" ht="33" customHeight="1">
      <c r="A150" s="28"/>
      <c r="B150" s="140"/>
      <c r="C150" s="141" t="s">
        <v>8</v>
      </c>
      <c r="D150" s="141" t="s">
        <v>129</v>
      </c>
      <c r="E150" s="142" t="s">
        <v>174</v>
      </c>
      <c r="F150" s="143" t="s">
        <v>175</v>
      </c>
      <c r="G150" s="144" t="s">
        <v>150</v>
      </c>
      <c r="H150" s="145">
        <v>15</v>
      </c>
      <c r="I150" s="146"/>
      <c r="J150" s="146">
        <f>ROUND(I150*H150,2)</f>
        <v>0</v>
      </c>
      <c r="K150" s="147"/>
      <c r="L150" s="29"/>
      <c r="M150" s="148" t="s">
        <v>1</v>
      </c>
      <c r="N150" s="149" t="s">
        <v>37</v>
      </c>
      <c r="O150" s="150">
        <v>0.92</v>
      </c>
      <c r="P150" s="150">
        <f>O150*H150</f>
        <v>13.8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2" t="s">
        <v>133</v>
      </c>
      <c r="AT150" s="152" t="s">
        <v>129</v>
      </c>
      <c r="AU150" s="152" t="s">
        <v>83</v>
      </c>
      <c r="AY150" s="14" t="s">
        <v>127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4" t="s">
        <v>77</v>
      </c>
      <c r="BK150" s="153">
        <f>ROUND(I150*H150,2)</f>
        <v>0</v>
      </c>
      <c r="BL150" s="14" t="s">
        <v>133</v>
      </c>
      <c r="BM150" s="152" t="s">
        <v>176</v>
      </c>
    </row>
    <row r="151" spans="1:65" s="2" customFormat="1" ht="24.2" customHeight="1">
      <c r="A151" s="28"/>
      <c r="B151" s="140"/>
      <c r="C151" s="141" t="s">
        <v>177</v>
      </c>
      <c r="D151" s="141" t="s">
        <v>129</v>
      </c>
      <c r="E151" s="142" t="s">
        <v>178</v>
      </c>
      <c r="F151" s="143" t="s">
        <v>179</v>
      </c>
      <c r="G151" s="144" t="s">
        <v>150</v>
      </c>
      <c r="H151" s="145">
        <v>0.75</v>
      </c>
      <c r="I151" s="146"/>
      <c r="J151" s="146">
        <f>ROUND(I151*H151,2)</f>
        <v>0</v>
      </c>
      <c r="K151" s="147"/>
      <c r="L151" s="29"/>
      <c r="M151" s="148" t="s">
        <v>1</v>
      </c>
      <c r="N151" s="149" t="s">
        <v>37</v>
      </c>
      <c r="O151" s="150">
        <v>0.76</v>
      </c>
      <c r="P151" s="150">
        <f>O151*H151</f>
        <v>0.57000000000000006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2" t="s">
        <v>133</v>
      </c>
      <c r="AT151" s="152" t="s">
        <v>129</v>
      </c>
      <c r="AU151" s="152" t="s">
        <v>83</v>
      </c>
      <c r="AY151" s="14" t="s">
        <v>127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4" t="s">
        <v>77</v>
      </c>
      <c r="BK151" s="153">
        <f>ROUND(I151*H151,2)</f>
        <v>0</v>
      </c>
      <c r="BL151" s="14" t="s">
        <v>133</v>
      </c>
      <c r="BM151" s="152" t="s">
        <v>180</v>
      </c>
    </row>
    <row r="152" spans="1:65" s="2" customFormat="1" ht="24.2" customHeight="1">
      <c r="A152" s="28"/>
      <c r="B152" s="140"/>
      <c r="C152" s="141" t="s">
        <v>181</v>
      </c>
      <c r="D152" s="141" t="s">
        <v>129</v>
      </c>
      <c r="E152" s="142" t="s">
        <v>182</v>
      </c>
      <c r="F152" s="143" t="s">
        <v>183</v>
      </c>
      <c r="G152" s="144" t="s">
        <v>184</v>
      </c>
      <c r="H152" s="145">
        <v>15</v>
      </c>
      <c r="I152" s="146"/>
      <c r="J152" s="146">
        <f>ROUND(I152*H152,2)</f>
        <v>0</v>
      </c>
      <c r="K152" s="147"/>
      <c r="L152" s="29"/>
      <c r="M152" s="148" t="s">
        <v>1</v>
      </c>
      <c r="N152" s="149" t="s">
        <v>37</v>
      </c>
      <c r="O152" s="150">
        <v>4.4999999999999998E-2</v>
      </c>
      <c r="P152" s="150">
        <f>O152*H152</f>
        <v>0.67499999999999993</v>
      </c>
      <c r="Q152" s="150">
        <v>4.8999999999999998E-4</v>
      </c>
      <c r="R152" s="150">
        <f>Q152*H152</f>
        <v>7.3499999999999998E-3</v>
      </c>
      <c r="S152" s="150">
        <v>0</v>
      </c>
      <c r="T152" s="151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2" t="s">
        <v>133</v>
      </c>
      <c r="AT152" s="152" t="s">
        <v>129</v>
      </c>
      <c r="AU152" s="152" t="s">
        <v>83</v>
      </c>
      <c r="AY152" s="14" t="s">
        <v>127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4" t="s">
        <v>77</v>
      </c>
      <c r="BK152" s="153">
        <f>ROUND(I152*H152,2)</f>
        <v>0</v>
      </c>
      <c r="BL152" s="14" t="s">
        <v>133</v>
      </c>
      <c r="BM152" s="152" t="s">
        <v>185</v>
      </c>
    </row>
    <row r="153" spans="1:65" s="2" customFormat="1" ht="24.2" customHeight="1">
      <c r="A153" s="28"/>
      <c r="B153" s="140"/>
      <c r="C153" s="141" t="s">
        <v>186</v>
      </c>
      <c r="D153" s="141" t="s">
        <v>129</v>
      </c>
      <c r="E153" s="142" t="s">
        <v>187</v>
      </c>
      <c r="F153" s="143" t="s">
        <v>188</v>
      </c>
      <c r="G153" s="144" t="s">
        <v>150</v>
      </c>
      <c r="H153" s="145">
        <v>28.5</v>
      </c>
      <c r="I153" s="146"/>
      <c r="J153" s="146">
        <f>ROUND(I153*H153,2)</f>
        <v>0</v>
      </c>
      <c r="K153" s="147"/>
      <c r="L153" s="29"/>
      <c r="M153" s="148" t="s">
        <v>1</v>
      </c>
      <c r="N153" s="149" t="s">
        <v>37</v>
      </c>
      <c r="O153" s="150">
        <v>0.96499999999999997</v>
      </c>
      <c r="P153" s="150">
        <f>O153*H153</f>
        <v>27.502499999999998</v>
      </c>
      <c r="Q153" s="150">
        <v>2.16</v>
      </c>
      <c r="R153" s="150">
        <f>Q153*H153</f>
        <v>61.56</v>
      </c>
      <c r="S153" s="150">
        <v>0</v>
      </c>
      <c r="T153" s="151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2" t="s">
        <v>133</v>
      </c>
      <c r="AT153" s="152" t="s">
        <v>129</v>
      </c>
      <c r="AU153" s="152" t="s">
        <v>83</v>
      </c>
      <c r="AY153" s="14" t="s">
        <v>127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4" t="s">
        <v>77</v>
      </c>
      <c r="BK153" s="153">
        <f>ROUND(I153*H153,2)</f>
        <v>0</v>
      </c>
      <c r="BL153" s="14" t="s">
        <v>133</v>
      </c>
      <c r="BM153" s="152" t="s">
        <v>189</v>
      </c>
    </row>
    <row r="154" spans="1:65" s="12" customFormat="1" ht="22.9" customHeight="1">
      <c r="B154" s="128"/>
      <c r="D154" s="129" t="s">
        <v>71</v>
      </c>
      <c r="E154" s="138" t="s">
        <v>138</v>
      </c>
      <c r="F154" s="138" t="s">
        <v>190</v>
      </c>
      <c r="J154" s="139">
        <f>BK154</f>
        <v>0</v>
      </c>
      <c r="L154" s="128"/>
      <c r="M154" s="132"/>
      <c r="N154" s="133"/>
      <c r="O154" s="133"/>
      <c r="P154" s="134">
        <f>SUM(P155:P156)</f>
        <v>0.65005000000000002</v>
      </c>
      <c r="Q154" s="133"/>
      <c r="R154" s="134">
        <f>SUM(R155:R156)</f>
        <v>0</v>
      </c>
      <c r="S154" s="133"/>
      <c r="T154" s="135">
        <f>SUM(T155:T156)</f>
        <v>0.12</v>
      </c>
      <c r="AR154" s="129" t="s">
        <v>77</v>
      </c>
      <c r="AT154" s="136" t="s">
        <v>71</v>
      </c>
      <c r="AU154" s="136" t="s">
        <v>77</v>
      </c>
      <c r="AY154" s="129" t="s">
        <v>127</v>
      </c>
      <c r="BK154" s="137">
        <f>SUM(BK155:BK156)</f>
        <v>0</v>
      </c>
    </row>
    <row r="155" spans="1:65" s="2" customFormat="1" ht="24.2" customHeight="1">
      <c r="A155" s="28"/>
      <c r="B155" s="140"/>
      <c r="C155" s="141" t="s">
        <v>191</v>
      </c>
      <c r="D155" s="141" t="s">
        <v>129</v>
      </c>
      <c r="E155" s="142" t="s">
        <v>192</v>
      </c>
      <c r="F155" s="143" t="s">
        <v>193</v>
      </c>
      <c r="G155" s="144" t="s">
        <v>150</v>
      </c>
      <c r="H155" s="145">
        <v>0.05</v>
      </c>
      <c r="I155" s="146"/>
      <c r="J155" s="146">
        <f>ROUND(I155*H155,2)</f>
        <v>0</v>
      </c>
      <c r="K155" s="147"/>
      <c r="L155" s="29"/>
      <c r="M155" s="148" t="s">
        <v>1</v>
      </c>
      <c r="N155" s="149" t="s">
        <v>37</v>
      </c>
      <c r="O155" s="150">
        <v>13.000999999999999</v>
      </c>
      <c r="P155" s="150">
        <f>O155*H155</f>
        <v>0.65005000000000002</v>
      </c>
      <c r="Q155" s="150">
        <v>0</v>
      </c>
      <c r="R155" s="150">
        <f>Q155*H155</f>
        <v>0</v>
      </c>
      <c r="S155" s="150">
        <v>2.4</v>
      </c>
      <c r="T155" s="151">
        <f>S155*H155</f>
        <v>0.12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2" t="s">
        <v>133</v>
      </c>
      <c r="AT155" s="152" t="s">
        <v>129</v>
      </c>
      <c r="AU155" s="152" t="s">
        <v>83</v>
      </c>
      <c r="AY155" s="14" t="s">
        <v>127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4" t="s">
        <v>77</v>
      </c>
      <c r="BK155" s="153">
        <f>ROUND(I155*H155,2)</f>
        <v>0</v>
      </c>
      <c r="BL155" s="14" t="s">
        <v>133</v>
      </c>
      <c r="BM155" s="152" t="s">
        <v>194</v>
      </c>
    </row>
    <row r="156" spans="1:65" s="2" customFormat="1" ht="16.5" customHeight="1">
      <c r="A156" s="28"/>
      <c r="B156" s="140"/>
      <c r="C156" s="141" t="s">
        <v>195</v>
      </c>
      <c r="D156" s="141" t="s">
        <v>129</v>
      </c>
      <c r="E156" s="142" t="s">
        <v>196</v>
      </c>
      <c r="F156" s="143" t="s">
        <v>197</v>
      </c>
      <c r="G156" s="144" t="s">
        <v>198</v>
      </c>
      <c r="H156" s="145">
        <v>1</v>
      </c>
      <c r="I156" s="146"/>
      <c r="J156" s="146">
        <f>ROUND(I156*H156,2)</f>
        <v>0</v>
      </c>
      <c r="K156" s="147"/>
      <c r="L156" s="29"/>
      <c r="M156" s="148" t="s">
        <v>1</v>
      </c>
      <c r="N156" s="149" t="s">
        <v>37</v>
      </c>
      <c r="O156" s="150">
        <v>0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2" t="s">
        <v>133</v>
      </c>
      <c r="AT156" s="152" t="s">
        <v>129</v>
      </c>
      <c r="AU156" s="152" t="s">
        <v>83</v>
      </c>
      <c r="AY156" s="14" t="s">
        <v>127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4" t="s">
        <v>77</v>
      </c>
      <c r="BK156" s="153">
        <f>ROUND(I156*H156,2)</f>
        <v>0</v>
      </c>
      <c r="BL156" s="14" t="s">
        <v>133</v>
      </c>
      <c r="BM156" s="152" t="s">
        <v>199</v>
      </c>
    </row>
    <row r="157" spans="1:65" s="12" customFormat="1" ht="22.9" customHeight="1">
      <c r="B157" s="128"/>
      <c r="D157" s="129" t="s">
        <v>71</v>
      </c>
      <c r="E157" s="138" t="s">
        <v>133</v>
      </c>
      <c r="F157" s="138" t="s">
        <v>200</v>
      </c>
      <c r="J157" s="139">
        <f>BK157</f>
        <v>0</v>
      </c>
      <c r="L157" s="128"/>
      <c r="M157" s="132"/>
      <c r="N157" s="133"/>
      <c r="O157" s="133"/>
      <c r="P157" s="134">
        <f>SUM(P158:P161)</f>
        <v>73.118349999999992</v>
      </c>
      <c r="Q157" s="133"/>
      <c r="R157" s="134">
        <f>SUM(R158:R161)</f>
        <v>13.732704</v>
      </c>
      <c r="S157" s="133"/>
      <c r="T157" s="135">
        <f>SUM(T158:T161)</f>
        <v>0</v>
      </c>
      <c r="AR157" s="129" t="s">
        <v>77</v>
      </c>
      <c r="AT157" s="136" t="s">
        <v>71</v>
      </c>
      <c r="AU157" s="136" t="s">
        <v>77</v>
      </c>
      <c r="AY157" s="129" t="s">
        <v>127</v>
      </c>
      <c r="BK157" s="137">
        <f>SUM(BK158:BK161)</f>
        <v>0</v>
      </c>
    </row>
    <row r="158" spans="1:65" s="2" customFormat="1" ht="24.2" customHeight="1">
      <c r="A158" s="28"/>
      <c r="B158" s="140"/>
      <c r="C158" s="141" t="s">
        <v>201</v>
      </c>
      <c r="D158" s="141" t="s">
        <v>129</v>
      </c>
      <c r="E158" s="142" t="s">
        <v>202</v>
      </c>
      <c r="F158" s="143" t="s">
        <v>203</v>
      </c>
      <c r="G158" s="144" t="s">
        <v>184</v>
      </c>
      <c r="H158" s="145">
        <v>123</v>
      </c>
      <c r="I158" s="146"/>
      <c r="J158" s="146">
        <f>ROUND(I158*H158,2)</f>
        <v>0</v>
      </c>
      <c r="K158" s="147"/>
      <c r="L158" s="29"/>
      <c r="M158" s="148" t="s">
        <v>1</v>
      </c>
      <c r="N158" s="149" t="s">
        <v>37</v>
      </c>
      <c r="O158" s="150">
        <v>0.379</v>
      </c>
      <c r="P158" s="150">
        <f>O158*H158</f>
        <v>46.616999999999997</v>
      </c>
      <c r="Q158" s="150">
        <v>0.11046</v>
      </c>
      <c r="R158" s="150">
        <f>Q158*H158</f>
        <v>13.58658</v>
      </c>
      <c r="S158" s="150">
        <v>0</v>
      </c>
      <c r="T158" s="151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2" t="s">
        <v>133</v>
      </c>
      <c r="AT158" s="152" t="s">
        <v>129</v>
      </c>
      <c r="AU158" s="152" t="s">
        <v>83</v>
      </c>
      <c r="AY158" s="14" t="s">
        <v>127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4" t="s">
        <v>77</v>
      </c>
      <c r="BK158" s="153">
        <f>ROUND(I158*H158,2)</f>
        <v>0</v>
      </c>
      <c r="BL158" s="14" t="s">
        <v>133</v>
      </c>
      <c r="BM158" s="152" t="s">
        <v>204</v>
      </c>
    </row>
    <row r="159" spans="1:65" s="2" customFormat="1" ht="16.5" customHeight="1">
      <c r="A159" s="28"/>
      <c r="B159" s="140"/>
      <c r="C159" s="141" t="s">
        <v>205</v>
      </c>
      <c r="D159" s="141" t="s">
        <v>129</v>
      </c>
      <c r="E159" s="142" t="s">
        <v>206</v>
      </c>
      <c r="F159" s="143" t="s">
        <v>207</v>
      </c>
      <c r="G159" s="144" t="s">
        <v>132</v>
      </c>
      <c r="H159" s="145">
        <v>18.45</v>
      </c>
      <c r="I159" s="146"/>
      <c r="J159" s="146">
        <f>ROUND(I159*H159,2)</f>
        <v>0</v>
      </c>
      <c r="K159" s="147"/>
      <c r="L159" s="29"/>
      <c r="M159" s="148" t="s">
        <v>1</v>
      </c>
      <c r="N159" s="149" t="s">
        <v>37</v>
      </c>
      <c r="O159" s="150">
        <v>0.92300000000000004</v>
      </c>
      <c r="P159" s="150">
        <f>O159*H159</f>
        <v>17.029350000000001</v>
      </c>
      <c r="Q159" s="150">
        <v>7.92E-3</v>
      </c>
      <c r="R159" s="150">
        <f>Q159*H159</f>
        <v>0.146124</v>
      </c>
      <c r="S159" s="150">
        <v>0</v>
      </c>
      <c r="T159" s="151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2" t="s">
        <v>133</v>
      </c>
      <c r="AT159" s="152" t="s">
        <v>129</v>
      </c>
      <c r="AU159" s="152" t="s">
        <v>83</v>
      </c>
      <c r="AY159" s="14" t="s">
        <v>127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4" t="s">
        <v>77</v>
      </c>
      <c r="BK159" s="153">
        <f>ROUND(I159*H159,2)</f>
        <v>0</v>
      </c>
      <c r="BL159" s="14" t="s">
        <v>133</v>
      </c>
      <c r="BM159" s="152" t="s">
        <v>208</v>
      </c>
    </row>
    <row r="160" spans="1:65" s="2" customFormat="1" ht="16.5" customHeight="1">
      <c r="A160" s="28"/>
      <c r="B160" s="140"/>
      <c r="C160" s="141" t="s">
        <v>209</v>
      </c>
      <c r="D160" s="141" t="s">
        <v>129</v>
      </c>
      <c r="E160" s="142" t="s">
        <v>210</v>
      </c>
      <c r="F160" s="143" t="s">
        <v>211</v>
      </c>
      <c r="G160" s="144" t="s">
        <v>132</v>
      </c>
      <c r="H160" s="145">
        <v>18.45</v>
      </c>
      <c r="I160" s="146"/>
      <c r="J160" s="146">
        <f>ROUND(I160*H160,2)</f>
        <v>0</v>
      </c>
      <c r="K160" s="147"/>
      <c r="L160" s="29"/>
      <c r="M160" s="148" t="s">
        <v>1</v>
      </c>
      <c r="N160" s="149" t="s">
        <v>37</v>
      </c>
      <c r="O160" s="150">
        <v>0.26</v>
      </c>
      <c r="P160" s="150">
        <f>O160*H160</f>
        <v>4.7969999999999997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2" t="s">
        <v>133</v>
      </c>
      <c r="AT160" s="152" t="s">
        <v>129</v>
      </c>
      <c r="AU160" s="152" t="s">
        <v>83</v>
      </c>
      <c r="AY160" s="14" t="s">
        <v>127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4" t="s">
        <v>77</v>
      </c>
      <c r="BK160" s="153">
        <f>ROUND(I160*H160,2)</f>
        <v>0</v>
      </c>
      <c r="BL160" s="14" t="s">
        <v>133</v>
      </c>
      <c r="BM160" s="152" t="s">
        <v>212</v>
      </c>
    </row>
    <row r="161" spans="1:65" s="2" customFormat="1" ht="33" customHeight="1">
      <c r="A161" s="28"/>
      <c r="B161" s="140"/>
      <c r="C161" s="141" t="s">
        <v>7</v>
      </c>
      <c r="D161" s="141" t="s">
        <v>129</v>
      </c>
      <c r="E161" s="142" t="s">
        <v>213</v>
      </c>
      <c r="F161" s="143" t="s">
        <v>214</v>
      </c>
      <c r="G161" s="144" t="s">
        <v>132</v>
      </c>
      <c r="H161" s="145">
        <v>93.5</v>
      </c>
      <c r="I161" s="146"/>
      <c r="J161" s="146">
        <f>ROUND(I161*H161,2)</f>
        <v>0</v>
      </c>
      <c r="K161" s="147"/>
      <c r="L161" s="29"/>
      <c r="M161" s="148" t="s">
        <v>1</v>
      </c>
      <c r="N161" s="149" t="s">
        <v>37</v>
      </c>
      <c r="O161" s="150">
        <v>0.05</v>
      </c>
      <c r="P161" s="150">
        <f>O161*H161</f>
        <v>4.6749999999999998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2" t="s">
        <v>133</v>
      </c>
      <c r="AT161" s="152" t="s">
        <v>129</v>
      </c>
      <c r="AU161" s="152" t="s">
        <v>83</v>
      </c>
      <c r="AY161" s="14" t="s">
        <v>127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4" t="s">
        <v>77</v>
      </c>
      <c r="BK161" s="153">
        <f>ROUND(I161*H161,2)</f>
        <v>0</v>
      </c>
      <c r="BL161" s="14" t="s">
        <v>133</v>
      </c>
      <c r="BM161" s="152" t="s">
        <v>215</v>
      </c>
    </row>
    <row r="162" spans="1:65" s="12" customFormat="1" ht="22.9" customHeight="1">
      <c r="B162" s="128"/>
      <c r="D162" s="129" t="s">
        <v>71</v>
      </c>
      <c r="E162" s="138" t="s">
        <v>143</v>
      </c>
      <c r="F162" s="138" t="s">
        <v>216</v>
      </c>
      <c r="J162" s="139">
        <f>BK162</f>
        <v>0</v>
      </c>
      <c r="L162" s="128"/>
      <c r="M162" s="132"/>
      <c r="N162" s="133"/>
      <c r="O162" s="133"/>
      <c r="P162" s="134">
        <f>SUM(P163:P173)</f>
        <v>57.350499999999997</v>
      </c>
      <c r="Q162" s="133"/>
      <c r="R162" s="134">
        <f>SUM(R163:R173)</f>
        <v>18.472093749999999</v>
      </c>
      <c r="S162" s="133"/>
      <c r="T162" s="135">
        <f>SUM(T163:T173)</f>
        <v>0</v>
      </c>
      <c r="AR162" s="129" t="s">
        <v>77</v>
      </c>
      <c r="AT162" s="136" t="s">
        <v>71</v>
      </c>
      <c r="AU162" s="136" t="s">
        <v>77</v>
      </c>
      <c r="AY162" s="129" t="s">
        <v>127</v>
      </c>
      <c r="BK162" s="137">
        <f>SUM(BK163:BK173)</f>
        <v>0</v>
      </c>
    </row>
    <row r="163" spans="1:65" s="2" customFormat="1" ht="16.5" customHeight="1">
      <c r="A163" s="28"/>
      <c r="B163" s="140"/>
      <c r="C163" s="141" t="s">
        <v>217</v>
      </c>
      <c r="D163" s="141" t="s">
        <v>129</v>
      </c>
      <c r="E163" s="142" t="s">
        <v>218</v>
      </c>
      <c r="F163" s="143" t="s">
        <v>219</v>
      </c>
      <c r="G163" s="144" t="s">
        <v>132</v>
      </c>
      <c r="H163" s="145">
        <v>41</v>
      </c>
      <c r="I163" s="146"/>
      <c r="J163" s="146">
        <f t="shared" ref="J163:J173" si="10">ROUND(I163*H163,2)</f>
        <v>0</v>
      </c>
      <c r="K163" s="147"/>
      <c r="L163" s="29"/>
      <c r="M163" s="148" t="s">
        <v>1</v>
      </c>
      <c r="N163" s="149" t="s">
        <v>37</v>
      </c>
      <c r="O163" s="150">
        <v>0.05</v>
      </c>
      <c r="P163" s="150">
        <f t="shared" ref="P163:P173" si="11">O163*H163</f>
        <v>2.0500000000000003</v>
      </c>
      <c r="Q163" s="150">
        <v>0</v>
      </c>
      <c r="R163" s="150">
        <f t="shared" ref="R163:R173" si="12">Q163*H163</f>
        <v>0</v>
      </c>
      <c r="S163" s="150">
        <v>0</v>
      </c>
      <c r="T163" s="151">
        <f t="shared" ref="T163:T173" si="13"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2" t="s">
        <v>133</v>
      </c>
      <c r="AT163" s="152" t="s">
        <v>129</v>
      </c>
      <c r="AU163" s="152" t="s">
        <v>83</v>
      </c>
      <c r="AY163" s="14" t="s">
        <v>127</v>
      </c>
      <c r="BE163" s="153">
        <f t="shared" ref="BE163:BE173" si="14">IF(N163="základní",J163,0)</f>
        <v>0</v>
      </c>
      <c r="BF163" s="153">
        <f t="shared" ref="BF163:BF173" si="15">IF(N163="snížená",J163,0)</f>
        <v>0</v>
      </c>
      <c r="BG163" s="153">
        <f t="shared" ref="BG163:BG173" si="16">IF(N163="zákl. přenesená",J163,0)</f>
        <v>0</v>
      </c>
      <c r="BH163" s="153">
        <f t="shared" ref="BH163:BH173" si="17">IF(N163="sníž. přenesená",J163,0)</f>
        <v>0</v>
      </c>
      <c r="BI163" s="153">
        <f t="shared" ref="BI163:BI173" si="18">IF(N163="nulová",J163,0)</f>
        <v>0</v>
      </c>
      <c r="BJ163" s="14" t="s">
        <v>77</v>
      </c>
      <c r="BK163" s="153">
        <f t="shared" ref="BK163:BK173" si="19">ROUND(I163*H163,2)</f>
        <v>0</v>
      </c>
      <c r="BL163" s="14" t="s">
        <v>133</v>
      </c>
      <c r="BM163" s="152" t="s">
        <v>220</v>
      </c>
    </row>
    <row r="164" spans="1:65" s="2" customFormat="1" ht="16.5" customHeight="1">
      <c r="A164" s="28"/>
      <c r="B164" s="140"/>
      <c r="C164" s="141" t="s">
        <v>221</v>
      </c>
      <c r="D164" s="141" t="s">
        <v>129</v>
      </c>
      <c r="E164" s="142" t="s">
        <v>222</v>
      </c>
      <c r="F164" s="143" t="s">
        <v>223</v>
      </c>
      <c r="G164" s="144" t="s">
        <v>132</v>
      </c>
      <c r="H164" s="145">
        <v>51</v>
      </c>
      <c r="I164" s="146"/>
      <c r="J164" s="146">
        <f t="shared" si="10"/>
        <v>0</v>
      </c>
      <c r="K164" s="147"/>
      <c r="L164" s="29"/>
      <c r="M164" s="148" t="s">
        <v>1</v>
      </c>
      <c r="N164" s="149" t="s">
        <v>37</v>
      </c>
      <c r="O164" s="150">
        <v>5.5E-2</v>
      </c>
      <c r="P164" s="150">
        <f t="shared" si="11"/>
        <v>2.8050000000000002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2" t="s">
        <v>133</v>
      </c>
      <c r="AT164" s="152" t="s">
        <v>129</v>
      </c>
      <c r="AU164" s="152" t="s">
        <v>83</v>
      </c>
      <c r="AY164" s="14" t="s">
        <v>127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4" t="s">
        <v>77</v>
      </c>
      <c r="BK164" s="153">
        <f t="shared" si="19"/>
        <v>0</v>
      </c>
      <c r="BL164" s="14" t="s">
        <v>133</v>
      </c>
      <c r="BM164" s="152" t="s">
        <v>224</v>
      </c>
    </row>
    <row r="165" spans="1:65" s="2" customFormat="1" ht="24.2" customHeight="1">
      <c r="A165" s="28"/>
      <c r="B165" s="140"/>
      <c r="C165" s="141" t="s">
        <v>225</v>
      </c>
      <c r="D165" s="141" t="s">
        <v>129</v>
      </c>
      <c r="E165" s="142" t="s">
        <v>226</v>
      </c>
      <c r="F165" s="143" t="s">
        <v>227</v>
      </c>
      <c r="G165" s="144" t="s">
        <v>132</v>
      </c>
      <c r="H165" s="145">
        <v>3</v>
      </c>
      <c r="I165" s="146"/>
      <c r="J165" s="146">
        <f t="shared" si="10"/>
        <v>0</v>
      </c>
      <c r="K165" s="147"/>
      <c r="L165" s="29"/>
      <c r="M165" s="148" t="s">
        <v>1</v>
      </c>
      <c r="N165" s="149" t="s">
        <v>37</v>
      </c>
      <c r="O165" s="150">
        <v>2.8000000000000001E-2</v>
      </c>
      <c r="P165" s="150">
        <f t="shared" si="11"/>
        <v>8.4000000000000005E-2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2" t="s">
        <v>133</v>
      </c>
      <c r="AT165" s="152" t="s">
        <v>129</v>
      </c>
      <c r="AU165" s="152" t="s">
        <v>83</v>
      </c>
      <c r="AY165" s="14" t="s">
        <v>127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4" t="s">
        <v>77</v>
      </c>
      <c r="BK165" s="153">
        <f t="shared" si="19"/>
        <v>0</v>
      </c>
      <c r="BL165" s="14" t="s">
        <v>133</v>
      </c>
      <c r="BM165" s="152" t="s">
        <v>228</v>
      </c>
    </row>
    <row r="166" spans="1:65" s="2" customFormat="1" ht="24.2" customHeight="1">
      <c r="A166" s="28"/>
      <c r="B166" s="140"/>
      <c r="C166" s="141" t="s">
        <v>229</v>
      </c>
      <c r="D166" s="141" t="s">
        <v>129</v>
      </c>
      <c r="E166" s="142" t="s">
        <v>230</v>
      </c>
      <c r="F166" s="143" t="s">
        <v>231</v>
      </c>
      <c r="G166" s="144" t="s">
        <v>132</v>
      </c>
      <c r="H166" s="145">
        <v>3</v>
      </c>
      <c r="I166" s="146"/>
      <c r="J166" s="146">
        <f t="shared" si="10"/>
        <v>0</v>
      </c>
      <c r="K166" s="147"/>
      <c r="L166" s="29"/>
      <c r="M166" s="148" t="s">
        <v>1</v>
      </c>
      <c r="N166" s="149" t="s">
        <v>37</v>
      </c>
      <c r="O166" s="150">
        <v>2.8000000000000001E-2</v>
      </c>
      <c r="P166" s="150">
        <f t="shared" si="11"/>
        <v>8.4000000000000005E-2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2" t="s">
        <v>133</v>
      </c>
      <c r="AT166" s="152" t="s">
        <v>129</v>
      </c>
      <c r="AU166" s="152" t="s">
        <v>83</v>
      </c>
      <c r="AY166" s="14" t="s">
        <v>127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4" t="s">
        <v>77</v>
      </c>
      <c r="BK166" s="153">
        <f t="shared" si="19"/>
        <v>0</v>
      </c>
      <c r="BL166" s="14" t="s">
        <v>133</v>
      </c>
      <c r="BM166" s="152" t="s">
        <v>232</v>
      </c>
    </row>
    <row r="167" spans="1:65" s="2" customFormat="1" ht="21.75" customHeight="1">
      <c r="A167" s="28"/>
      <c r="B167" s="140"/>
      <c r="C167" s="141" t="s">
        <v>233</v>
      </c>
      <c r="D167" s="141" t="s">
        <v>129</v>
      </c>
      <c r="E167" s="142" t="s">
        <v>234</v>
      </c>
      <c r="F167" s="143" t="s">
        <v>235</v>
      </c>
      <c r="G167" s="144" t="s">
        <v>132</v>
      </c>
      <c r="H167" s="145">
        <v>93.5</v>
      </c>
      <c r="I167" s="146"/>
      <c r="J167" s="146">
        <f t="shared" si="10"/>
        <v>0</v>
      </c>
      <c r="K167" s="147"/>
      <c r="L167" s="29"/>
      <c r="M167" s="148" t="s">
        <v>1</v>
      </c>
      <c r="N167" s="149" t="s">
        <v>37</v>
      </c>
      <c r="O167" s="150">
        <v>0.02</v>
      </c>
      <c r="P167" s="150">
        <f t="shared" si="11"/>
        <v>1.87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2" t="s">
        <v>133</v>
      </c>
      <c r="AT167" s="152" t="s">
        <v>129</v>
      </c>
      <c r="AU167" s="152" t="s">
        <v>83</v>
      </c>
      <c r="AY167" s="14" t="s">
        <v>127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4" t="s">
        <v>77</v>
      </c>
      <c r="BK167" s="153">
        <f t="shared" si="19"/>
        <v>0</v>
      </c>
      <c r="BL167" s="14" t="s">
        <v>133</v>
      </c>
      <c r="BM167" s="152" t="s">
        <v>236</v>
      </c>
    </row>
    <row r="168" spans="1:65" s="2" customFormat="1" ht="24.2" customHeight="1">
      <c r="A168" s="28"/>
      <c r="B168" s="140"/>
      <c r="C168" s="141" t="s">
        <v>237</v>
      </c>
      <c r="D168" s="141" t="s">
        <v>129</v>
      </c>
      <c r="E168" s="142" t="s">
        <v>238</v>
      </c>
      <c r="F168" s="143" t="s">
        <v>239</v>
      </c>
      <c r="G168" s="144" t="s">
        <v>132</v>
      </c>
      <c r="H168" s="145">
        <v>3</v>
      </c>
      <c r="I168" s="146"/>
      <c r="J168" s="146">
        <f t="shared" si="10"/>
        <v>0</v>
      </c>
      <c r="K168" s="147"/>
      <c r="L168" s="29"/>
      <c r="M168" s="148" t="s">
        <v>1</v>
      </c>
      <c r="N168" s="149" t="s">
        <v>37</v>
      </c>
      <c r="O168" s="150">
        <v>4.0000000000000001E-3</v>
      </c>
      <c r="P168" s="150">
        <f t="shared" si="11"/>
        <v>1.2E-2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52" t="s">
        <v>133</v>
      </c>
      <c r="AT168" s="152" t="s">
        <v>129</v>
      </c>
      <c r="AU168" s="152" t="s">
        <v>83</v>
      </c>
      <c r="AY168" s="14" t="s">
        <v>127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4" t="s">
        <v>77</v>
      </c>
      <c r="BK168" s="153">
        <f t="shared" si="19"/>
        <v>0</v>
      </c>
      <c r="BL168" s="14" t="s">
        <v>133</v>
      </c>
      <c r="BM168" s="152" t="s">
        <v>240</v>
      </c>
    </row>
    <row r="169" spans="1:65" s="2" customFormat="1" ht="16.5" customHeight="1">
      <c r="A169" s="28"/>
      <c r="B169" s="140"/>
      <c r="C169" s="141" t="s">
        <v>241</v>
      </c>
      <c r="D169" s="141" t="s">
        <v>129</v>
      </c>
      <c r="E169" s="142" t="s">
        <v>242</v>
      </c>
      <c r="F169" s="143" t="s">
        <v>243</v>
      </c>
      <c r="G169" s="144" t="s">
        <v>132</v>
      </c>
      <c r="H169" s="145">
        <v>3</v>
      </c>
      <c r="I169" s="146"/>
      <c r="J169" s="146">
        <f t="shared" si="10"/>
        <v>0</v>
      </c>
      <c r="K169" s="147"/>
      <c r="L169" s="29"/>
      <c r="M169" s="148" t="s">
        <v>1</v>
      </c>
      <c r="N169" s="149" t="s">
        <v>37</v>
      </c>
      <c r="O169" s="150">
        <v>2E-3</v>
      </c>
      <c r="P169" s="150">
        <f t="shared" si="11"/>
        <v>6.0000000000000001E-3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2" t="s">
        <v>133</v>
      </c>
      <c r="AT169" s="152" t="s">
        <v>129</v>
      </c>
      <c r="AU169" s="152" t="s">
        <v>83</v>
      </c>
      <c r="AY169" s="14" t="s">
        <v>127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4" t="s">
        <v>77</v>
      </c>
      <c r="BK169" s="153">
        <f t="shared" si="19"/>
        <v>0</v>
      </c>
      <c r="BL169" s="14" t="s">
        <v>133</v>
      </c>
      <c r="BM169" s="152" t="s">
        <v>244</v>
      </c>
    </row>
    <row r="170" spans="1:65" s="2" customFormat="1" ht="24.2" customHeight="1">
      <c r="A170" s="28"/>
      <c r="B170" s="140"/>
      <c r="C170" s="141" t="s">
        <v>245</v>
      </c>
      <c r="D170" s="141" t="s">
        <v>129</v>
      </c>
      <c r="E170" s="142" t="s">
        <v>246</v>
      </c>
      <c r="F170" s="143" t="s">
        <v>247</v>
      </c>
      <c r="G170" s="144" t="s">
        <v>132</v>
      </c>
      <c r="H170" s="145">
        <v>3</v>
      </c>
      <c r="I170" s="146"/>
      <c r="J170" s="146">
        <f t="shared" si="10"/>
        <v>0</v>
      </c>
      <c r="K170" s="147"/>
      <c r="L170" s="29"/>
      <c r="M170" s="148" t="s">
        <v>1</v>
      </c>
      <c r="N170" s="149" t="s">
        <v>37</v>
      </c>
      <c r="O170" s="150">
        <v>7.0999999999999994E-2</v>
      </c>
      <c r="P170" s="150">
        <f t="shared" si="11"/>
        <v>0.21299999999999997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2" t="s">
        <v>133</v>
      </c>
      <c r="AT170" s="152" t="s">
        <v>129</v>
      </c>
      <c r="AU170" s="152" t="s">
        <v>83</v>
      </c>
      <c r="AY170" s="14" t="s">
        <v>127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4" t="s">
        <v>77</v>
      </c>
      <c r="BK170" s="153">
        <f t="shared" si="19"/>
        <v>0</v>
      </c>
      <c r="BL170" s="14" t="s">
        <v>133</v>
      </c>
      <c r="BM170" s="152" t="s">
        <v>248</v>
      </c>
    </row>
    <row r="171" spans="1:65" s="2" customFormat="1" ht="24.2" customHeight="1">
      <c r="A171" s="28"/>
      <c r="B171" s="140"/>
      <c r="C171" s="141" t="s">
        <v>249</v>
      </c>
      <c r="D171" s="141" t="s">
        <v>129</v>
      </c>
      <c r="E171" s="142" t="s">
        <v>250</v>
      </c>
      <c r="F171" s="143" t="s">
        <v>251</v>
      </c>
      <c r="G171" s="144" t="s">
        <v>132</v>
      </c>
      <c r="H171" s="145">
        <v>3</v>
      </c>
      <c r="I171" s="146"/>
      <c r="J171" s="146">
        <f t="shared" si="10"/>
        <v>0</v>
      </c>
      <c r="K171" s="147"/>
      <c r="L171" s="29"/>
      <c r="M171" s="148" t="s">
        <v>1</v>
      </c>
      <c r="N171" s="149" t="s">
        <v>37</v>
      </c>
      <c r="O171" s="150">
        <v>6.8000000000000005E-2</v>
      </c>
      <c r="P171" s="150">
        <f t="shared" si="11"/>
        <v>0.20400000000000001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52" t="s">
        <v>133</v>
      </c>
      <c r="AT171" s="152" t="s">
        <v>129</v>
      </c>
      <c r="AU171" s="152" t="s">
        <v>83</v>
      </c>
      <c r="AY171" s="14" t="s">
        <v>127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4" t="s">
        <v>77</v>
      </c>
      <c r="BK171" s="153">
        <f t="shared" si="19"/>
        <v>0</v>
      </c>
      <c r="BL171" s="14" t="s">
        <v>133</v>
      </c>
      <c r="BM171" s="152" t="s">
        <v>252</v>
      </c>
    </row>
    <row r="172" spans="1:65" s="2" customFormat="1" ht="37.9" customHeight="1">
      <c r="A172" s="28"/>
      <c r="B172" s="140"/>
      <c r="C172" s="141" t="s">
        <v>253</v>
      </c>
      <c r="D172" s="141" t="s">
        <v>129</v>
      </c>
      <c r="E172" s="142" t="s">
        <v>254</v>
      </c>
      <c r="F172" s="143" t="s">
        <v>255</v>
      </c>
      <c r="G172" s="144" t="s">
        <v>132</v>
      </c>
      <c r="H172" s="145">
        <v>93.5</v>
      </c>
      <c r="I172" s="146"/>
      <c r="J172" s="146">
        <f t="shared" si="10"/>
        <v>0</v>
      </c>
      <c r="K172" s="147"/>
      <c r="L172" s="29"/>
      <c r="M172" s="148" t="s">
        <v>1</v>
      </c>
      <c r="N172" s="149" t="s">
        <v>37</v>
      </c>
      <c r="O172" s="150">
        <v>0.53500000000000003</v>
      </c>
      <c r="P172" s="150">
        <f t="shared" si="11"/>
        <v>50.022500000000001</v>
      </c>
      <c r="Q172" s="150">
        <v>0.10100000000000001</v>
      </c>
      <c r="R172" s="150">
        <f t="shared" si="12"/>
        <v>9.4435000000000002</v>
      </c>
      <c r="S172" s="150">
        <v>0</v>
      </c>
      <c r="T172" s="151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2" t="s">
        <v>133</v>
      </c>
      <c r="AT172" s="152" t="s">
        <v>129</v>
      </c>
      <c r="AU172" s="152" t="s">
        <v>83</v>
      </c>
      <c r="AY172" s="14" t="s">
        <v>127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4" t="s">
        <v>77</v>
      </c>
      <c r="BK172" s="153">
        <f t="shared" si="19"/>
        <v>0</v>
      </c>
      <c r="BL172" s="14" t="s">
        <v>133</v>
      </c>
      <c r="BM172" s="152" t="s">
        <v>256</v>
      </c>
    </row>
    <row r="173" spans="1:65" s="2" customFormat="1" ht="24.2" customHeight="1">
      <c r="A173" s="28"/>
      <c r="B173" s="140"/>
      <c r="C173" s="154" t="s">
        <v>257</v>
      </c>
      <c r="D173" s="154" t="s">
        <v>258</v>
      </c>
      <c r="E173" s="155" t="s">
        <v>259</v>
      </c>
      <c r="F173" s="156" t="s">
        <v>260</v>
      </c>
      <c r="G173" s="157" t="s">
        <v>132</v>
      </c>
      <c r="H173" s="158">
        <v>96.305000000000007</v>
      </c>
      <c r="I173" s="159"/>
      <c r="J173" s="159">
        <f t="shared" si="10"/>
        <v>0</v>
      </c>
      <c r="K173" s="160"/>
      <c r="L173" s="161"/>
      <c r="M173" s="162" t="s">
        <v>1</v>
      </c>
      <c r="N173" s="163" t="s">
        <v>37</v>
      </c>
      <c r="O173" s="150">
        <v>0</v>
      </c>
      <c r="P173" s="150">
        <f t="shared" si="11"/>
        <v>0</v>
      </c>
      <c r="Q173" s="150">
        <v>9.375E-2</v>
      </c>
      <c r="R173" s="150">
        <f t="shared" si="12"/>
        <v>9.0285937500000006</v>
      </c>
      <c r="S173" s="150">
        <v>0</v>
      </c>
      <c r="T173" s="151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52" t="s">
        <v>156</v>
      </c>
      <c r="AT173" s="152" t="s">
        <v>258</v>
      </c>
      <c r="AU173" s="152" t="s">
        <v>83</v>
      </c>
      <c r="AY173" s="14" t="s">
        <v>127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4" t="s">
        <v>77</v>
      </c>
      <c r="BK173" s="153">
        <f t="shared" si="19"/>
        <v>0</v>
      </c>
      <c r="BL173" s="14" t="s">
        <v>133</v>
      </c>
      <c r="BM173" s="152" t="s">
        <v>261</v>
      </c>
    </row>
    <row r="174" spans="1:65" s="12" customFormat="1" ht="22.9" customHeight="1">
      <c r="B174" s="128"/>
      <c r="D174" s="129" t="s">
        <v>71</v>
      </c>
      <c r="E174" s="138" t="s">
        <v>147</v>
      </c>
      <c r="F174" s="138" t="s">
        <v>262</v>
      </c>
      <c r="J174" s="139">
        <f>BK174</f>
        <v>0</v>
      </c>
      <c r="L174" s="128"/>
      <c r="M174" s="132"/>
      <c r="N174" s="133"/>
      <c r="O174" s="133"/>
      <c r="P174" s="134">
        <f>SUM(P175:P179)</f>
        <v>32.001013999999998</v>
      </c>
      <c r="Q174" s="133"/>
      <c r="R174" s="134">
        <f>SUM(R175:R179)</f>
        <v>4.9149146999999997</v>
      </c>
      <c r="S174" s="133"/>
      <c r="T174" s="135">
        <f>SUM(T175:T179)</f>
        <v>1.8057240000000001</v>
      </c>
      <c r="AR174" s="129" t="s">
        <v>77</v>
      </c>
      <c r="AT174" s="136" t="s">
        <v>71</v>
      </c>
      <c r="AU174" s="136" t="s">
        <v>77</v>
      </c>
      <c r="AY174" s="129" t="s">
        <v>127</v>
      </c>
      <c r="BK174" s="137">
        <f>SUM(BK175:BK179)</f>
        <v>0</v>
      </c>
    </row>
    <row r="175" spans="1:65" s="2" customFormat="1" ht="24.2" customHeight="1">
      <c r="A175" s="28"/>
      <c r="B175" s="140"/>
      <c r="C175" s="141" t="s">
        <v>263</v>
      </c>
      <c r="D175" s="141" t="s">
        <v>129</v>
      </c>
      <c r="E175" s="142" t="s">
        <v>264</v>
      </c>
      <c r="F175" s="143" t="s">
        <v>265</v>
      </c>
      <c r="G175" s="144" t="s">
        <v>132</v>
      </c>
      <c r="H175" s="145">
        <v>4.71</v>
      </c>
      <c r="I175" s="146"/>
      <c r="J175" s="146">
        <f>ROUND(I175*H175,2)</f>
        <v>0</v>
      </c>
      <c r="K175" s="147"/>
      <c r="L175" s="29"/>
      <c r="M175" s="148" t="s">
        <v>1</v>
      </c>
      <c r="N175" s="149" t="s">
        <v>37</v>
      </c>
      <c r="O175" s="150">
        <v>9.0999999999999998E-2</v>
      </c>
      <c r="P175" s="150">
        <f>O175*H175</f>
        <v>0.42860999999999999</v>
      </c>
      <c r="Q175" s="150">
        <v>2.2000000000000001E-4</v>
      </c>
      <c r="R175" s="150">
        <f>Q175*H175</f>
        <v>1.0361999999999999E-3</v>
      </c>
      <c r="S175" s="150">
        <v>2E-3</v>
      </c>
      <c r="T175" s="151">
        <f>S175*H175</f>
        <v>9.4199999999999996E-3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52" t="s">
        <v>133</v>
      </c>
      <c r="AT175" s="152" t="s">
        <v>129</v>
      </c>
      <c r="AU175" s="152" t="s">
        <v>83</v>
      </c>
      <c r="AY175" s="14" t="s">
        <v>127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4" t="s">
        <v>77</v>
      </c>
      <c r="BK175" s="153">
        <f>ROUND(I175*H175,2)</f>
        <v>0</v>
      </c>
      <c r="BL175" s="14" t="s">
        <v>133</v>
      </c>
      <c r="BM175" s="152" t="s">
        <v>266</v>
      </c>
    </row>
    <row r="176" spans="1:65" s="2" customFormat="1" ht="24.2" customHeight="1">
      <c r="A176" s="28"/>
      <c r="B176" s="140"/>
      <c r="C176" s="141" t="s">
        <v>267</v>
      </c>
      <c r="D176" s="141" t="s">
        <v>129</v>
      </c>
      <c r="E176" s="142" t="s">
        <v>268</v>
      </c>
      <c r="F176" s="143" t="s">
        <v>269</v>
      </c>
      <c r="G176" s="144" t="s">
        <v>132</v>
      </c>
      <c r="H176" s="145">
        <v>36</v>
      </c>
      <c r="I176" s="146"/>
      <c r="J176" s="146">
        <f>ROUND(I176*H176,2)</f>
        <v>0</v>
      </c>
      <c r="K176" s="147"/>
      <c r="L176" s="29"/>
      <c r="M176" s="148" t="s">
        <v>1</v>
      </c>
      <c r="N176" s="149" t="s">
        <v>37</v>
      </c>
      <c r="O176" s="150">
        <v>0.35299999999999998</v>
      </c>
      <c r="P176" s="150">
        <f>O176*H176</f>
        <v>12.707999999999998</v>
      </c>
      <c r="Q176" s="150">
        <v>2.4279999999999999E-2</v>
      </c>
      <c r="R176" s="150">
        <f>Q176*H176</f>
        <v>0.87407999999999997</v>
      </c>
      <c r="S176" s="150">
        <v>0</v>
      </c>
      <c r="T176" s="151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52" t="s">
        <v>133</v>
      </c>
      <c r="AT176" s="152" t="s">
        <v>129</v>
      </c>
      <c r="AU176" s="152" t="s">
        <v>83</v>
      </c>
      <c r="AY176" s="14" t="s">
        <v>127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4" t="s">
        <v>77</v>
      </c>
      <c r="BK176" s="153">
        <f>ROUND(I176*H176,2)</f>
        <v>0</v>
      </c>
      <c r="BL176" s="14" t="s">
        <v>133</v>
      </c>
      <c r="BM176" s="152" t="s">
        <v>270</v>
      </c>
    </row>
    <row r="177" spans="1:65" s="2" customFormat="1" ht="16.5" customHeight="1">
      <c r="A177" s="28"/>
      <c r="B177" s="140"/>
      <c r="C177" s="141" t="s">
        <v>271</v>
      </c>
      <c r="D177" s="141" t="s">
        <v>129</v>
      </c>
      <c r="E177" s="142" t="s">
        <v>272</v>
      </c>
      <c r="F177" s="143" t="s">
        <v>273</v>
      </c>
      <c r="G177" s="144" t="s">
        <v>132</v>
      </c>
      <c r="H177" s="145">
        <v>36</v>
      </c>
      <c r="I177" s="146"/>
      <c r="J177" s="146">
        <f>ROUND(I177*H177,2)</f>
        <v>0</v>
      </c>
      <c r="K177" s="147"/>
      <c r="L177" s="29"/>
      <c r="M177" s="148" t="s">
        <v>1</v>
      </c>
      <c r="N177" s="149" t="s">
        <v>37</v>
      </c>
      <c r="O177" s="150">
        <v>0.14000000000000001</v>
      </c>
      <c r="P177" s="150">
        <f>O177*H177</f>
        <v>5.0400000000000009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2" t="s">
        <v>133</v>
      </c>
      <c r="AT177" s="152" t="s">
        <v>129</v>
      </c>
      <c r="AU177" s="152" t="s">
        <v>83</v>
      </c>
      <c r="AY177" s="14" t="s">
        <v>127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4" t="s">
        <v>77</v>
      </c>
      <c r="BK177" s="153">
        <f>ROUND(I177*H177,2)</f>
        <v>0</v>
      </c>
      <c r="BL177" s="14" t="s">
        <v>133</v>
      </c>
      <c r="BM177" s="152" t="s">
        <v>274</v>
      </c>
    </row>
    <row r="178" spans="1:65" s="2" customFormat="1" ht="24.2" customHeight="1">
      <c r="A178" s="28"/>
      <c r="B178" s="140"/>
      <c r="C178" s="141" t="s">
        <v>275</v>
      </c>
      <c r="D178" s="141" t="s">
        <v>129</v>
      </c>
      <c r="E178" s="142" t="s">
        <v>276</v>
      </c>
      <c r="F178" s="143" t="s">
        <v>277</v>
      </c>
      <c r="G178" s="144" t="s">
        <v>132</v>
      </c>
      <c r="H178" s="145">
        <v>74.846000000000004</v>
      </c>
      <c r="I178" s="146"/>
      <c r="J178" s="146">
        <f>ROUND(I178*H178,2)</f>
        <v>0</v>
      </c>
      <c r="K178" s="147"/>
      <c r="L178" s="29"/>
      <c r="M178" s="148" t="s">
        <v>1</v>
      </c>
      <c r="N178" s="149" t="s">
        <v>37</v>
      </c>
      <c r="O178" s="150">
        <v>0.124</v>
      </c>
      <c r="P178" s="150">
        <f>O178*H178</f>
        <v>9.2809039999999996</v>
      </c>
      <c r="Q178" s="150">
        <v>2.4E-2</v>
      </c>
      <c r="R178" s="150">
        <f>Q178*H178</f>
        <v>1.7963040000000001</v>
      </c>
      <c r="S178" s="150">
        <v>2.4E-2</v>
      </c>
      <c r="T178" s="151">
        <f>S178*H178</f>
        <v>1.7963040000000001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52" t="s">
        <v>133</v>
      </c>
      <c r="AT178" s="152" t="s">
        <v>129</v>
      </c>
      <c r="AU178" s="152" t="s">
        <v>83</v>
      </c>
      <c r="AY178" s="14" t="s">
        <v>127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4" t="s">
        <v>77</v>
      </c>
      <c r="BK178" s="153">
        <f>ROUND(I178*H178,2)</f>
        <v>0</v>
      </c>
      <c r="BL178" s="14" t="s">
        <v>133</v>
      </c>
      <c r="BM178" s="152" t="s">
        <v>278</v>
      </c>
    </row>
    <row r="179" spans="1:65" s="2" customFormat="1" ht="24.2" customHeight="1">
      <c r="A179" s="28"/>
      <c r="B179" s="140"/>
      <c r="C179" s="141" t="s">
        <v>279</v>
      </c>
      <c r="D179" s="141" t="s">
        <v>129</v>
      </c>
      <c r="E179" s="142" t="s">
        <v>280</v>
      </c>
      <c r="F179" s="143" t="s">
        <v>281</v>
      </c>
      <c r="G179" s="144" t="s">
        <v>150</v>
      </c>
      <c r="H179" s="145">
        <v>0.97499999999999998</v>
      </c>
      <c r="I179" s="146"/>
      <c r="J179" s="146">
        <f>ROUND(I179*H179,2)</f>
        <v>0</v>
      </c>
      <c r="K179" s="147"/>
      <c r="L179" s="29"/>
      <c r="M179" s="148" t="s">
        <v>1</v>
      </c>
      <c r="N179" s="149" t="s">
        <v>37</v>
      </c>
      <c r="O179" s="150">
        <v>4.66</v>
      </c>
      <c r="P179" s="150">
        <f>O179*H179</f>
        <v>4.5434999999999999</v>
      </c>
      <c r="Q179" s="150">
        <v>2.3010199999999998</v>
      </c>
      <c r="R179" s="150">
        <f>Q179*H179</f>
        <v>2.2434944999999997</v>
      </c>
      <c r="S179" s="150">
        <v>0</v>
      </c>
      <c r="T179" s="151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52" t="s">
        <v>133</v>
      </c>
      <c r="AT179" s="152" t="s">
        <v>129</v>
      </c>
      <c r="AU179" s="152" t="s">
        <v>83</v>
      </c>
      <c r="AY179" s="14" t="s">
        <v>127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4" t="s">
        <v>77</v>
      </c>
      <c r="BK179" s="153">
        <f>ROUND(I179*H179,2)</f>
        <v>0</v>
      </c>
      <c r="BL179" s="14" t="s">
        <v>133</v>
      </c>
      <c r="BM179" s="152" t="s">
        <v>282</v>
      </c>
    </row>
    <row r="180" spans="1:65" s="12" customFormat="1" ht="22.9" customHeight="1">
      <c r="B180" s="128"/>
      <c r="D180" s="129" t="s">
        <v>71</v>
      </c>
      <c r="E180" s="138" t="s">
        <v>160</v>
      </c>
      <c r="F180" s="138" t="s">
        <v>283</v>
      </c>
      <c r="J180" s="139">
        <f>BK180</f>
        <v>0</v>
      </c>
      <c r="L180" s="128"/>
      <c r="M180" s="132"/>
      <c r="N180" s="133"/>
      <c r="O180" s="133"/>
      <c r="P180" s="134">
        <f>SUM(P181:P186)</f>
        <v>97.790999999999997</v>
      </c>
      <c r="Q180" s="133"/>
      <c r="R180" s="134">
        <f>SUM(R181:R186)</f>
        <v>2.29088</v>
      </c>
      <c r="S180" s="133"/>
      <c r="T180" s="135">
        <f>SUM(T181:T186)</f>
        <v>15.126000000000001</v>
      </c>
      <c r="AR180" s="129" t="s">
        <v>77</v>
      </c>
      <c r="AT180" s="136" t="s">
        <v>71</v>
      </c>
      <c r="AU180" s="136" t="s">
        <v>77</v>
      </c>
      <c r="AY180" s="129" t="s">
        <v>127</v>
      </c>
      <c r="BK180" s="137">
        <f>SUM(BK181:BK186)</f>
        <v>0</v>
      </c>
    </row>
    <row r="181" spans="1:65" s="2" customFormat="1" ht="24.2" customHeight="1">
      <c r="A181" s="28"/>
      <c r="B181" s="140"/>
      <c r="C181" s="141" t="s">
        <v>284</v>
      </c>
      <c r="D181" s="141" t="s">
        <v>129</v>
      </c>
      <c r="E181" s="142" t="s">
        <v>285</v>
      </c>
      <c r="F181" s="143" t="s">
        <v>286</v>
      </c>
      <c r="G181" s="144" t="s">
        <v>184</v>
      </c>
      <c r="H181" s="145">
        <v>10</v>
      </c>
      <c r="I181" s="146"/>
      <c r="J181" s="146">
        <f t="shared" ref="J181:J186" si="20">ROUND(I181*H181,2)</f>
        <v>0</v>
      </c>
      <c r="K181" s="147"/>
      <c r="L181" s="29"/>
      <c r="M181" s="148" t="s">
        <v>1</v>
      </c>
      <c r="N181" s="149" t="s">
        <v>37</v>
      </c>
      <c r="O181" s="150">
        <v>7.2999999999999995E-2</v>
      </c>
      <c r="P181" s="150">
        <f t="shared" ref="P181:P186" si="21">O181*H181</f>
        <v>0.73</v>
      </c>
      <c r="Q181" s="150">
        <v>1.1E-4</v>
      </c>
      <c r="R181" s="150">
        <f t="shared" ref="R181:R186" si="22">Q181*H181</f>
        <v>1.1000000000000001E-3</v>
      </c>
      <c r="S181" s="150">
        <v>0</v>
      </c>
      <c r="T181" s="151">
        <f t="shared" ref="T181:T186" si="23"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2" t="s">
        <v>133</v>
      </c>
      <c r="AT181" s="152" t="s">
        <v>129</v>
      </c>
      <c r="AU181" s="152" t="s">
        <v>83</v>
      </c>
      <c r="AY181" s="14" t="s">
        <v>127</v>
      </c>
      <c r="BE181" s="153">
        <f t="shared" ref="BE181:BE186" si="24">IF(N181="základní",J181,0)</f>
        <v>0</v>
      </c>
      <c r="BF181" s="153">
        <f t="shared" ref="BF181:BF186" si="25">IF(N181="snížená",J181,0)</f>
        <v>0</v>
      </c>
      <c r="BG181" s="153">
        <f t="shared" ref="BG181:BG186" si="26">IF(N181="zákl. přenesená",J181,0)</f>
        <v>0</v>
      </c>
      <c r="BH181" s="153">
        <f t="shared" ref="BH181:BH186" si="27">IF(N181="sníž. přenesená",J181,0)</f>
        <v>0</v>
      </c>
      <c r="BI181" s="153">
        <f t="shared" ref="BI181:BI186" si="28">IF(N181="nulová",J181,0)</f>
        <v>0</v>
      </c>
      <c r="BJ181" s="14" t="s">
        <v>77</v>
      </c>
      <c r="BK181" s="153">
        <f t="shared" ref="BK181:BK186" si="29">ROUND(I181*H181,2)</f>
        <v>0</v>
      </c>
      <c r="BL181" s="14" t="s">
        <v>133</v>
      </c>
      <c r="BM181" s="152" t="s">
        <v>287</v>
      </c>
    </row>
    <row r="182" spans="1:65" s="2" customFormat="1" ht="24.2" customHeight="1">
      <c r="A182" s="28"/>
      <c r="B182" s="140"/>
      <c r="C182" s="141" t="s">
        <v>288</v>
      </c>
      <c r="D182" s="141" t="s">
        <v>129</v>
      </c>
      <c r="E182" s="142" t="s">
        <v>289</v>
      </c>
      <c r="F182" s="143" t="s">
        <v>290</v>
      </c>
      <c r="G182" s="144" t="s">
        <v>184</v>
      </c>
      <c r="H182" s="145">
        <v>10</v>
      </c>
      <c r="I182" s="146"/>
      <c r="J182" s="146">
        <f t="shared" si="20"/>
        <v>0</v>
      </c>
      <c r="K182" s="147"/>
      <c r="L182" s="29"/>
      <c r="M182" s="148" t="s">
        <v>1</v>
      </c>
      <c r="N182" s="149" t="s">
        <v>37</v>
      </c>
      <c r="O182" s="150">
        <v>0.19600000000000001</v>
      </c>
      <c r="P182" s="150">
        <f t="shared" si="21"/>
        <v>1.96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52" t="s">
        <v>133</v>
      </c>
      <c r="AT182" s="152" t="s">
        <v>129</v>
      </c>
      <c r="AU182" s="152" t="s">
        <v>83</v>
      </c>
      <c r="AY182" s="14" t="s">
        <v>127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4" t="s">
        <v>77</v>
      </c>
      <c r="BK182" s="153">
        <f t="shared" si="29"/>
        <v>0</v>
      </c>
      <c r="BL182" s="14" t="s">
        <v>133</v>
      </c>
      <c r="BM182" s="152" t="s">
        <v>291</v>
      </c>
    </row>
    <row r="183" spans="1:65" s="2" customFormat="1" ht="33" customHeight="1">
      <c r="A183" s="28"/>
      <c r="B183" s="140"/>
      <c r="C183" s="141" t="s">
        <v>292</v>
      </c>
      <c r="D183" s="141" t="s">
        <v>129</v>
      </c>
      <c r="E183" s="142" t="s">
        <v>293</v>
      </c>
      <c r="F183" s="143" t="s">
        <v>294</v>
      </c>
      <c r="G183" s="144" t="s">
        <v>184</v>
      </c>
      <c r="H183" s="145">
        <v>8</v>
      </c>
      <c r="I183" s="146"/>
      <c r="J183" s="146">
        <f t="shared" si="20"/>
        <v>0</v>
      </c>
      <c r="K183" s="147"/>
      <c r="L183" s="29"/>
      <c r="M183" s="148" t="s">
        <v>1</v>
      </c>
      <c r="N183" s="149" t="s">
        <v>37</v>
      </c>
      <c r="O183" s="150">
        <v>0.94</v>
      </c>
      <c r="P183" s="150">
        <f t="shared" si="21"/>
        <v>7.52</v>
      </c>
      <c r="Q183" s="150">
        <v>0.25564999999999999</v>
      </c>
      <c r="R183" s="150">
        <f t="shared" si="22"/>
        <v>2.0451999999999999</v>
      </c>
      <c r="S183" s="150">
        <v>0</v>
      </c>
      <c r="T183" s="151">
        <f t="shared" si="2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52" t="s">
        <v>133</v>
      </c>
      <c r="AT183" s="152" t="s">
        <v>129</v>
      </c>
      <c r="AU183" s="152" t="s">
        <v>83</v>
      </c>
      <c r="AY183" s="14" t="s">
        <v>127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4" t="s">
        <v>77</v>
      </c>
      <c r="BK183" s="153">
        <f t="shared" si="29"/>
        <v>0</v>
      </c>
      <c r="BL183" s="14" t="s">
        <v>133</v>
      </c>
      <c r="BM183" s="152" t="s">
        <v>295</v>
      </c>
    </row>
    <row r="184" spans="1:65" s="2" customFormat="1" ht="24.2" customHeight="1">
      <c r="A184" s="28"/>
      <c r="B184" s="140"/>
      <c r="C184" s="141" t="s">
        <v>296</v>
      </c>
      <c r="D184" s="141" t="s">
        <v>129</v>
      </c>
      <c r="E184" s="142" t="s">
        <v>297</v>
      </c>
      <c r="F184" s="143" t="s">
        <v>298</v>
      </c>
      <c r="G184" s="144" t="s">
        <v>299</v>
      </c>
      <c r="H184" s="145">
        <v>1</v>
      </c>
      <c r="I184" s="146"/>
      <c r="J184" s="146">
        <f t="shared" si="20"/>
        <v>0</v>
      </c>
      <c r="K184" s="147"/>
      <c r="L184" s="29"/>
      <c r="M184" s="148" t="s">
        <v>1</v>
      </c>
      <c r="N184" s="149" t="s">
        <v>37</v>
      </c>
      <c r="O184" s="150">
        <v>0.32900000000000001</v>
      </c>
      <c r="P184" s="150">
        <f t="shared" si="21"/>
        <v>0.32900000000000001</v>
      </c>
      <c r="Q184" s="150">
        <v>0.24457999999999999</v>
      </c>
      <c r="R184" s="150">
        <f t="shared" si="22"/>
        <v>0.24457999999999999</v>
      </c>
      <c r="S184" s="150">
        <v>0</v>
      </c>
      <c r="T184" s="151">
        <f t="shared" si="2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52" t="s">
        <v>133</v>
      </c>
      <c r="AT184" s="152" t="s">
        <v>129</v>
      </c>
      <c r="AU184" s="152" t="s">
        <v>83</v>
      </c>
      <c r="AY184" s="14" t="s">
        <v>127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4" t="s">
        <v>77</v>
      </c>
      <c r="BK184" s="153">
        <f t="shared" si="29"/>
        <v>0</v>
      </c>
      <c r="BL184" s="14" t="s">
        <v>133</v>
      </c>
      <c r="BM184" s="152" t="s">
        <v>300</v>
      </c>
    </row>
    <row r="185" spans="1:65" s="2" customFormat="1" ht="24.2" customHeight="1">
      <c r="A185" s="28"/>
      <c r="B185" s="140"/>
      <c r="C185" s="141" t="s">
        <v>301</v>
      </c>
      <c r="D185" s="141" t="s">
        <v>129</v>
      </c>
      <c r="E185" s="142" t="s">
        <v>302</v>
      </c>
      <c r="F185" s="143" t="s">
        <v>303</v>
      </c>
      <c r="G185" s="144" t="s">
        <v>132</v>
      </c>
      <c r="H185" s="145">
        <v>36</v>
      </c>
      <c r="I185" s="146"/>
      <c r="J185" s="146">
        <f t="shared" si="20"/>
        <v>0</v>
      </c>
      <c r="K185" s="147"/>
      <c r="L185" s="29"/>
      <c r="M185" s="148" t="s">
        <v>1</v>
      </c>
      <c r="N185" s="149" t="s">
        <v>37</v>
      </c>
      <c r="O185" s="150">
        <v>0.23699999999999999</v>
      </c>
      <c r="P185" s="150">
        <f t="shared" si="21"/>
        <v>8.532</v>
      </c>
      <c r="Q185" s="150">
        <v>0</v>
      </c>
      <c r="R185" s="150">
        <f t="shared" si="22"/>
        <v>0</v>
      </c>
      <c r="S185" s="150">
        <v>0.18099999999999999</v>
      </c>
      <c r="T185" s="151">
        <f t="shared" si="23"/>
        <v>6.516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2" t="s">
        <v>133</v>
      </c>
      <c r="AT185" s="152" t="s">
        <v>129</v>
      </c>
      <c r="AU185" s="152" t="s">
        <v>83</v>
      </c>
      <c r="AY185" s="14" t="s">
        <v>127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4" t="s">
        <v>77</v>
      </c>
      <c r="BK185" s="153">
        <f t="shared" si="29"/>
        <v>0</v>
      </c>
      <c r="BL185" s="14" t="s">
        <v>133</v>
      </c>
      <c r="BM185" s="152" t="s">
        <v>304</v>
      </c>
    </row>
    <row r="186" spans="1:65" s="2" customFormat="1" ht="24.2" customHeight="1">
      <c r="A186" s="28"/>
      <c r="B186" s="140"/>
      <c r="C186" s="141" t="s">
        <v>305</v>
      </c>
      <c r="D186" s="141" t="s">
        <v>129</v>
      </c>
      <c r="E186" s="142" t="s">
        <v>306</v>
      </c>
      <c r="F186" s="143" t="s">
        <v>307</v>
      </c>
      <c r="G186" s="144" t="s">
        <v>184</v>
      </c>
      <c r="H186" s="145">
        <v>123</v>
      </c>
      <c r="I186" s="146"/>
      <c r="J186" s="146">
        <f t="shared" si="20"/>
        <v>0</v>
      </c>
      <c r="K186" s="147"/>
      <c r="L186" s="29"/>
      <c r="M186" s="148" t="s">
        <v>1</v>
      </c>
      <c r="N186" s="149" t="s">
        <v>37</v>
      </c>
      <c r="O186" s="150">
        <v>0.64</v>
      </c>
      <c r="P186" s="150">
        <f t="shared" si="21"/>
        <v>78.72</v>
      </c>
      <c r="Q186" s="150">
        <v>0</v>
      </c>
      <c r="R186" s="150">
        <f t="shared" si="22"/>
        <v>0</v>
      </c>
      <c r="S186" s="150">
        <v>7.0000000000000007E-2</v>
      </c>
      <c r="T186" s="151">
        <f t="shared" si="23"/>
        <v>8.6100000000000012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52" t="s">
        <v>133</v>
      </c>
      <c r="AT186" s="152" t="s">
        <v>129</v>
      </c>
      <c r="AU186" s="152" t="s">
        <v>83</v>
      </c>
      <c r="AY186" s="14" t="s">
        <v>127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4" t="s">
        <v>77</v>
      </c>
      <c r="BK186" s="153">
        <f t="shared" si="29"/>
        <v>0</v>
      </c>
      <c r="BL186" s="14" t="s">
        <v>133</v>
      </c>
      <c r="BM186" s="152" t="s">
        <v>308</v>
      </c>
    </row>
    <row r="187" spans="1:65" s="12" customFormat="1" ht="22.9" customHeight="1">
      <c r="B187" s="128"/>
      <c r="D187" s="129" t="s">
        <v>71</v>
      </c>
      <c r="E187" s="138" t="s">
        <v>309</v>
      </c>
      <c r="F187" s="138" t="s">
        <v>310</v>
      </c>
      <c r="J187" s="139">
        <f>BK187</f>
        <v>0</v>
      </c>
      <c r="L187" s="128"/>
      <c r="M187" s="132"/>
      <c r="N187" s="133"/>
      <c r="O187" s="133"/>
      <c r="P187" s="134">
        <f>SUM(P188:P193)</f>
        <v>288.63760300000001</v>
      </c>
      <c r="Q187" s="133"/>
      <c r="R187" s="134">
        <f>SUM(R188:R193)</f>
        <v>0</v>
      </c>
      <c r="S187" s="133"/>
      <c r="T187" s="135">
        <f>SUM(T188:T193)</f>
        <v>0</v>
      </c>
      <c r="AR187" s="129" t="s">
        <v>77</v>
      </c>
      <c r="AT187" s="136" t="s">
        <v>71</v>
      </c>
      <c r="AU187" s="136" t="s">
        <v>77</v>
      </c>
      <c r="AY187" s="129" t="s">
        <v>127</v>
      </c>
      <c r="BK187" s="137">
        <f>SUM(BK188:BK193)</f>
        <v>0</v>
      </c>
    </row>
    <row r="188" spans="1:65" s="2" customFormat="1" ht="24.2" customHeight="1">
      <c r="A188" s="28"/>
      <c r="B188" s="140"/>
      <c r="C188" s="141" t="s">
        <v>311</v>
      </c>
      <c r="D188" s="141" t="s">
        <v>129</v>
      </c>
      <c r="E188" s="142" t="s">
        <v>312</v>
      </c>
      <c r="F188" s="143" t="s">
        <v>313</v>
      </c>
      <c r="G188" s="144" t="s">
        <v>167</v>
      </c>
      <c r="H188" s="145">
        <v>84.667000000000002</v>
      </c>
      <c r="I188" s="146"/>
      <c r="J188" s="146">
        <f t="shared" ref="J188:J193" si="30">ROUND(I188*H188,2)</f>
        <v>0</v>
      </c>
      <c r="K188" s="147"/>
      <c r="L188" s="29"/>
      <c r="M188" s="148" t="s">
        <v>1</v>
      </c>
      <c r="N188" s="149" t="s">
        <v>37</v>
      </c>
      <c r="O188" s="150">
        <v>2.42</v>
      </c>
      <c r="P188" s="150">
        <f t="shared" ref="P188:P193" si="31">O188*H188</f>
        <v>204.89413999999999</v>
      </c>
      <c r="Q188" s="150">
        <v>0</v>
      </c>
      <c r="R188" s="150">
        <f t="shared" ref="R188:R193" si="32">Q188*H188</f>
        <v>0</v>
      </c>
      <c r="S188" s="150">
        <v>0</v>
      </c>
      <c r="T188" s="151">
        <f t="shared" ref="T188:T193" si="33"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52" t="s">
        <v>133</v>
      </c>
      <c r="AT188" s="152" t="s">
        <v>129</v>
      </c>
      <c r="AU188" s="152" t="s">
        <v>83</v>
      </c>
      <c r="AY188" s="14" t="s">
        <v>127</v>
      </c>
      <c r="BE188" s="153">
        <f t="shared" ref="BE188:BE193" si="34">IF(N188="základní",J188,0)</f>
        <v>0</v>
      </c>
      <c r="BF188" s="153">
        <f t="shared" ref="BF188:BF193" si="35">IF(N188="snížená",J188,0)</f>
        <v>0</v>
      </c>
      <c r="BG188" s="153">
        <f t="shared" ref="BG188:BG193" si="36">IF(N188="zákl. přenesená",J188,0)</f>
        <v>0</v>
      </c>
      <c r="BH188" s="153">
        <f t="shared" ref="BH188:BH193" si="37">IF(N188="sníž. přenesená",J188,0)</f>
        <v>0</v>
      </c>
      <c r="BI188" s="153">
        <f t="shared" ref="BI188:BI193" si="38">IF(N188="nulová",J188,0)</f>
        <v>0</v>
      </c>
      <c r="BJ188" s="14" t="s">
        <v>77</v>
      </c>
      <c r="BK188" s="153">
        <f t="shared" ref="BK188:BK193" si="39">ROUND(I188*H188,2)</f>
        <v>0</v>
      </c>
      <c r="BL188" s="14" t="s">
        <v>133</v>
      </c>
      <c r="BM188" s="152" t="s">
        <v>314</v>
      </c>
    </row>
    <row r="189" spans="1:65" s="2" customFormat="1" ht="33" customHeight="1">
      <c r="A189" s="28"/>
      <c r="B189" s="140"/>
      <c r="C189" s="141" t="s">
        <v>315</v>
      </c>
      <c r="D189" s="141" t="s">
        <v>129</v>
      </c>
      <c r="E189" s="142" t="s">
        <v>316</v>
      </c>
      <c r="F189" s="143" t="s">
        <v>317</v>
      </c>
      <c r="G189" s="144" t="s">
        <v>167</v>
      </c>
      <c r="H189" s="145">
        <v>254.03100000000001</v>
      </c>
      <c r="I189" s="146"/>
      <c r="J189" s="146">
        <f t="shared" si="30"/>
        <v>0</v>
      </c>
      <c r="K189" s="147"/>
      <c r="L189" s="29"/>
      <c r="M189" s="148" t="s">
        <v>1</v>
      </c>
      <c r="N189" s="149" t="s">
        <v>37</v>
      </c>
      <c r="O189" s="150">
        <v>0.26</v>
      </c>
      <c r="P189" s="150">
        <f t="shared" si="31"/>
        <v>66.048060000000007</v>
      </c>
      <c r="Q189" s="150">
        <v>0</v>
      </c>
      <c r="R189" s="150">
        <f t="shared" si="32"/>
        <v>0</v>
      </c>
      <c r="S189" s="150">
        <v>0</v>
      </c>
      <c r="T189" s="151">
        <f t="shared" si="3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52" t="s">
        <v>133</v>
      </c>
      <c r="AT189" s="152" t="s">
        <v>129</v>
      </c>
      <c r="AU189" s="152" t="s">
        <v>83</v>
      </c>
      <c r="AY189" s="14" t="s">
        <v>127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4" t="s">
        <v>77</v>
      </c>
      <c r="BK189" s="153">
        <f t="shared" si="39"/>
        <v>0</v>
      </c>
      <c r="BL189" s="14" t="s">
        <v>133</v>
      </c>
      <c r="BM189" s="152" t="s">
        <v>318</v>
      </c>
    </row>
    <row r="190" spans="1:65" s="2" customFormat="1" ht="24.2" customHeight="1">
      <c r="A190" s="28"/>
      <c r="B190" s="140"/>
      <c r="C190" s="141" t="s">
        <v>319</v>
      </c>
      <c r="D190" s="141" t="s">
        <v>129</v>
      </c>
      <c r="E190" s="142" t="s">
        <v>320</v>
      </c>
      <c r="F190" s="143" t="s">
        <v>321</v>
      </c>
      <c r="G190" s="144" t="s">
        <v>167</v>
      </c>
      <c r="H190" s="145">
        <v>84.667000000000002</v>
      </c>
      <c r="I190" s="146"/>
      <c r="J190" s="146">
        <f t="shared" si="30"/>
        <v>0</v>
      </c>
      <c r="K190" s="147"/>
      <c r="L190" s="29"/>
      <c r="M190" s="148" t="s">
        <v>1</v>
      </c>
      <c r="N190" s="149" t="s">
        <v>37</v>
      </c>
      <c r="O190" s="150">
        <v>0.125</v>
      </c>
      <c r="P190" s="150">
        <f t="shared" si="31"/>
        <v>10.583375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52" t="s">
        <v>133</v>
      </c>
      <c r="AT190" s="152" t="s">
        <v>129</v>
      </c>
      <c r="AU190" s="152" t="s">
        <v>83</v>
      </c>
      <c r="AY190" s="14" t="s">
        <v>127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4" t="s">
        <v>77</v>
      </c>
      <c r="BK190" s="153">
        <f t="shared" si="39"/>
        <v>0</v>
      </c>
      <c r="BL190" s="14" t="s">
        <v>133</v>
      </c>
      <c r="BM190" s="152" t="s">
        <v>322</v>
      </c>
    </row>
    <row r="191" spans="1:65" s="2" customFormat="1" ht="24.2" customHeight="1">
      <c r="A191" s="28"/>
      <c r="B191" s="140"/>
      <c r="C191" s="141" t="s">
        <v>323</v>
      </c>
      <c r="D191" s="141" t="s">
        <v>129</v>
      </c>
      <c r="E191" s="142" t="s">
        <v>324</v>
      </c>
      <c r="F191" s="143" t="s">
        <v>325</v>
      </c>
      <c r="G191" s="144" t="s">
        <v>167</v>
      </c>
      <c r="H191" s="145">
        <v>1185.338</v>
      </c>
      <c r="I191" s="146"/>
      <c r="J191" s="146">
        <f t="shared" si="30"/>
        <v>0</v>
      </c>
      <c r="K191" s="147"/>
      <c r="L191" s="29"/>
      <c r="M191" s="148" t="s">
        <v>1</v>
      </c>
      <c r="N191" s="149" t="s">
        <v>37</v>
      </c>
      <c r="O191" s="150">
        <v>6.0000000000000001E-3</v>
      </c>
      <c r="P191" s="150">
        <f t="shared" si="31"/>
        <v>7.1120279999999996</v>
      </c>
      <c r="Q191" s="150">
        <v>0</v>
      </c>
      <c r="R191" s="150">
        <f t="shared" si="32"/>
        <v>0</v>
      </c>
      <c r="S191" s="150">
        <v>0</v>
      </c>
      <c r="T191" s="151">
        <f t="shared" si="3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52" t="s">
        <v>133</v>
      </c>
      <c r="AT191" s="152" t="s">
        <v>129</v>
      </c>
      <c r="AU191" s="152" t="s">
        <v>83</v>
      </c>
      <c r="AY191" s="14" t="s">
        <v>127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4" t="s">
        <v>77</v>
      </c>
      <c r="BK191" s="153">
        <f t="shared" si="39"/>
        <v>0</v>
      </c>
      <c r="BL191" s="14" t="s">
        <v>133</v>
      </c>
      <c r="BM191" s="152" t="s">
        <v>326</v>
      </c>
    </row>
    <row r="192" spans="1:65" s="2" customFormat="1" ht="33" customHeight="1">
      <c r="A192" s="28"/>
      <c r="B192" s="140"/>
      <c r="C192" s="141" t="s">
        <v>327</v>
      </c>
      <c r="D192" s="141" t="s">
        <v>129</v>
      </c>
      <c r="E192" s="142" t="s">
        <v>328</v>
      </c>
      <c r="F192" s="143" t="s">
        <v>329</v>
      </c>
      <c r="G192" s="144" t="s">
        <v>167</v>
      </c>
      <c r="H192" s="145">
        <v>1.1399999999999999</v>
      </c>
      <c r="I192" s="146"/>
      <c r="J192" s="146">
        <f t="shared" si="30"/>
        <v>0</v>
      </c>
      <c r="K192" s="147"/>
      <c r="L192" s="29"/>
      <c r="M192" s="148" t="s">
        <v>1</v>
      </c>
      <c r="N192" s="149" t="s">
        <v>37</v>
      </c>
      <c r="O192" s="150">
        <v>0</v>
      </c>
      <c r="P192" s="150">
        <f t="shared" si="31"/>
        <v>0</v>
      </c>
      <c r="Q192" s="150">
        <v>0</v>
      </c>
      <c r="R192" s="150">
        <f t="shared" si="32"/>
        <v>0</v>
      </c>
      <c r="S192" s="150">
        <v>0</v>
      </c>
      <c r="T192" s="151">
        <f t="shared" si="3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52" t="s">
        <v>133</v>
      </c>
      <c r="AT192" s="152" t="s">
        <v>129</v>
      </c>
      <c r="AU192" s="152" t="s">
        <v>83</v>
      </c>
      <c r="AY192" s="14" t="s">
        <v>127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4" t="s">
        <v>77</v>
      </c>
      <c r="BK192" s="153">
        <f t="shared" si="39"/>
        <v>0</v>
      </c>
      <c r="BL192" s="14" t="s">
        <v>133</v>
      </c>
      <c r="BM192" s="152" t="s">
        <v>330</v>
      </c>
    </row>
    <row r="193" spans="1:65" s="2" customFormat="1" ht="44.25" customHeight="1">
      <c r="A193" s="28"/>
      <c r="B193" s="140"/>
      <c r="C193" s="141" t="s">
        <v>331</v>
      </c>
      <c r="D193" s="141" t="s">
        <v>129</v>
      </c>
      <c r="E193" s="142" t="s">
        <v>332</v>
      </c>
      <c r="F193" s="143" t="s">
        <v>333</v>
      </c>
      <c r="G193" s="144" t="s">
        <v>167</v>
      </c>
      <c r="H193" s="145">
        <v>83.527000000000001</v>
      </c>
      <c r="I193" s="146"/>
      <c r="J193" s="146">
        <f t="shared" si="30"/>
        <v>0</v>
      </c>
      <c r="K193" s="147"/>
      <c r="L193" s="29"/>
      <c r="M193" s="148" t="s">
        <v>1</v>
      </c>
      <c r="N193" s="149" t="s">
        <v>37</v>
      </c>
      <c r="O193" s="150">
        <v>0</v>
      </c>
      <c r="P193" s="150">
        <f t="shared" si="31"/>
        <v>0</v>
      </c>
      <c r="Q193" s="150">
        <v>0</v>
      </c>
      <c r="R193" s="150">
        <f t="shared" si="32"/>
        <v>0</v>
      </c>
      <c r="S193" s="150">
        <v>0</v>
      </c>
      <c r="T193" s="151">
        <f t="shared" si="3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52" t="s">
        <v>133</v>
      </c>
      <c r="AT193" s="152" t="s">
        <v>129</v>
      </c>
      <c r="AU193" s="152" t="s">
        <v>83</v>
      </c>
      <c r="AY193" s="14" t="s">
        <v>127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4" t="s">
        <v>77</v>
      </c>
      <c r="BK193" s="153">
        <f t="shared" si="39"/>
        <v>0</v>
      </c>
      <c r="BL193" s="14" t="s">
        <v>133</v>
      </c>
      <c r="BM193" s="152" t="s">
        <v>334</v>
      </c>
    </row>
    <row r="194" spans="1:65" s="12" customFormat="1" ht="22.9" customHeight="1">
      <c r="B194" s="128"/>
      <c r="D194" s="129" t="s">
        <v>71</v>
      </c>
      <c r="E194" s="138" t="s">
        <v>335</v>
      </c>
      <c r="F194" s="138" t="s">
        <v>336</v>
      </c>
      <c r="J194" s="139">
        <f>BK194</f>
        <v>0</v>
      </c>
      <c r="L194" s="128"/>
      <c r="M194" s="132"/>
      <c r="N194" s="133"/>
      <c r="O194" s="133"/>
      <c r="P194" s="134">
        <f>P195</f>
        <v>128.28143</v>
      </c>
      <c r="Q194" s="133"/>
      <c r="R194" s="134">
        <f>R195</f>
        <v>0</v>
      </c>
      <c r="S194" s="133"/>
      <c r="T194" s="135">
        <f>T195</f>
        <v>0</v>
      </c>
      <c r="AR194" s="129" t="s">
        <v>77</v>
      </c>
      <c r="AT194" s="136" t="s">
        <v>71</v>
      </c>
      <c r="AU194" s="136" t="s">
        <v>77</v>
      </c>
      <c r="AY194" s="129" t="s">
        <v>127</v>
      </c>
      <c r="BK194" s="137">
        <f>BK195</f>
        <v>0</v>
      </c>
    </row>
    <row r="195" spans="1:65" s="2" customFormat="1" ht="24.2" customHeight="1">
      <c r="A195" s="28"/>
      <c r="B195" s="140"/>
      <c r="C195" s="141" t="s">
        <v>337</v>
      </c>
      <c r="D195" s="141" t="s">
        <v>129</v>
      </c>
      <c r="E195" s="142" t="s">
        <v>338</v>
      </c>
      <c r="F195" s="143" t="s">
        <v>339</v>
      </c>
      <c r="G195" s="144" t="s">
        <v>167</v>
      </c>
      <c r="H195" s="145">
        <v>101.009</v>
      </c>
      <c r="I195" s="146"/>
      <c r="J195" s="146">
        <f>ROUND(I195*H195,2)</f>
        <v>0</v>
      </c>
      <c r="K195" s="147"/>
      <c r="L195" s="29"/>
      <c r="M195" s="148" t="s">
        <v>1</v>
      </c>
      <c r="N195" s="149" t="s">
        <v>37</v>
      </c>
      <c r="O195" s="150">
        <v>1.27</v>
      </c>
      <c r="P195" s="150">
        <f>O195*H195</f>
        <v>128.28143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52" t="s">
        <v>133</v>
      </c>
      <c r="AT195" s="152" t="s">
        <v>129</v>
      </c>
      <c r="AU195" s="152" t="s">
        <v>83</v>
      </c>
      <c r="AY195" s="14" t="s">
        <v>127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14" t="s">
        <v>77</v>
      </c>
      <c r="BK195" s="153">
        <f>ROUND(I195*H195,2)</f>
        <v>0</v>
      </c>
      <c r="BL195" s="14" t="s">
        <v>133</v>
      </c>
      <c r="BM195" s="152" t="s">
        <v>340</v>
      </c>
    </row>
    <row r="196" spans="1:65" s="12" customFormat="1" ht="25.9" customHeight="1">
      <c r="B196" s="128"/>
      <c r="D196" s="129" t="s">
        <v>71</v>
      </c>
      <c r="E196" s="130" t="s">
        <v>341</v>
      </c>
      <c r="F196" s="130" t="s">
        <v>342</v>
      </c>
      <c r="J196" s="131">
        <f>BK196</f>
        <v>0</v>
      </c>
      <c r="L196" s="128"/>
      <c r="M196" s="132"/>
      <c r="N196" s="133"/>
      <c r="O196" s="133"/>
      <c r="P196" s="134">
        <f>P197+P207+P219+P223+P226+P235+P248+P252</f>
        <v>395.56976999999995</v>
      </c>
      <c r="Q196" s="133"/>
      <c r="R196" s="134">
        <f>R197+R207+R219+R223+R226+R235+R248+R252</f>
        <v>5.7762428399999992</v>
      </c>
      <c r="S196" s="133"/>
      <c r="T196" s="135">
        <f>T197+T207+T219+T223+T226+T235+T248+T252</f>
        <v>15.220734999999998</v>
      </c>
      <c r="AR196" s="129" t="s">
        <v>83</v>
      </c>
      <c r="AT196" s="136" t="s">
        <v>71</v>
      </c>
      <c r="AU196" s="136" t="s">
        <v>72</v>
      </c>
      <c r="AY196" s="129" t="s">
        <v>127</v>
      </c>
      <c r="BK196" s="137">
        <f>BK197+BK207+BK219+BK223+BK226+BK235+BK248+BK252</f>
        <v>0</v>
      </c>
    </row>
    <row r="197" spans="1:65" s="12" customFormat="1" ht="22.9" customHeight="1">
      <c r="B197" s="128"/>
      <c r="D197" s="129" t="s">
        <v>71</v>
      </c>
      <c r="E197" s="138" t="s">
        <v>343</v>
      </c>
      <c r="F197" s="138" t="s">
        <v>344</v>
      </c>
      <c r="J197" s="139">
        <f>BK197</f>
        <v>0</v>
      </c>
      <c r="L197" s="128"/>
      <c r="M197" s="132"/>
      <c r="N197" s="133"/>
      <c r="O197" s="133"/>
      <c r="P197" s="134">
        <f>SUM(P198:P206)</f>
        <v>26.315999999999999</v>
      </c>
      <c r="Q197" s="133"/>
      <c r="R197" s="134">
        <f>SUM(R198:R206)</f>
        <v>0.53015160000000017</v>
      </c>
      <c r="S197" s="133"/>
      <c r="T197" s="135">
        <f>SUM(T198:T206)</f>
        <v>0.16199999999999998</v>
      </c>
      <c r="AR197" s="129" t="s">
        <v>83</v>
      </c>
      <c r="AT197" s="136" t="s">
        <v>71</v>
      </c>
      <c r="AU197" s="136" t="s">
        <v>77</v>
      </c>
      <c r="AY197" s="129" t="s">
        <v>127</v>
      </c>
      <c r="BK197" s="137">
        <f>SUM(BK198:BK206)</f>
        <v>0</v>
      </c>
    </row>
    <row r="198" spans="1:65" s="2" customFormat="1" ht="24.2" customHeight="1">
      <c r="A198" s="28"/>
      <c r="B198" s="140"/>
      <c r="C198" s="141" t="s">
        <v>345</v>
      </c>
      <c r="D198" s="141" t="s">
        <v>129</v>
      </c>
      <c r="E198" s="142" t="s">
        <v>346</v>
      </c>
      <c r="F198" s="143" t="s">
        <v>347</v>
      </c>
      <c r="G198" s="144" t="s">
        <v>132</v>
      </c>
      <c r="H198" s="145">
        <v>36</v>
      </c>
      <c r="I198" s="146"/>
      <c r="J198" s="146">
        <f t="shared" ref="J198:J206" si="40">ROUND(I198*H198,2)</f>
        <v>0</v>
      </c>
      <c r="K198" s="147"/>
      <c r="L198" s="29"/>
      <c r="M198" s="148" t="s">
        <v>1</v>
      </c>
      <c r="N198" s="149" t="s">
        <v>37</v>
      </c>
      <c r="O198" s="150">
        <v>5.3999999999999999E-2</v>
      </c>
      <c r="P198" s="150">
        <f t="shared" ref="P198:P206" si="41">O198*H198</f>
        <v>1.944</v>
      </c>
      <c r="Q198" s="150">
        <v>0</v>
      </c>
      <c r="R198" s="150">
        <f t="shared" ref="R198:R206" si="42">Q198*H198</f>
        <v>0</v>
      </c>
      <c r="S198" s="150">
        <v>0</v>
      </c>
      <c r="T198" s="151">
        <f t="shared" ref="T198:T206" si="43"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52" t="s">
        <v>191</v>
      </c>
      <c r="AT198" s="152" t="s">
        <v>129</v>
      </c>
      <c r="AU198" s="152" t="s">
        <v>83</v>
      </c>
      <c r="AY198" s="14" t="s">
        <v>127</v>
      </c>
      <c r="BE198" s="153">
        <f t="shared" ref="BE198:BE206" si="44">IF(N198="základní",J198,0)</f>
        <v>0</v>
      </c>
      <c r="BF198" s="153">
        <f t="shared" ref="BF198:BF206" si="45">IF(N198="snížená",J198,0)</f>
        <v>0</v>
      </c>
      <c r="BG198" s="153">
        <f t="shared" ref="BG198:BG206" si="46">IF(N198="zákl. přenesená",J198,0)</f>
        <v>0</v>
      </c>
      <c r="BH198" s="153">
        <f t="shared" ref="BH198:BH206" si="47">IF(N198="sníž. přenesená",J198,0)</f>
        <v>0</v>
      </c>
      <c r="BI198" s="153">
        <f t="shared" ref="BI198:BI206" si="48">IF(N198="nulová",J198,0)</f>
        <v>0</v>
      </c>
      <c r="BJ198" s="14" t="s">
        <v>77</v>
      </c>
      <c r="BK198" s="153">
        <f t="shared" ref="BK198:BK206" si="49">ROUND(I198*H198,2)</f>
        <v>0</v>
      </c>
      <c r="BL198" s="14" t="s">
        <v>191</v>
      </c>
      <c r="BM198" s="152" t="s">
        <v>348</v>
      </c>
    </row>
    <row r="199" spans="1:65" s="2" customFormat="1" ht="16.5" customHeight="1">
      <c r="A199" s="28"/>
      <c r="B199" s="140"/>
      <c r="C199" s="154" t="s">
        <v>349</v>
      </c>
      <c r="D199" s="154" t="s">
        <v>258</v>
      </c>
      <c r="E199" s="155" t="s">
        <v>350</v>
      </c>
      <c r="F199" s="156" t="s">
        <v>351</v>
      </c>
      <c r="G199" s="157" t="s">
        <v>167</v>
      </c>
      <c r="H199" s="158">
        <v>1.2E-2</v>
      </c>
      <c r="I199" s="159"/>
      <c r="J199" s="159">
        <f t="shared" si="40"/>
        <v>0</v>
      </c>
      <c r="K199" s="160"/>
      <c r="L199" s="161"/>
      <c r="M199" s="162" t="s">
        <v>1</v>
      </c>
      <c r="N199" s="163" t="s">
        <v>37</v>
      </c>
      <c r="O199" s="150">
        <v>0</v>
      </c>
      <c r="P199" s="150">
        <f t="shared" si="41"/>
        <v>0</v>
      </c>
      <c r="Q199" s="150">
        <v>1</v>
      </c>
      <c r="R199" s="150">
        <f t="shared" si="42"/>
        <v>1.2E-2</v>
      </c>
      <c r="S199" s="150">
        <v>0</v>
      </c>
      <c r="T199" s="151">
        <f t="shared" si="4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52" t="s">
        <v>257</v>
      </c>
      <c r="AT199" s="152" t="s">
        <v>258</v>
      </c>
      <c r="AU199" s="152" t="s">
        <v>83</v>
      </c>
      <c r="AY199" s="14" t="s">
        <v>127</v>
      </c>
      <c r="BE199" s="153">
        <f t="shared" si="44"/>
        <v>0</v>
      </c>
      <c r="BF199" s="153">
        <f t="shared" si="45"/>
        <v>0</v>
      </c>
      <c r="BG199" s="153">
        <f t="shared" si="46"/>
        <v>0</v>
      </c>
      <c r="BH199" s="153">
        <f t="shared" si="47"/>
        <v>0</v>
      </c>
      <c r="BI199" s="153">
        <f t="shared" si="48"/>
        <v>0</v>
      </c>
      <c r="BJ199" s="14" t="s">
        <v>77</v>
      </c>
      <c r="BK199" s="153">
        <f t="shared" si="49"/>
        <v>0</v>
      </c>
      <c r="BL199" s="14" t="s">
        <v>191</v>
      </c>
      <c r="BM199" s="152" t="s">
        <v>352</v>
      </c>
    </row>
    <row r="200" spans="1:65" s="2" customFormat="1" ht="16.5" customHeight="1">
      <c r="A200" s="28"/>
      <c r="B200" s="140"/>
      <c r="C200" s="141" t="s">
        <v>353</v>
      </c>
      <c r="D200" s="141" t="s">
        <v>129</v>
      </c>
      <c r="E200" s="142" t="s">
        <v>354</v>
      </c>
      <c r="F200" s="143" t="s">
        <v>355</v>
      </c>
      <c r="G200" s="144" t="s">
        <v>132</v>
      </c>
      <c r="H200" s="145">
        <v>36</v>
      </c>
      <c r="I200" s="146"/>
      <c r="J200" s="146">
        <f t="shared" si="40"/>
        <v>0</v>
      </c>
      <c r="K200" s="147"/>
      <c r="L200" s="29"/>
      <c r="M200" s="148" t="s">
        <v>1</v>
      </c>
      <c r="N200" s="149" t="s">
        <v>37</v>
      </c>
      <c r="O200" s="150">
        <v>0.06</v>
      </c>
      <c r="P200" s="150">
        <f t="shared" si="41"/>
        <v>2.16</v>
      </c>
      <c r="Q200" s="150">
        <v>0</v>
      </c>
      <c r="R200" s="150">
        <f t="shared" si="42"/>
        <v>0</v>
      </c>
      <c r="S200" s="150">
        <v>4.4999999999999997E-3</v>
      </c>
      <c r="T200" s="151">
        <f t="shared" si="43"/>
        <v>0.16199999999999998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52" t="s">
        <v>191</v>
      </c>
      <c r="AT200" s="152" t="s">
        <v>129</v>
      </c>
      <c r="AU200" s="152" t="s">
        <v>83</v>
      </c>
      <c r="AY200" s="14" t="s">
        <v>127</v>
      </c>
      <c r="BE200" s="153">
        <f t="shared" si="44"/>
        <v>0</v>
      </c>
      <c r="BF200" s="153">
        <f t="shared" si="45"/>
        <v>0</v>
      </c>
      <c r="BG200" s="153">
        <f t="shared" si="46"/>
        <v>0</v>
      </c>
      <c r="BH200" s="153">
        <f t="shared" si="47"/>
        <v>0</v>
      </c>
      <c r="BI200" s="153">
        <f t="shared" si="48"/>
        <v>0</v>
      </c>
      <c r="BJ200" s="14" t="s">
        <v>77</v>
      </c>
      <c r="BK200" s="153">
        <f t="shared" si="49"/>
        <v>0</v>
      </c>
      <c r="BL200" s="14" t="s">
        <v>191</v>
      </c>
      <c r="BM200" s="152" t="s">
        <v>356</v>
      </c>
    </row>
    <row r="201" spans="1:65" s="2" customFormat="1" ht="24.2" customHeight="1">
      <c r="A201" s="28"/>
      <c r="B201" s="140"/>
      <c r="C201" s="141" t="s">
        <v>357</v>
      </c>
      <c r="D201" s="141" t="s">
        <v>129</v>
      </c>
      <c r="E201" s="142" t="s">
        <v>358</v>
      </c>
      <c r="F201" s="143" t="s">
        <v>359</v>
      </c>
      <c r="G201" s="144" t="s">
        <v>132</v>
      </c>
      <c r="H201" s="145">
        <v>36</v>
      </c>
      <c r="I201" s="146"/>
      <c r="J201" s="146">
        <f t="shared" si="40"/>
        <v>0</v>
      </c>
      <c r="K201" s="147"/>
      <c r="L201" s="29"/>
      <c r="M201" s="148" t="s">
        <v>1</v>
      </c>
      <c r="N201" s="149" t="s">
        <v>37</v>
      </c>
      <c r="O201" s="150">
        <v>0.26</v>
      </c>
      <c r="P201" s="150">
        <f t="shared" si="41"/>
        <v>9.36</v>
      </c>
      <c r="Q201" s="150">
        <v>4.0000000000000002E-4</v>
      </c>
      <c r="R201" s="150">
        <f t="shared" si="42"/>
        <v>1.4400000000000001E-2</v>
      </c>
      <c r="S201" s="150">
        <v>0</v>
      </c>
      <c r="T201" s="151">
        <f t="shared" si="4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52" t="s">
        <v>191</v>
      </c>
      <c r="AT201" s="152" t="s">
        <v>129</v>
      </c>
      <c r="AU201" s="152" t="s">
        <v>83</v>
      </c>
      <c r="AY201" s="14" t="s">
        <v>127</v>
      </c>
      <c r="BE201" s="153">
        <f t="shared" si="44"/>
        <v>0</v>
      </c>
      <c r="BF201" s="153">
        <f t="shared" si="45"/>
        <v>0</v>
      </c>
      <c r="BG201" s="153">
        <f t="shared" si="46"/>
        <v>0</v>
      </c>
      <c r="BH201" s="153">
        <f t="shared" si="47"/>
        <v>0</v>
      </c>
      <c r="BI201" s="153">
        <f t="shared" si="48"/>
        <v>0</v>
      </c>
      <c r="BJ201" s="14" t="s">
        <v>77</v>
      </c>
      <c r="BK201" s="153">
        <f t="shared" si="49"/>
        <v>0</v>
      </c>
      <c r="BL201" s="14" t="s">
        <v>191</v>
      </c>
      <c r="BM201" s="152" t="s">
        <v>360</v>
      </c>
    </row>
    <row r="202" spans="1:65" s="2" customFormat="1" ht="24.2" customHeight="1">
      <c r="A202" s="28"/>
      <c r="B202" s="140"/>
      <c r="C202" s="154" t="s">
        <v>361</v>
      </c>
      <c r="D202" s="154" t="s">
        <v>258</v>
      </c>
      <c r="E202" s="155" t="s">
        <v>362</v>
      </c>
      <c r="F202" s="156" t="s">
        <v>363</v>
      </c>
      <c r="G202" s="157" t="s">
        <v>132</v>
      </c>
      <c r="H202" s="158">
        <v>43.956000000000003</v>
      </c>
      <c r="I202" s="159"/>
      <c r="J202" s="159">
        <f t="shared" si="40"/>
        <v>0</v>
      </c>
      <c r="K202" s="160"/>
      <c r="L202" s="161"/>
      <c r="M202" s="162" t="s">
        <v>1</v>
      </c>
      <c r="N202" s="163" t="s">
        <v>37</v>
      </c>
      <c r="O202" s="150">
        <v>0</v>
      </c>
      <c r="P202" s="150">
        <f t="shared" si="41"/>
        <v>0</v>
      </c>
      <c r="Q202" s="150">
        <v>5.4000000000000003E-3</v>
      </c>
      <c r="R202" s="150">
        <f t="shared" si="42"/>
        <v>0.23736240000000003</v>
      </c>
      <c r="S202" s="150">
        <v>0</v>
      </c>
      <c r="T202" s="151">
        <f t="shared" si="4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52" t="s">
        <v>257</v>
      </c>
      <c r="AT202" s="152" t="s">
        <v>258</v>
      </c>
      <c r="AU202" s="152" t="s">
        <v>83</v>
      </c>
      <c r="AY202" s="14" t="s">
        <v>127</v>
      </c>
      <c r="BE202" s="153">
        <f t="shared" si="44"/>
        <v>0</v>
      </c>
      <c r="BF202" s="153">
        <f t="shared" si="45"/>
        <v>0</v>
      </c>
      <c r="BG202" s="153">
        <f t="shared" si="46"/>
        <v>0</v>
      </c>
      <c r="BH202" s="153">
        <f t="shared" si="47"/>
        <v>0</v>
      </c>
      <c r="BI202" s="153">
        <f t="shared" si="48"/>
        <v>0</v>
      </c>
      <c r="BJ202" s="14" t="s">
        <v>77</v>
      </c>
      <c r="BK202" s="153">
        <f t="shared" si="49"/>
        <v>0</v>
      </c>
      <c r="BL202" s="14" t="s">
        <v>191</v>
      </c>
      <c r="BM202" s="152" t="s">
        <v>364</v>
      </c>
    </row>
    <row r="203" spans="1:65" s="2" customFormat="1" ht="24.2" customHeight="1">
      <c r="A203" s="28"/>
      <c r="B203" s="140"/>
      <c r="C203" s="141" t="s">
        <v>365</v>
      </c>
      <c r="D203" s="141" t="s">
        <v>129</v>
      </c>
      <c r="E203" s="142" t="s">
        <v>358</v>
      </c>
      <c r="F203" s="143" t="s">
        <v>359</v>
      </c>
      <c r="G203" s="144" t="s">
        <v>132</v>
      </c>
      <c r="H203" s="145">
        <v>36</v>
      </c>
      <c r="I203" s="146"/>
      <c r="J203" s="146">
        <f t="shared" si="40"/>
        <v>0</v>
      </c>
      <c r="K203" s="147"/>
      <c r="L203" s="29"/>
      <c r="M203" s="148" t="s">
        <v>1</v>
      </c>
      <c r="N203" s="149" t="s">
        <v>37</v>
      </c>
      <c r="O203" s="150">
        <v>0.26</v>
      </c>
      <c r="P203" s="150">
        <f t="shared" si="41"/>
        <v>9.36</v>
      </c>
      <c r="Q203" s="150">
        <v>4.0000000000000002E-4</v>
      </c>
      <c r="R203" s="150">
        <f t="shared" si="42"/>
        <v>1.4400000000000001E-2</v>
      </c>
      <c r="S203" s="150">
        <v>0</v>
      </c>
      <c r="T203" s="151">
        <f t="shared" si="4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52" t="s">
        <v>191</v>
      </c>
      <c r="AT203" s="152" t="s">
        <v>129</v>
      </c>
      <c r="AU203" s="152" t="s">
        <v>83</v>
      </c>
      <c r="AY203" s="14" t="s">
        <v>127</v>
      </c>
      <c r="BE203" s="153">
        <f t="shared" si="44"/>
        <v>0</v>
      </c>
      <c r="BF203" s="153">
        <f t="shared" si="45"/>
        <v>0</v>
      </c>
      <c r="BG203" s="153">
        <f t="shared" si="46"/>
        <v>0</v>
      </c>
      <c r="BH203" s="153">
        <f t="shared" si="47"/>
        <v>0</v>
      </c>
      <c r="BI203" s="153">
        <f t="shared" si="48"/>
        <v>0</v>
      </c>
      <c r="BJ203" s="14" t="s">
        <v>77</v>
      </c>
      <c r="BK203" s="153">
        <f t="shared" si="49"/>
        <v>0</v>
      </c>
      <c r="BL203" s="14" t="s">
        <v>191</v>
      </c>
      <c r="BM203" s="152" t="s">
        <v>366</v>
      </c>
    </row>
    <row r="204" spans="1:65" s="2" customFormat="1" ht="24.2" customHeight="1">
      <c r="A204" s="28"/>
      <c r="B204" s="140"/>
      <c r="C204" s="154" t="s">
        <v>367</v>
      </c>
      <c r="D204" s="154" t="s">
        <v>258</v>
      </c>
      <c r="E204" s="155" t="s">
        <v>362</v>
      </c>
      <c r="F204" s="156" t="s">
        <v>363</v>
      </c>
      <c r="G204" s="157" t="s">
        <v>132</v>
      </c>
      <c r="H204" s="158">
        <v>43.956000000000003</v>
      </c>
      <c r="I204" s="159"/>
      <c r="J204" s="159">
        <f t="shared" si="40"/>
        <v>0</v>
      </c>
      <c r="K204" s="160"/>
      <c r="L204" s="161"/>
      <c r="M204" s="162" t="s">
        <v>1</v>
      </c>
      <c r="N204" s="163" t="s">
        <v>37</v>
      </c>
      <c r="O204" s="150">
        <v>0</v>
      </c>
      <c r="P204" s="150">
        <f t="shared" si="41"/>
        <v>0</v>
      </c>
      <c r="Q204" s="150">
        <v>5.4000000000000003E-3</v>
      </c>
      <c r="R204" s="150">
        <f t="shared" si="42"/>
        <v>0.23736240000000003</v>
      </c>
      <c r="S204" s="150">
        <v>0</v>
      </c>
      <c r="T204" s="151">
        <f t="shared" si="4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52" t="s">
        <v>257</v>
      </c>
      <c r="AT204" s="152" t="s">
        <v>258</v>
      </c>
      <c r="AU204" s="152" t="s">
        <v>83</v>
      </c>
      <c r="AY204" s="14" t="s">
        <v>127</v>
      </c>
      <c r="BE204" s="153">
        <f t="shared" si="44"/>
        <v>0</v>
      </c>
      <c r="BF204" s="153">
        <f t="shared" si="45"/>
        <v>0</v>
      </c>
      <c r="BG204" s="153">
        <f t="shared" si="46"/>
        <v>0</v>
      </c>
      <c r="BH204" s="153">
        <f t="shared" si="47"/>
        <v>0</v>
      </c>
      <c r="BI204" s="153">
        <f t="shared" si="48"/>
        <v>0</v>
      </c>
      <c r="BJ204" s="14" t="s">
        <v>77</v>
      </c>
      <c r="BK204" s="153">
        <f t="shared" si="49"/>
        <v>0</v>
      </c>
      <c r="BL204" s="14" t="s">
        <v>191</v>
      </c>
      <c r="BM204" s="152" t="s">
        <v>368</v>
      </c>
    </row>
    <row r="205" spans="1:65" s="2" customFormat="1" ht="24.2" customHeight="1">
      <c r="A205" s="28"/>
      <c r="B205" s="140"/>
      <c r="C205" s="141" t="s">
        <v>369</v>
      </c>
      <c r="D205" s="141" t="s">
        <v>129</v>
      </c>
      <c r="E205" s="142" t="s">
        <v>370</v>
      </c>
      <c r="F205" s="143" t="s">
        <v>371</v>
      </c>
      <c r="G205" s="144" t="s">
        <v>132</v>
      </c>
      <c r="H205" s="145">
        <v>36</v>
      </c>
      <c r="I205" s="146"/>
      <c r="J205" s="146">
        <f t="shared" si="40"/>
        <v>0</v>
      </c>
      <c r="K205" s="147"/>
      <c r="L205" s="29"/>
      <c r="M205" s="148" t="s">
        <v>1</v>
      </c>
      <c r="N205" s="149" t="s">
        <v>37</v>
      </c>
      <c r="O205" s="150">
        <v>9.7000000000000003E-2</v>
      </c>
      <c r="P205" s="150">
        <f t="shared" si="41"/>
        <v>3.492</v>
      </c>
      <c r="Q205" s="150">
        <v>4.0000000000000003E-5</v>
      </c>
      <c r="R205" s="150">
        <f t="shared" si="42"/>
        <v>1.4400000000000001E-3</v>
      </c>
      <c r="S205" s="150">
        <v>0</v>
      </c>
      <c r="T205" s="151">
        <f t="shared" si="4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52" t="s">
        <v>191</v>
      </c>
      <c r="AT205" s="152" t="s">
        <v>129</v>
      </c>
      <c r="AU205" s="152" t="s">
        <v>83</v>
      </c>
      <c r="AY205" s="14" t="s">
        <v>127</v>
      </c>
      <c r="BE205" s="153">
        <f t="shared" si="44"/>
        <v>0</v>
      </c>
      <c r="BF205" s="153">
        <f t="shared" si="45"/>
        <v>0</v>
      </c>
      <c r="BG205" s="153">
        <f t="shared" si="46"/>
        <v>0</v>
      </c>
      <c r="BH205" s="153">
        <f t="shared" si="47"/>
        <v>0</v>
      </c>
      <c r="BI205" s="153">
        <f t="shared" si="48"/>
        <v>0</v>
      </c>
      <c r="BJ205" s="14" t="s">
        <v>77</v>
      </c>
      <c r="BK205" s="153">
        <f t="shared" si="49"/>
        <v>0</v>
      </c>
      <c r="BL205" s="14" t="s">
        <v>191</v>
      </c>
      <c r="BM205" s="152" t="s">
        <v>372</v>
      </c>
    </row>
    <row r="206" spans="1:65" s="2" customFormat="1" ht="24.2" customHeight="1">
      <c r="A206" s="28"/>
      <c r="B206" s="140"/>
      <c r="C206" s="154" t="s">
        <v>373</v>
      </c>
      <c r="D206" s="154" t="s">
        <v>258</v>
      </c>
      <c r="E206" s="155" t="s">
        <v>374</v>
      </c>
      <c r="F206" s="156" t="s">
        <v>375</v>
      </c>
      <c r="G206" s="157" t="s">
        <v>132</v>
      </c>
      <c r="H206" s="158">
        <v>43.956000000000003</v>
      </c>
      <c r="I206" s="159"/>
      <c r="J206" s="159">
        <f t="shared" si="40"/>
        <v>0</v>
      </c>
      <c r="K206" s="160"/>
      <c r="L206" s="161"/>
      <c r="M206" s="162" t="s">
        <v>1</v>
      </c>
      <c r="N206" s="163" t="s">
        <v>37</v>
      </c>
      <c r="O206" s="150">
        <v>0</v>
      </c>
      <c r="P206" s="150">
        <f t="shared" si="41"/>
        <v>0</v>
      </c>
      <c r="Q206" s="150">
        <v>2.9999999999999997E-4</v>
      </c>
      <c r="R206" s="150">
        <f t="shared" si="42"/>
        <v>1.31868E-2</v>
      </c>
      <c r="S206" s="150">
        <v>0</v>
      </c>
      <c r="T206" s="151">
        <f t="shared" si="4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52" t="s">
        <v>257</v>
      </c>
      <c r="AT206" s="152" t="s">
        <v>258</v>
      </c>
      <c r="AU206" s="152" t="s">
        <v>83</v>
      </c>
      <c r="AY206" s="14" t="s">
        <v>127</v>
      </c>
      <c r="BE206" s="153">
        <f t="shared" si="44"/>
        <v>0</v>
      </c>
      <c r="BF206" s="153">
        <f t="shared" si="45"/>
        <v>0</v>
      </c>
      <c r="BG206" s="153">
        <f t="shared" si="46"/>
        <v>0</v>
      </c>
      <c r="BH206" s="153">
        <f t="shared" si="47"/>
        <v>0</v>
      </c>
      <c r="BI206" s="153">
        <f t="shared" si="48"/>
        <v>0</v>
      </c>
      <c r="BJ206" s="14" t="s">
        <v>77</v>
      </c>
      <c r="BK206" s="153">
        <f t="shared" si="49"/>
        <v>0</v>
      </c>
      <c r="BL206" s="14" t="s">
        <v>191</v>
      </c>
      <c r="BM206" s="152" t="s">
        <v>376</v>
      </c>
    </row>
    <row r="207" spans="1:65" s="12" customFormat="1" ht="22.9" customHeight="1">
      <c r="B207" s="128"/>
      <c r="D207" s="129" t="s">
        <v>71</v>
      </c>
      <c r="E207" s="138" t="s">
        <v>377</v>
      </c>
      <c r="F207" s="138" t="s">
        <v>378</v>
      </c>
      <c r="J207" s="139">
        <f>BK207</f>
        <v>0</v>
      </c>
      <c r="L207" s="128"/>
      <c r="M207" s="132"/>
      <c r="N207" s="133"/>
      <c r="O207" s="133"/>
      <c r="P207" s="134">
        <f>SUM(P208:P218)</f>
        <v>26.331430999999995</v>
      </c>
      <c r="Q207" s="133"/>
      <c r="R207" s="134">
        <f>SUM(R208:R218)</f>
        <v>0.58669750000000009</v>
      </c>
      <c r="S207" s="133"/>
      <c r="T207" s="135">
        <f>SUM(T208:T218)</f>
        <v>8.2000000000000003E-2</v>
      </c>
      <c r="AR207" s="129" t="s">
        <v>83</v>
      </c>
      <c r="AT207" s="136" t="s">
        <v>71</v>
      </c>
      <c r="AU207" s="136" t="s">
        <v>77</v>
      </c>
      <c r="AY207" s="129" t="s">
        <v>127</v>
      </c>
      <c r="BK207" s="137">
        <f>SUM(BK208:BK218)</f>
        <v>0</v>
      </c>
    </row>
    <row r="208" spans="1:65" s="2" customFormat="1" ht="24.2" customHeight="1">
      <c r="A208" s="28"/>
      <c r="B208" s="140"/>
      <c r="C208" s="141" t="s">
        <v>379</v>
      </c>
      <c r="D208" s="141" t="s">
        <v>129</v>
      </c>
      <c r="E208" s="142" t="s">
        <v>380</v>
      </c>
      <c r="F208" s="143" t="s">
        <v>381</v>
      </c>
      <c r="G208" s="144" t="s">
        <v>132</v>
      </c>
      <c r="H208" s="145">
        <v>41</v>
      </c>
      <c r="I208" s="146"/>
      <c r="J208" s="146">
        <f t="shared" ref="J208:J218" si="50">ROUND(I208*H208,2)</f>
        <v>0</v>
      </c>
      <c r="K208" s="147"/>
      <c r="L208" s="29"/>
      <c r="M208" s="148" t="s">
        <v>1</v>
      </c>
      <c r="N208" s="149" t="s">
        <v>37</v>
      </c>
      <c r="O208" s="150">
        <v>0.125</v>
      </c>
      <c r="P208" s="150">
        <f t="shared" ref="P208:P218" si="51">O208*H208</f>
        <v>5.125</v>
      </c>
      <c r="Q208" s="150">
        <v>0</v>
      </c>
      <c r="R208" s="150">
        <f t="shared" ref="R208:R218" si="52">Q208*H208</f>
        <v>0</v>
      </c>
      <c r="S208" s="150">
        <v>2E-3</v>
      </c>
      <c r="T208" s="151">
        <f t="shared" ref="T208:T218" si="53">S208*H208</f>
        <v>8.2000000000000003E-2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52" t="s">
        <v>191</v>
      </c>
      <c r="AT208" s="152" t="s">
        <v>129</v>
      </c>
      <c r="AU208" s="152" t="s">
        <v>83</v>
      </c>
      <c r="AY208" s="14" t="s">
        <v>127</v>
      </c>
      <c r="BE208" s="153">
        <f t="shared" ref="BE208:BE218" si="54">IF(N208="základní",J208,0)</f>
        <v>0</v>
      </c>
      <c r="BF208" s="153">
        <f t="shared" ref="BF208:BF218" si="55">IF(N208="snížená",J208,0)</f>
        <v>0</v>
      </c>
      <c r="BG208" s="153">
        <f t="shared" ref="BG208:BG218" si="56">IF(N208="zákl. přenesená",J208,0)</f>
        <v>0</v>
      </c>
      <c r="BH208" s="153">
        <f t="shared" ref="BH208:BH218" si="57">IF(N208="sníž. přenesená",J208,0)</f>
        <v>0</v>
      </c>
      <c r="BI208" s="153">
        <f t="shared" ref="BI208:BI218" si="58">IF(N208="nulová",J208,0)</f>
        <v>0</v>
      </c>
      <c r="BJ208" s="14" t="s">
        <v>77</v>
      </c>
      <c r="BK208" s="153">
        <f t="shared" ref="BK208:BK218" si="59">ROUND(I208*H208,2)</f>
        <v>0</v>
      </c>
      <c r="BL208" s="14" t="s">
        <v>191</v>
      </c>
      <c r="BM208" s="152" t="s">
        <v>382</v>
      </c>
    </row>
    <row r="209" spans="1:65" s="2" customFormat="1" ht="24.2" customHeight="1">
      <c r="A209" s="28"/>
      <c r="B209" s="140"/>
      <c r="C209" s="141" t="s">
        <v>383</v>
      </c>
      <c r="D209" s="141" t="s">
        <v>129</v>
      </c>
      <c r="E209" s="142" t="s">
        <v>384</v>
      </c>
      <c r="F209" s="143" t="s">
        <v>385</v>
      </c>
      <c r="G209" s="144" t="s">
        <v>132</v>
      </c>
      <c r="H209" s="145">
        <v>41</v>
      </c>
      <c r="I209" s="146"/>
      <c r="J209" s="146">
        <f t="shared" si="50"/>
        <v>0</v>
      </c>
      <c r="K209" s="147"/>
      <c r="L209" s="29"/>
      <c r="M209" s="148" t="s">
        <v>1</v>
      </c>
      <c r="N209" s="149" t="s">
        <v>37</v>
      </c>
      <c r="O209" s="150">
        <v>2.9000000000000001E-2</v>
      </c>
      <c r="P209" s="150">
        <f t="shared" si="51"/>
        <v>1.1890000000000001</v>
      </c>
      <c r="Q209" s="150">
        <v>0</v>
      </c>
      <c r="R209" s="150">
        <f t="shared" si="52"/>
        <v>0</v>
      </c>
      <c r="S209" s="150">
        <v>0</v>
      </c>
      <c r="T209" s="151">
        <f t="shared" si="5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52" t="s">
        <v>191</v>
      </c>
      <c r="AT209" s="152" t="s">
        <v>129</v>
      </c>
      <c r="AU209" s="152" t="s">
        <v>83</v>
      </c>
      <c r="AY209" s="14" t="s">
        <v>127</v>
      </c>
      <c r="BE209" s="153">
        <f t="shared" si="54"/>
        <v>0</v>
      </c>
      <c r="BF209" s="153">
        <f t="shared" si="55"/>
        <v>0</v>
      </c>
      <c r="BG209" s="153">
        <f t="shared" si="56"/>
        <v>0</v>
      </c>
      <c r="BH209" s="153">
        <f t="shared" si="57"/>
        <v>0</v>
      </c>
      <c r="BI209" s="153">
        <f t="shared" si="58"/>
        <v>0</v>
      </c>
      <c r="BJ209" s="14" t="s">
        <v>77</v>
      </c>
      <c r="BK209" s="153">
        <f t="shared" si="59"/>
        <v>0</v>
      </c>
      <c r="BL209" s="14" t="s">
        <v>191</v>
      </c>
      <c r="BM209" s="152" t="s">
        <v>386</v>
      </c>
    </row>
    <row r="210" spans="1:65" s="2" customFormat="1" ht="16.5" customHeight="1">
      <c r="A210" s="28"/>
      <c r="B210" s="140"/>
      <c r="C210" s="154" t="s">
        <v>387</v>
      </c>
      <c r="D210" s="154" t="s">
        <v>258</v>
      </c>
      <c r="E210" s="155" t="s">
        <v>388</v>
      </c>
      <c r="F210" s="156" t="s">
        <v>389</v>
      </c>
      <c r="G210" s="157" t="s">
        <v>167</v>
      </c>
      <c r="H210" s="158">
        <v>1.2999999999999999E-2</v>
      </c>
      <c r="I210" s="159"/>
      <c r="J210" s="159">
        <f t="shared" si="50"/>
        <v>0</v>
      </c>
      <c r="K210" s="160"/>
      <c r="L210" s="161"/>
      <c r="M210" s="162" t="s">
        <v>1</v>
      </c>
      <c r="N210" s="163" t="s">
        <v>37</v>
      </c>
      <c r="O210" s="150">
        <v>0</v>
      </c>
      <c r="P210" s="150">
        <f t="shared" si="51"/>
        <v>0</v>
      </c>
      <c r="Q210" s="150">
        <v>1</v>
      </c>
      <c r="R210" s="150">
        <f t="shared" si="52"/>
        <v>1.2999999999999999E-2</v>
      </c>
      <c r="S210" s="150">
        <v>0</v>
      </c>
      <c r="T210" s="151">
        <f t="shared" si="5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52" t="s">
        <v>257</v>
      </c>
      <c r="AT210" s="152" t="s">
        <v>258</v>
      </c>
      <c r="AU210" s="152" t="s">
        <v>83</v>
      </c>
      <c r="AY210" s="14" t="s">
        <v>127</v>
      </c>
      <c r="BE210" s="153">
        <f t="shared" si="54"/>
        <v>0</v>
      </c>
      <c r="BF210" s="153">
        <f t="shared" si="55"/>
        <v>0</v>
      </c>
      <c r="BG210" s="153">
        <f t="shared" si="56"/>
        <v>0</v>
      </c>
      <c r="BH210" s="153">
        <f t="shared" si="57"/>
        <v>0</v>
      </c>
      <c r="BI210" s="153">
        <f t="shared" si="58"/>
        <v>0</v>
      </c>
      <c r="BJ210" s="14" t="s">
        <v>77</v>
      </c>
      <c r="BK210" s="153">
        <f t="shared" si="59"/>
        <v>0</v>
      </c>
      <c r="BL210" s="14" t="s">
        <v>191</v>
      </c>
      <c r="BM210" s="152" t="s">
        <v>390</v>
      </c>
    </row>
    <row r="211" spans="1:65" s="2" customFormat="1" ht="24.2" customHeight="1">
      <c r="A211" s="28"/>
      <c r="B211" s="140"/>
      <c r="C211" s="141" t="s">
        <v>391</v>
      </c>
      <c r="D211" s="141" t="s">
        <v>129</v>
      </c>
      <c r="E211" s="142" t="s">
        <v>392</v>
      </c>
      <c r="F211" s="143" t="s">
        <v>393</v>
      </c>
      <c r="G211" s="144" t="s">
        <v>132</v>
      </c>
      <c r="H211" s="145">
        <v>41</v>
      </c>
      <c r="I211" s="146"/>
      <c r="J211" s="146">
        <f t="shared" si="50"/>
        <v>0</v>
      </c>
      <c r="K211" s="147"/>
      <c r="L211" s="29"/>
      <c r="M211" s="148" t="s">
        <v>1</v>
      </c>
      <c r="N211" s="149" t="s">
        <v>37</v>
      </c>
      <c r="O211" s="150">
        <v>0.17899999999999999</v>
      </c>
      <c r="P211" s="150">
        <f t="shared" si="51"/>
        <v>7.3389999999999995</v>
      </c>
      <c r="Q211" s="150">
        <v>8.8000000000000003E-4</v>
      </c>
      <c r="R211" s="150">
        <f t="shared" si="52"/>
        <v>3.6080000000000001E-2</v>
      </c>
      <c r="S211" s="150">
        <v>0</v>
      </c>
      <c r="T211" s="151">
        <f t="shared" si="5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52" t="s">
        <v>191</v>
      </c>
      <c r="AT211" s="152" t="s">
        <v>129</v>
      </c>
      <c r="AU211" s="152" t="s">
        <v>83</v>
      </c>
      <c r="AY211" s="14" t="s">
        <v>127</v>
      </c>
      <c r="BE211" s="153">
        <f t="shared" si="54"/>
        <v>0</v>
      </c>
      <c r="BF211" s="153">
        <f t="shared" si="55"/>
        <v>0</v>
      </c>
      <c r="BG211" s="153">
        <f t="shared" si="56"/>
        <v>0</v>
      </c>
      <c r="BH211" s="153">
        <f t="shared" si="57"/>
        <v>0</v>
      </c>
      <c r="BI211" s="153">
        <f t="shared" si="58"/>
        <v>0</v>
      </c>
      <c r="BJ211" s="14" t="s">
        <v>77</v>
      </c>
      <c r="BK211" s="153">
        <f t="shared" si="59"/>
        <v>0</v>
      </c>
      <c r="BL211" s="14" t="s">
        <v>191</v>
      </c>
      <c r="BM211" s="152" t="s">
        <v>394</v>
      </c>
    </row>
    <row r="212" spans="1:65" s="2" customFormat="1" ht="24.2" customHeight="1">
      <c r="A212" s="28"/>
      <c r="B212" s="140"/>
      <c r="C212" s="154" t="s">
        <v>395</v>
      </c>
      <c r="D212" s="154" t="s">
        <v>258</v>
      </c>
      <c r="E212" s="155" t="s">
        <v>396</v>
      </c>
      <c r="F212" s="156" t="s">
        <v>397</v>
      </c>
      <c r="G212" s="157" t="s">
        <v>132</v>
      </c>
      <c r="H212" s="158">
        <v>47.786000000000001</v>
      </c>
      <c r="I212" s="159"/>
      <c r="J212" s="159">
        <f t="shared" si="50"/>
        <v>0</v>
      </c>
      <c r="K212" s="160"/>
      <c r="L212" s="161"/>
      <c r="M212" s="162" t="s">
        <v>1</v>
      </c>
      <c r="N212" s="163" t="s">
        <v>37</v>
      </c>
      <c r="O212" s="150">
        <v>0</v>
      </c>
      <c r="P212" s="150">
        <f t="shared" si="51"/>
        <v>0</v>
      </c>
      <c r="Q212" s="150">
        <v>4.7000000000000002E-3</v>
      </c>
      <c r="R212" s="150">
        <f t="shared" si="52"/>
        <v>0.22459420000000002</v>
      </c>
      <c r="S212" s="150">
        <v>0</v>
      </c>
      <c r="T212" s="151">
        <f t="shared" si="5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52" t="s">
        <v>257</v>
      </c>
      <c r="AT212" s="152" t="s">
        <v>258</v>
      </c>
      <c r="AU212" s="152" t="s">
        <v>83</v>
      </c>
      <c r="AY212" s="14" t="s">
        <v>127</v>
      </c>
      <c r="BE212" s="153">
        <f t="shared" si="54"/>
        <v>0</v>
      </c>
      <c r="BF212" s="153">
        <f t="shared" si="55"/>
        <v>0</v>
      </c>
      <c r="BG212" s="153">
        <f t="shared" si="56"/>
        <v>0</v>
      </c>
      <c r="BH212" s="153">
        <f t="shared" si="57"/>
        <v>0</v>
      </c>
      <c r="BI212" s="153">
        <f t="shared" si="58"/>
        <v>0</v>
      </c>
      <c r="BJ212" s="14" t="s">
        <v>77</v>
      </c>
      <c r="BK212" s="153">
        <f t="shared" si="59"/>
        <v>0</v>
      </c>
      <c r="BL212" s="14" t="s">
        <v>191</v>
      </c>
      <c r="BM212" s="152" t="s">
        <v>398</v>
      </c>
    </row>
    <row r="213" spans="1:65" s="2" customFormat="1" ht="24.2" customHeight="1">
      <c r="A213" s="28"/>
      <c r="B213" s="140"/>
      <c r="C213" s="141" t="s">
        <v>399</v>
      </c>
      <c r="D213" s="141" t="s">
        <v>129</v>
      </c>
      <c r="E213" s="142" t="s">
        <v>392</v>
      </c>
      <c r="F213" s="143" t="s">
        <v>393</v>
      </c>
      <c r="G213" s="144" t="s">
        <v>132</v>
      </c>
      <c r="H213" s="145">
        <v>41</v>
      </c>
      <c r="I213" s="146"/>
      <c r="J213" s="146">
        <f t="shared" si="50"/>
        <v>0</v>
      </c>
      <c r="K213" s="147"/>
      <c r="L213" s="29"/>
      <c r="M213" s="148" t="s">
        <v>1</v>
      </c>
      <c r="N213" s="149" t="s">
        <v>37</v>
      </c>
      <c r="O213" s="150">
        <v>0.17899999999999999</v>
      </c>
      <c r="P213" s="150">
        <f t="shared" si="51"/>
        <v>7.3389999999999995</v>
      </c>
      <c r="Q213" s="150">
        <v>8.8000000000000003E-4</v>
      </c>
      <c r="R213" s="150">
        <f t="shared" si="52"/>
        <v>3.6080000000000001E-2</v>
      </c>
      <c r="S213" s="150">
        <v>0</v>
      </c>
      <c r="T213" s="151">
        <f t="shared" si="5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52" t="s">
        <v>191</v>
      </c>
      <c r="AT213" s="152" t="s">
        <v>129</v>
      </c>
      <c r="AU213" s="152" t="s">
        <v>83</v>
      </c>
      <c r="AY213" s="14" t="s">
        <v>127</v>
      </c>
      <c r="BE213" s="153">
        <f t="shared" si="54"/>
        <v>0</v>
      </c>
      <c r="BF213" s="153">
        <f t="shared" si="55"/>
        <v>0</v>
      </c>
      <c r="BG213" s="153">
        <f t="shared" si="56"/>
        <v>0</v>
      </c>
      <c r="BH213" s="153">
        <f t="shared" si="57"/>
        <v>0</v>
      </c>
      <c r="BI213" s="153">
        <f t="shared" si="58"/>
        <v>0</v>
      </c>
      <c r="BJ213" s="14" t="s">
        <v>77</v>
      </c>
      <c r="BK213" s="153">
        <f t="shared" si="59"/>
        <v>0</v>
      </c>
      <c r="BL213" s="14" t="s">
        <v>191</v>
      </c>
      <c r="BM213" s="152" t="s">
        <v>400</v>
      </c>
    </row>
    <row r="214" spans="1:65" s="2" customFormat="1" ht="24.2" customHeight="1">
      <c r="A214" s="28"/>
      <c r="B214" s="140"/>
      <c r="C214" s="154" t="s">
        <v>401</v>
      </c>
      <c r="D214" s="154" t="s">
        <v>258</v>
      </c>
      <c r="E214" s="155" t="s">
        <v>402</v>
      </c>
      <c r="F214" s="156" t="s">
        <v>403</v>
      </c>
      <c r="G214" s="157" t="s">
        <v>132</v>
      </c>
      <c r="H214" s="158">
        <v>47.786000000000001</v>
      </c>
      <c r="I214" s="159"/>
      <c r="J214" s="159">
        <f t="shared" si="50"/>
        <v>0</v>
      </c>
      <c r="K214" s="160"/>
      <c r="L214" s="161"/>
      <c r="M214" s="162" t="s">
        <v>1</v>
      </c>
      <c r="N214" s="163" t="s">
        <v>37</v>
      </c>
      <c r="O214" s="150">
        <v>0</v>
      </c>
      <c r="P214" s="150">
        <f t="shared" si="51"/>
        <v>0</v>
      </c>
      <c r="Q214" s="150">
        <v>5.3E-3</v>
      </c>
      <c r="R214" s="150">
        <f t="shared" si="52"/>
        <v>0.25326579999999999</v>
      </c>
      <c r="S214" s="150">
        <v>0</v>
      </c>
      <c r="T214" s="151">
        <f t="shared" si="5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52" t="s">
        <v>257</v>
      </c>
      <c r="AT214" s="152" t="s">
        <v>258</v>
      </c>
      <c r="AU214" s="152" t="s">
        <v>83</v>
      </c>
      <c r="AY214" s="14" t="s">
        <v>127</v>
      </c>
      <c r="BE214" s="153">
        <f t="shared" si="54"/>
        <v>0</v>
      </c>
      <c r="BF214" s="153">
        <f t="shared" si="55"/>
        <v>0</v>
      </c>
      <c r="BG214" s="153">
        <f t="shared" si="56"/>
        <v>0</v>
      </c>
      <c r="BH214" s="153">
        <f t="shared" si="57"/>
        <v>0</v>
      </c>
      <c r="BI214" s="153">
        <f t="shared" si="58"/>
        <v>0</v>
      </c>
      <c r="BJ214" s="14" t="s">
        <v>77</v>
      </c>
      <c r="BK214" s="153">
        <f t="shared" si="59"/>
        <v>0</v>
      </c>
      <c r="BL214" s="14" t="s">
        <v>191</v>
      </c>
      <c r="BM214" s="152" t="s">
        <v>404</v>
      </c>
    </row>
    <row r="215" spans="1:65" s="2" customFormat="1" ht="24.2" customHeight="1">
      <c r="A215" s="28"/>
      <c r="B215" s="140"/>
      <c r="C215" s="141" t="s">
        <v>405</v>
      </c>
      <c r="D215" s="141" t="s">
        <v>129</v>
      </c>
      <c r="E215" s="142" t="s">
        <v>406</v>
      </c>
      <c r="F215" s="143" t="s">
        <v>407</v>
      </c>
      <c r="G215" s="144" t="s">
        <v>132</v>
      </c>
      <c r="H215" s="145">
        <v>41</v>
      </c>
      <c r="I215" s="146"/>
      <c r="J215" s="146">
        <f t="shared" si="50"/>
        <v>0</v>
      </c>
      <c r="K215" s="147"/>
      <c r="L215" s="29"/>
      <c r="M215" s="148" t="s">
        <v>1</v>
      </c>
      <c r="N215" s="149" t="s">
        <v>37</v>
      </c>
      <c r="O215" s="150">
        <v>0.11</v>
      </c>
      <c r="P215" s="150">
        <f t="shared" si="51"/>
        <v>4.51</v>
      </c>
      <c r="Q215" s="150">
        <v>0</v>
      </c>
      <c r="R215" s="150">
        <f t="shared" si="52"/>
        <v>0</v>
      </c>
      <c r="S215" s="150">
        <v>0</v>
      </c>
      <c r="T215" s="151">
        <f t="shared" si="53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52" t="s">
        <v>191</v>
      </c>
      <c r="AT215" s="152" t="s">
        <v>129</v>
      </c>
      <c r="AU215" s="152" t="s">
        <v>83</v>
      </c>
      <c r="AY215" s="14" t="s">
        <v>127</v>
      </c>
      <c r="BE215" s="153">
        <f t="shared" si="54"/>
        <v>0</v>
      </c>
      <c r="BF215" s="153">
        <f t="shared" si="55"/>
        <v>0</v>
      </c>
      <c r="BG215" s="153">
        <f t="shared" si="56"/>
        <v>0</v>
      </c>
      <c r="BH215" s="153">
        <f t="shared" si="57"/>
        <v>0</v>
      </c>
      <c r="BI215" s="153">
        <f t="shared" si="58"/>
        <v>0</v>
      </c>
      <c r="BJ215" s="14" t="s">
        <v>77</v>
      </c>
      <c r="BK215" s="153">
        <f t="shared" si="59"/>
        <v>0</v>
      </c>
      <c r="BL215" s="14" t="s">
        <v>191</v>
      </c>
      <c r="BM215" s="152" t="s">
        <v>408</v>
      </c>
    </row>
    <row r="216" spans="1:65" s="2" customFormat="1" ht="33" customHeight="1">
      <c r="A216" s="28"/>
      <c r="B216" s="140"/>
      <c r="C216" s="154" t="s">
        <v>409</v>
      </c>
      <c r="D216" s="154" t="s">
        <v>258</v>
      </c>
      <c r="E216" s="155" t="s">
        <v>410</v>
      </c>
      <c r="F216" s="156" t="s">
        <v>411</v>
      </c>
      <c r="G216" s="157" t="s">
        <v>132</v>
      </c>
      <c r="H216" s="158">
        <v>47.354999999999997</v>
      </c>
      <c r="I216" s="159"/>
      <c r="J216" s="159">
        <f t="shared" si="50"/>
        <v>0</v>
      </c>
      <c r="K216" s="160"/>
      <c r="L216" s="161"/>
      <c r="M216" s="162" t="s">
        <v>1</v>
      </c>
      <c r="N216" s="163" t="s">
        <v>37</v>
      </c>
      <c r="O216" s="150">
        <v>0</v>
      </c>
      <c r="P216" s="150">
        <f t="shared" si="51"/>
        <v>0</v>
      </c>
      <c r="Q216" s="150">
        <v>5.0000000000000001E-4</v>
      </c>
      <c r="R216" s="150">
        <f t="shared" si="52"/>
        <v>2.3677500000000001E-2</v>
      </c>
      <c r="S216" s="150">
        <v>0</v>
      </c>
      <c r="T216" s="151">
        <f t="shared" si="5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52" t="s">
        <v>257</v>
      </c>
      <c r="AT216" s="152" t="s">
        <v>258</v>
      </c>
      <c r="AU216" s="152" t="s">
        <v>83</v>
      </c>
      <c r="AY216" s="14" t="s">
        <v>127</v>
      </c>
      <c r="BE216" s="153">
        <f t="shared" si="54"/>
        <v>0</v>
      </c>
      <c r="BF216" s="153">
        <f t="shared" si="55"/>
        <v>0</v>
      </c>
      <c r="BG216" s="153">
        <f t="shared" si="56"/>
        <v>0</v>
      </c>
      <c r="BH216" s="153">
        <f t="shared" si="57"/>
        <v>0</v>
      </c>
      <c r="BI216" s="153">
        <f t="shared" si="58"/>
        <v>0</v>
      </c>
      <c r="BJ216" s="14" t="s">
        <v>77</v>
      </c>
      <c r="BK216" s="153">
        <f t="shared" si="59"/>
        <v>0</v>
      </c>
      <c r="BL216" s="14" t="s">
        <v>191</v>
      </c>
      <c r="BM216" s="152" t="s">
        <v>412</v>
      </c>
    </row>
    <row r="217" spans="1:65" s="2" customFormat="1" ht="16.5" customHeight="1">
      <c r="A217" s="28"/>
      <c r="B217" s="140"/>
      <c r="C217" s="141" t="s">
        <v>413</v>
      </c>
      <c r="D217" s="141" t="s">
        <v>129</v>
      </c>
      <c r="E217" s="142" t="s">
        <v>414</v>
      </c>
      <c r="F217" s="143" t="s">
        <v>415</v>
      </c>
      <c r="G217" s="144" t="s">
        <v>184</v>
      </c>
      <c r="H217" s="145">
        <v>5.9</v>
      </c>
      <c r="I217" s="146"/>
      <c r="J217" s="146">
        <f t="shared" si="50"/>
        <v>0</v>
      </c>
      <c r="K217" s="147"/>
      <c r="L217" s="29"/>
      <c r="M217" s="148" t="s">
        <v>1</v>
      </c>
      <c r="N217" s="149" t="s">
        <v>37</v>
      </c>
      <c r="O217" s="150">
        <v>0</v>
      </c>
      <c r="P217" s="150">
        <f t="shared" si="51"/>
        <v>0</v>
      </c>
      <c r="Q217" s="150">
        <v>0</v>
      </c>
      <c r="R217" s="150">
        <f t="shared" si="52"/>
        <v>0</v>
      </c>
      <c r="S217" s="150">
        <v>0</v>
      </c>
      <c r="T217" s="151">
        <f t="shared" si="53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52" t="s">
        <v>191</v>
      </c>
      <c r="AT217" s="152" t="s">
        <v>129</v>
      </c>
      <c r="AU217" s="152" t="s">
        <v>83</v>
      </c>
      <c r="AY217" s="14" t="s">
        <v>127</v>
      </c>
      <c r="BE217" s="153">
        <f t="shared" si="54"/>
        <v>0</v>
      </c>
      <c r="BF217" s="153">
        <f t="shared" si="55"/>
        <v>0</v>
      </c>
      <c r="BG217" s="153">
        <f t="shared" si="56"/>
        <v>0</v>
      </c>
      <c r="BH217" s="153">
        <f t="shared" si="57"/>
        <v>0</v>
      </c>
      <c r="BI217" s="153">
        <f t="shared" si="58"/>
        <v>0</v>
      </c>
      <c r="BJ217" s="14" t="s">
        <v>77</v>
      </c>
      <c r="BK217" s="153">
        <f t="shared" si="59"/>
        <v>0</v>
      </c>
      <c r="BL217" s="14" t="s">
        <v>191</v>
      </c>
      <c r="BM217" s="152" t="s">
        <v>416</v>
      </c>
    </row>
    <row r="218" spans="1:65" s="2" customFormat="1" ht="24.2" customHeight="1">
      <c r="A218" s="28"/>
      <c r="B218" s="140"/>
      <c r="C218" s="141" t="s">
        <v>417</v>
      </c>
      <c r="D218" s="141" t="s">
        <v>129</v>
      </c>
      <c r="E218" s="142" t="s">
        <v>418</v>
      </c>
      <c r="F218" s="143" t="s">
        <v>419</v>
      </c>
      <c r="G218" s="144" t="s">
        <v>167</v>
      </c>
      <c r="H218" s="145">
        <v>0.58699999999999997</v>
      </c>
      <c r="I218" s="146"/>
      <c r="J218" s="146">
        <f t="shared" si="50"/>
        <v>0</v>
      </c>
      <c r="K218" s="147"/>
      <c r="L218" s="29"/>
      <c r="M218" s="148" t="s">
        <v>1</v>
      </c>
      <c r="N218" s="149" t="s">
        <v>37</v>
      </c>
      <c r="O218" s="150">
        <v>1.413</v>
      </c>
      <c r="P218" s="150">
        <f t="shared" si="51"/>
        <v>0.82943099999999992</v>
      </c>
      <c r="Q218" s="150">
        <v>0</v>
      </c>
      <c r="R218" s="150">
        <f t="shared" si="52"/>
        <v>0</v>
      </c>
      <c r="S218" s="150">
        <v>0</v>
      </c>
      <c r="T218" s="151">
        <f t="shared" si="53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52" t="s">
        <v>191</v>
      </c>
      <c r="AT218" s="152" t="s">
        <v>129</v>
      </c>
      <c r="AU218" s="152" t="s">
        <v>83</v>
      </c>
      <c r="AY218" s="14" t="s">
        <v>127</v>
      </c>
      <c r="BE218" s="153">
        <f t="shared" si="54"/>
        <v>0</v>
      </c>
      <c r="BF218" s="153">
        <f t="shared" si="55"/>
        <v>0</v>
      </c>
      <c r="BG218" s="153">
        <f t="shared" si="56"/>
        <v>0</v>
      </c>
      <c r="BH218" s="153">
        <f t="shared" si="57"/>
        <v>0</v>
      </c>
      <c r="BI218" s="153">
        <f t="shared" si="58"/>
        <v>0</v>
      </c>
      <c r="BJ218" s="14" t="s">
        <v>77</v>
      </c>
      <c r="BK218" s="153">
        <f t="shared" si="59"/>
        <v>0</v>
      </c>
      <c r="BL218" s="14" t="s">
        <v>191</v>
      </c>
      <c r="BM218" s="152" t="s">
        <v>420</v>
      </c>
    </row>
    <row r="219" spans="1:65" s="12" customFormat="1" ht="22.9" customHeight="1">
      <c r="B219" s="128"/>
      <c r="D219" s="129" t="s">
        <v>71</v>
      </c>
      <c r="E219" s="138" t="s">
        <v>421</v>
      </c>
      <c r="F219" s="138" t="s">
        <v>422</v>
      </c>
      <c r="J219" s="139">
        <f>BK219</f>
        <v>0</v>
      </c>
      <c r="L219" s="128"/>
      <c r="M219" s="132"/>
      <c r="N219" s="133"/>
      <c r="O219" s="133"/>
      <c r="P219" s="134">
        <f>SUM(P220:P222)</f>
        <v>7.5412740000000005</v>
      </c>
      <c r="Q219" s="133"/>
      <c r="R219" s="134">
        <f>SUM(R220:R222)</f>
        <v>0.2268</v>
      </c>
      <c r="S219" s="133"/>
      <c r="T219" s="135">
        <f>SUM(T220:T222)</f>
        <v>0</v>
      </c>
      <c r="AR219" s="129" t="s">
        <v>83</v>
      </c>
      <c r="AT219" s="136" t="s">
        <v>71</v>
      </c>
      <c r="AU219" s="136" t="s">
        <v>77</v>
      </c>
      <c r="AY219" s="129" t="s">
        <v>127</v>
      </c>
      <c r="BK219" s="137">
        <f>SUM(BK220:BK222)</f>
        <v>0</v>
      </c>
    </row>
    <row r="220" spans="1:65" s="2" customFormat="1" ht="24.2" customHeight="1">
      <c r="A220" s="28"/>
      <c r="B220" s="140"/>
      <c r="C220" s="141" t="s">
        <v>423</v>
      </c>
      <c r="D220" s="141" t="s">
        <v>129</v>
      </c>
      <c r="E220" s="142" t="s">
        <v>424</v>
      </c>
      <c r="F220" s="143" t="s">
        <v>425</v>
      </c>
      <c r="G220" s="144" t="s">
        <v>132</v>
      </c>
      <c r="H220" s="145">
        <v>36</v>
      </c>
      <c r="I220" s="146"/>
      <c r="J220" s="146">
        <f>ROUND(I220*H220,2)</f>
        <v>0</v>
      </c>
      <c r="K220" s="147"/>
      <c r="L220" s="29"/>
      <c r="M220" s="148" t="s">
        <v>1</v>
      </c>
      <c r="N220" s="149" t="s">
        <v>37</v>
      </c>
      <c r="O220" s="150">
        <v>0.19900000000000001</v>
      </c>
      <c r="P220" s="150">
        <f>O220*H220</f>
        <v>7.1640000000000006</v>
      </c>
      <c r="Q220" s="150">
        <v>3.0000000000000001E-3</v>
      </c>
      <c r="R220" s="150">
        <f>Q220*H220</f>
        <v>0.108</v>
      </c>
      <c r="S220" s="150">
        <v>0</v>
      </c>
      <c r="T220" s="151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52" t="s">
        <v>191</v>
      </c>
      <c r="AT220" s="152" t="s">
        <v>129</v>
      </c>
      <c r="AU220" s="152" t="s">
        <v>83</v>
      </c>
      <c r="AY220" s="14" t="s">
        <v>127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14" t="s">
        <v>77</v>
      </c>
      <c r="BK220" s="153">
        <f>ROUND(I220*H220,2)</f>
        <v>0</v>
      </c>
      <c r="BL220" s="14" t="s">
        <v>191</v>
      </c>
      <c r="BM220" s="152" t="s">
        <v>426</v>
      </c>
    </row>
    <row r="221" spans="1:65" s="2" customFormat="1" ht="24.2" customHeight="1">
      <c r="A221" s="28"/>
      <c r="B221" s="140"/>
      <c r="C221" s="154" t="s">
        <v>427</v>
      </c>
      <c r="D221" s="154" t="s">
        <v>258</v>
      </c>
      <c r="E221" s="155" t="s">
        <v>428</v>
      </c>
      <c r="F221" s="156" t="s">
        <v>429</v>
      </c>
      <c r="G221" s="157" t="s">
        <v>132</v>
      </c>
      <c r="H221" s="158">
        <v>39.6</v>
      </c>
      <c r="I221" s="159"/>
      <c r="J221" s="159">
        <f>ROUND(I221*H221,2)</f>
        <v>0</v>
      </c>
      <c r="K221" s="160"/>
      <c r="L221" s="161"/>
      <c r="M221" s="162" t="s">
        <v>1</v>
      </c>
      <c r="N221" s="163" t="s">
        <v>37</v>
      </c>
      <c r="O221" s="150">
        <v>0</v>
      </c>
      <c r="P221" s="150">
        <f>O221*H221</f>
        <v>0</v>
      </c>
      <c r="Q221" s="150">
        <v>3.0000000000000001E-3</v>
      </c>
      <c r="R221" s="150">
        <f>Q221*H221</f>
        <v>0.1188</v>
      </c>
      <c r="S221" s="150">
        <v>0</v>
      </c>
      <c r="T221" s="151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52" t="s">
        <v>257</v>
      </c>
      <c r="AT221" s="152" t="s">
        <v>258</v>
      </c>
      <c r="AU221" s="152" t="s">
        <v>83</v>
      </c>
      <c r="AY221" s="14" t="s">
        <v>127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4" t="s">
        <v>77</v>
      </c>
      <c r="BK221" s="153">
        <f>ROUND(I221*H221,2)</f>
        <v>0</v>
      </c>
      <c r="BL221" s="14" t="s">
        <v>191</v>
      </c>
      <c r="BM221" s="152" t="s">
        <v>430</v>
      </c>
    </row>
    <row r="222" spans="1:65" s="2" customFormat="1" ht="24.2" customHeight="1">
      <c r="A222" s="28"/>
      <c r="B222" s="140"/>
      <c r="C222" s="141" t="s">
        <v>431</v>
      </c>
      <c r="D222" s="141" t="s">
        <v>129</v>
      </c>
      <c r="E222" s="142" t="s">
        <v>432</v>
      </c>
      <c r="F222" s="143" t="s">
        <v>433</v>
      </c>
      <c r="G222" s="144" t="s">
        <v>167</v>
      </c>
      <c r="H222" s="145">
        <v>0.22700000000000001</v>
      </c>
      <c r="I222" s="146"/>
      <c r="J222" s="146">
        <f>ROUND(I222*H222,2)</f>
        <v>0</v>
      </c>
      <c r="K222" s="147"/>
      <c r="L222" s="29"/>
      <c r="M222" s="148" t="s">
        <v>1</v>
      </c>
      <c r="N222" s="149" t="s">
        <v>37</v>
      </c>
      <c r="O222" s="150">
        <v>1.6619999999999999</v>
      </c>
      <c r="P222" s="150">
        <f>O222*H222</f>
        <v>0.377274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52" t="s">
        <v>191</v>
      </c>
      <c r="AT222" s="152" t="s">
        <v>129</v>
      </c>
      <c r="AU222" s="152" t="s">
        <v>83</v>
      </c>
      <c r="AY222" s="14" t="s">
        <v>127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4" t="s">
        <v>77</v>
      </c>
      <c r="BK222" s="153">
        <f>ROUND(I222*H222,2)</f>
        <v>0</v>
      </c>
      <c r="BL222" s="14" t="s">
        <v>191</v>
      </c>
      <c r="BM222" s="152" t="s">
        <v>434</v>
      </c>
    </row>
    <row r="223" spans="1:65" s="12" customFormat="1" ht="22.9" customHeight="1">
      <c r="B223" s="128"/>
      <c r="D223" s="129" t="s">
        <v>71</v>
      </c>
      <c r="E223" s="138" t="s">
        <v>435</v>
      </c>
      <c r="F223" s="138" t="s">
        <v>436</v>
      </c>
      <c r="J223" s="139">
        <f>BK223</f>
        <v>0</v>
      </c>
      <c r="L223" s="128"/>
      <c r="M223" s="132"/>
      <c r="N223" s="133"/>
      <c r="O223" s="133"/>
      <c r="P223" s="134">
        <f>SUM(P224:P225)</f>
        <v>10.171023</v>
      </c>
      <c r="Q223" s="133"/>
      <c r="R223" s="134">
        <f>SUM(R224:R225)</f>
        <v>5.06256E-2</v>
      </c>
      <c r="S223" s="133"/>
      <c r="T223" s="135">
        <f>SUM(T224:T225)</f>
        <v>0</v>
      </c>
      <c r="AR223" s="129" t="s">
        <v>83</v>
      </c>
      <c r="AT223" s="136" t="s">
        <v>71</v>
      </c>
      <c r="AU223" s="136" t="s">
        <v>77</v>
      </c>
      <c r="AY223" s="129" t="s">
        <v>127</v>
      </c>
      <c r="BK223" s="137">
        <f>SUM(BK224:BK225)</f>
        <v>0</v>
      </c>
    </row>
    <row r="224" spans="1:65" s="2" customFormat="1" ht="24.2" customHeight="1">
      <c r="A224" s="28"/>
      <c r="B224" s="140"/>
      <c r="C224" s="141" t="s">
        <v>437</v>
      </c>
      <c r="D224" s="141" t="s">
        <v>129</v>
      </c>
      <c r="E224" s="142" t="s">
        <v>438</v>
      </c>
      <c r="F224" s="143" t="s">
        <v>439</v>
      </c>
      <c r="G224" s="144" t="s">
        <v>184</v>
      </c>
      <c r="H224" s="145">
        <v>31.84</v>
      </c>
      <c r="I224" s="146"/>
      <c r="J224" s="146">
        <f>ROUND(I224*H224,2)</f>
        <v>0</v>
      </c>
      <c r="K224" s="147"/>
      <c r="L224" s="29"/>
      <c r="M224" s="148" t="s">
        <v>1</v>
      </c>
      <c r="N224" s="149" t="s">
        <v>37</v>
      </c>
      <c r="O224" s="150">
        <v>0.315</v>
      </c>
      <c r="P224" s="150">
        <f>O224*H224</f>
        <v>10.0296</v>
      </c>
      <c r="Q224" s="150">
        <v>1.5900000000000001E-3</v>
      </c>
      <c r="R224" s="150">
        <f>Q224*H224</f>
        <v>5.06256E-2</v>
      </c>
      <c r="S224" s="150">
        <v>0</v>
      </c>
      <c r="T224" s="151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52" t="s">
        <v>191</v>
      </c>
      <c r="AT224" s="152" t="s">
        <v>129</v>
      </c>
      <c r="AU224" s="152" t="s">
        <v>83</v>
      </c>
      <c r="AY224" s="14" t="s">
        <v>127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4" t="s">
        <v>77</v>
      </c>
      <c r="BK224" s="153">
        <f>ROUND(I224*H224,2)</f>
        <v>0</v>
      </c>
      <c r="BL224" s="14" t="s">
        <v>191</v>
      </c>
      <c r="BM224" s="152" t="s">
        <v>440</v>
      </c>
    </row>
    <row r="225" spans="1:65" s="2" customFormat="1" ht="24.2" customHeight="1">
      <c r="A225" s="28"/>
      <c r="B225" s="140"/>
      <c r="C225" s="141" t="s">
        <v>441</v>
      </c>
      <c r="D225" s="141" t="s">
        <v>129</v>
      </c>
      <c r="E225" s="142" t="s">
        <v>442</v>
      </c>
      <c r="F225" s="143" t="s">
        <v>443</v>
      </c>
      <c r="G225" s="144" t="s">
        <v>167</v>
      </c>
      <c r="H225" s="145">
        <v>5.0999999999999997E-2</v>
      </c>
      <c r="I225" s="146"/>
      <c r="J225" s="146">
        <f>ROUND(I225*H225,2)</f>
        <v>0</v>
      </c>
      <c r="K225" s="147"/>
      <c r="L225" s="29"/>
      <c r="M225" s="148" t="s">
        <v>1</v>
      </c>
      <c r="N225" s="149" t="s">
        <v>37</v>
      </c>
      <c r="O225" s="150">
        <v>2.7730000000000001</v>
      </c>
      <c r="P225" s="150">
        <f>O225*H225</f>
        <v>0.14142299999999999</v>
      </c>
      <c r="Q225" s="150">
        <v>0</v>
      </c>
      <c r="R225" s="150">
        <f>Q225*H225</f>
        <v>0</v>
      </c>
      <c r="S225" s="150">
        <v>0</v>
      </c>
      <c r="T225" s="151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52" t="s">
        <v>191</v>
      </c>
      <c r="AT225" s="152" t="s">
        <v>129</v>
      </c>
      <c r="AU225" s="152" t="s">
        <v>83</v>
      </c>
      <c r="AY225" s="14" t="s">
        <v>127</v>
      </c>
      <c r="BE225" s="153">
        <f>IF(N225="základní",J225,0)</f>
        <v>0</v>
      </c>
      <c r="BF225" s="153">
        <f>IF(N225="snížená",J225,0)</f>
        <v>0</v>
      </c>
      <c r="BG225" s="153">
        <f>IF(N225="zákl. přenesená",J225,0)</f>
        <v>0</v>
      </c>
      <c r="BH225" s="153">
        <f>IF(N225="sníž. přenesená",J225,0)</f>
        <v>0</v>
      </c>
      <c r="BI225" s="153">
        <f>IF(N225="nulová",J225,0)</f>
        <v>0</v>
      </c>
      <c r="BJ225" s="14" t="s">
        <v>77</v>
      </c>
      <c r="BK225" s="153">
        <f>ROUND(I225*H225,2)</f>
        <v>0</v>
      </c>
      <c r="BL225" s="14" t="s">
        <v>191</v>
      </c>
      <c r="BM225" s="152" t="s">
        <v>444</v>
      </c>
    </row>
    <row r="226" spans="1:65" s="12" customFormat="1" ht="22.9" customHeight="1">
      <c r="B226" s="128"/>
      <c r="D226" s="129" t="s">
        <v>71</v>
      </c>
      <c r="E226" s="138" t="s">
        <v>445</v>
      </c>
      <c r="F226" s="138" t="s">
        <v>446</v>
      </c>
      <c r="J226" s="139">
        <f>BK226</f>
        <v>0</v>
      </c>
      <c r="L226" s="128"/>
      <c r="M226" s="132"/>
      <c r="N226" s="133"/>
      <c r="O226" s="133"/>
      <c r="P226" s="134">
        <f>SUM(P227:P234)</f>
        <v>60.263760000000005</v>
      </c>
      <c r="Q226" s="133"/>
      <c r="R226" s="134">
        <f>SUM(R227:R234)</f>
        <v>0</v>
      </c>
      <c r="S226" s="133"/>
      <c r="T226" s="135">
        <f>SUM(T227:T234)</f>
        <v>0.63936000000000004</v>
      </c>
      <c r="AR226" s="129" t="s">
        <v>83</v>
      </c>
      <c r="AT226" s="136" t="s">
        <v>71</v>
      </c>
      <c r="AU226" s="136" t="s">
        <v>77</v>
      </c>
      <c r="AY226" s="129" t="s">
        <v>127</v>
      </c>
      <c r="BK226" s="137">
        <f>SUM(BK227:BK234)</f>
        <v>0</v>
      </c>
    </row>
    <row r="227" spans="1:65" s="2" customFormat="1" ht="24.2" customHeight="1">
      <c r="A227" s="28"/>
      <c r="B227" s="140"/>
      <c r="C227" s="141" t="s">
        <v>447</v>
      </c>
      <c r="D227" s="141" t="s">
        <v>129</v>
      </c>
      <c r="E227" s="142" t="s">
        <v>448</v>
      </c>
      <c r="F227" s="143" t="s">
        <v>449</v>
      </c>
      <c r="G227" s="144" t="s">
        <v>184</v>
      </c>
      <c r="H227" s="145">
        <v>21.41</v>
      </c>
      <c r="I227" s="146"/>
      <c r="J227" s="146">
        <f t="shared" ref="J227:J234" si="60">ROUND(I227*H227,2)</f>
        <v>0</v>
      </c>
      <c r="K227" s="147"/>
      <c r="L227" s="29"/>
      <c r="M227" s="148" t="s">
        <v>1</v>
      </c>
      <c r="N227" s="149" t="s">
        <v>37</v>
      </c>
      <c r="O227" s="150">
        <v>0.61599999999999999</v>
      </c>
      <c r="P227" s="150">
        <f t="shared" ref="P227:P234" si="61">O227*H227</f>
        <v>13.188560000000001</v>
      </c>
      <c r="Q227" s="150">
        <v>0</v>
      </c>
      <c r="R227" s="150">
        <f t="shared" ref="R227:R234" si="62">Q227*H227</f>
        <v>0</v>
      </c>
      <c r="S227" s="150">
        <v>1.6E-2</v>
      </c>
      <c r="T227" s="151">
        <f t="shared" ref="T227:T234" si="63">S227*H227</f>
        <v>0.34256000000000003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52" t="s">
        <v>191</v>
      </c>
      <c r="AT227" s="152" t="s">
        <v>129</v>
      </c>
      <c r="AU227" s="152" t="s">
        <v>83</v>
      </c>
      <c r="AY227" s="14" t="s">
        <v>127</v>
      </c>
      <c r="BE227" s="153">
        <f t="shared" ref="BE227:BE234" si="64">IF(N227="základní",J227,0)</f>
        <v>0</v>
      </c>
      <c r="BF227" s="153">
        <f t="shared" ref="BF227:BF234" si="65">IF(N227="snížená",J227,0)</f>
        <v>0</v>
      </c>
      <c r="BG227" s="153">
        <f t="shared" ref="BG227:BG234" si="66">IF(N227="zákl. přenesená",J227,0)</f>
        <v>0</v>
      </c>
      <c r="BH227" s="153">
        <f t="shared" ref="BH227:BH234" si="67">IF(N227="sníž. přenesená",J227,0)</f>
        <v>0</v>
      </c>
      <c r="BI227" s="153">
        <f t="shared" ref="BI227:BI234" si="68">IF(N227="nulová",J227,0)</f>
        <v>0</v>
      </c>
      <c r="BJ227" s="14" t="s">
        <v>77</v>
      </c>
      <c r="BK227" s="153">
        <f t="shared" ref="BK227:BK234" si="69">ROUND(I227*H227,2)</f>
        <v>0</v>
      </c>
      <c r="BL227" s="14" t="s">
        <v>191</v>
      </c>
      <c r="BM227" s="152" t="s">
        <v>450</v>
      </c>
    </row>
    <row r="228" spans="1:65" s="2" customFormat="1" ht="33" customHeight="1">
      <c r="A228" s="28"/>
      <c r="B228" s="140"/>
      <c r="C228" s="141" t="s">
        <v>451</v>
      </c>
      <c r="D228" s="141" t="s">
        <v>129</v>
      </c>
      <c r="E228" s="142" t="s">
        <v>452</v>
      </c>
      <c r="F228" s="143" t="s">
        <v>453</v>
      </c>
      <c r="G228" s="144" t="s">
        <v>184</v>
      </c>
      <c r="H228" s="145">
        <v>18.55</v>
      </c>
      <c r="I228" s="146"/>
      <c r="J228" s="146">
        <f t="shared" si="60"/>
        <v>0</v>
      </c>
      <c r="K228" s="147"/>
      <c r="L228" s="29"/>
      <c r="M228" s="148" t="s">
        <v>1</v>
      </c>
      <c r="N228" s="149" t="s">
        <v>37</v>
      </c>
      <c r="O228" s="150">
        <v>0.80400000000000005</v>
      </c>
      <c r="P228" s="150">
        <f t="shared" si="61"/>
        <v>14.914200000000001</v>
      </c>
      <c r="Q228" s="150">
        <v>0</v>
      </c>
      <c r="R228" s="150">
        <f t="shared" si="62"/>
        <v>0</v>
      </c>
      <c r="S228" s="150">
        <v>1.6E-2</v>
      </c>
      <c r="T228" s="151">
        <f t="shared" si="63"/>
        <v>0.29680000000000001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52" t="s">
        <v>191</v>
      </c>
      <c r="AT228" s="152" t="s">
        <v>129</v>
      </c>
      <c r="AU228" s="152" t="s">
        <v>83</v>
      </c>
      <c r="AY228" s="14" t="s">
        <v>127</v>
      </c>
      <c r="BE228" s="153">
        <f t="shared" si="64"/>
        <v>0</v>
      </c>
      <c r="BF228" s="153">
        <f t="shared" si="65"/>
        <v>0</v>
      </c>
      <c r="BG228" s="153">
        <f t="shared" si="66"/>
        <v>0</v>
      </c>
      <c r="BH228" s="153">
        <f t="shared" si="67"/>
        <v>0</v>
      </c>
      <c r="BI228" s="153">
        <f t="shared" si="68"/>
        <v>0</v>
      </c>
      <c r="BJ228" s="14" t="s">
        <v>77</v>
      </c>
      <c r="BK228" s="153">
        <f t="shared" si="69"/>
        <v>0</v>
      </c>
      <c r="BL228" s="14" t="s">
        <v>191</v>
      </c>
      <c r="BM228" s="152" t="s">
        <v>454</v>
      </c>
    </row>
    <row r="229" spans="1:65" s="2" customFormat="1" ht="24.2" customHeight="1">
      <c r="A229" s="28"/>
      <c r="B229" s="140"/>
      <c r="C229" s="141" t="s">
        <v>455</v>
      </c>
      <c r="D229" s="141" t="s">
        <v>129</v>
      </c>
      <c r="E229" s="142" t="s">
        <v>456</v>
      </c>
      <c r="F229" s="143" t="s">
        <v>457</v>
      </c>
      <c r="G229" s="144" t="s">
        <v>184</v>
      </c>
      <c r="H229" s="145">
        <v>9.4</v>
      </c>
      <c r="I229" s="146"/>
      <c r="J229" s="146">
        <f t="shared" si="60"/>
        <v>0</v>
      </c>
      <c r="K229" s="147"/>
      <c r="L229" s="29"/>
      <c r="M229" s="148" t="s">
        <v>1</v>
      </c>
      <c r="N229" s="149" t="s">
        <v>37</v>
      </c>
      <c r="O229" s="150">
        <v>0.65500000000000003</v>
      </c>
      <c r="P229" s="150">
        <f t="shared" si="61"/>
        <v>6.1570000000000009</v>
      </c>
      <c r="Q229" s="150">
        <v>0</v>
      </c>
      <c r="R229" s="150">
        <f t="shared" si="62"/>
        <v>0</v>
      </c>
      <c r="S229" s="150">
        <v>0</v>
      </c>
      <c r="T229" s="151">
        <f t="shared" si="63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52" t="s">
        <v>191</v>
      </c>
      <c r="AT229" s="152" t="s">
        <v>129</v>
      </c>
      <c r="AU229" s="152" t="s">
        <v>83</v>
      </c>
      <c r="AY229" s="14" t="s">
        <v>127</v>
      </c>
      <c r="BE229" s="153">
        <f t="shared" si="64"/>
        <v>0</v>
      </c>
      <c r="BF229" s="153">
        <f t="shared" si="65"/>
        <v>0</v>
      </c>
      <c r="BG229" s="153">
        <f t="shared" si="66"/>
        <v>0</v>
      </c>
      <c r="BH229" s="153">
        <f t="shared" si="67"/>
        <v>0</v>
      </c>
      <c r="BI229" s="153">
        <f t="shared" si="68"/>
        <v>0</v>
      </c>
      <c r="BJ229" s="14" t="s">
        <v>77</v>
      </c>
      <c r="BK229" s="153">
        <f t="shared" si="69"/>
        <v>0</v>
      </c>
      <c r="BL229" s="14" t="s">
        <v>191</v>
      </c>
      <c r="BM229" s="152" t="s">
        <v>458</v>
      </c>
    </row>
    <row r="230" spans="1:65" s="2" customFormat="1" ht="16.5" customHeight="1">
      <c r="A230" s="28"/>
      <c r="B230" s="140"/>
      <c r="C230" s="154" t="s">
        <v>459</v>
      </c>
      <c r="D230" s="154" t="s">
        <v>258</v>
      </c>
      <c r="E230" s="155" t="s">
        <v>460</v>
      </c>
      <c r="F230" s="156" t="s">
        <v>461</v>
      </c>
      <c r="G230" s="157" t="s">
        <v>198</v>
      </c>
      <c r="H230" s="158">
        <v>1</v>
      </c>
      <c r="I230" s="159"/>
      <c r="J230" s="159">
        <f t="shared" si="60"/>
        <v>0</v>
      </c>
      <c r="K230" s="160"/>
      <c r="L230" s="161"/>
      <c r="M230" s="162" t="s">
        <v>1</v>
      </c>
      <c r="N230" s="163" t="s">
        <v>37</v>
      </c>
      <c r="O230" s="150">
        <v>0</v>
      </c>
      <c r="P230" s="150">
        <f t="shared" si="61"/>
        <v>0</v>
      </c>
      <c r="Q230" s="150">
        <v>0</v>
      </c>
      <c r="R230" s="150">
        <f t="shared" si="62"/>
        <v>0</v>
      </c>
      <c r="S230" s="150">
        <v>0</v>
      </c>
      <c r="T230" s="151">
        <f t="shared" si="63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52" t="s">
        <v>257</v>
      </c>
      <c r="AT230" s="152" t="s">
        <v>258</v>
      </c>
      <c r="AU230" s="152" t="s">
        <v>83</v>
      </c>
      <c r="AY230" s="14" t="s">
        <v>127</v>
      </c>
      <c r="BE230" s="153">
        <f t="shared" si="64"/>
        <v>0</v>
      </c>
      <c r="BF230" s="153">
        <f t="shared" si="65"/>
        <v>0</v>
      </c>
      <c r="BG230" s="153">
        <f t="shared" si="66"/>
        <v>0</v>
      </c>
      <c r="BH230" s="153">
        <f t="shared" si="67"/>
        <v>0</v>
      </c>
      <c r="BI230" s="153">
        <f t="shared" si="68"/>
        <v>0</v>
      </c>
      <c r="BJ230" s="14" t="s">
        <v>77</v>
      </c>
      <c r="BK230" s="153">
        <f t="shared" si="69"/>
        <v>0</v>
      </c>
      <c r="BL230" s="14" t="s">
        <v>191</v>
      </c>
      <c r="BM230" s="152" t="s">
        <v>462</v>
      </c>
    </row>
    <row r="231" spans="1:65" s="2" customFormat="1" ht="24.2" customHeight="1">
      <c r="A231" s="28"/>
      <c r="B231" s="140"/>
      <c r="C231" s="141" t="s">
        <v>463</v>
      </c>
      <c r="D231" s="141" t="s">
        <v>129</v>
      </c>
      <c r="E231" s="142" t="s">
        <v>464</v>
      </c>
      <c r="F231" s="143" t="s">
        <v>465</v>
      </c>
      <c r="G231" s="144" t="s">
        <v>184</v>
      </c>
      <c r="H231" s="145">
        <v>30.4</v>
      </c>
      <c r="I231" s="146"/>
      <c r="J231" s="146">
        <f t="shared" si="60"/>
        <v>0</v>
      </c>
      <c r="K231" s="147"/>
      <c r="L231" s="29"/>
      <c r="M231" s="148" t="s">
        <v>1</v>
      </c>
      <c r="N231" s="149" t="s">
        <v>37</v>
      </c>
      <c r="O231" s="150">
        <v>0.78700000000000003</v>
      </c>
      <c r="P231" s="150">
        <f t="shared" si="61"/>
        <v>23.924800000000001</v>
      </c>
      <c r="Q231" s="150">
        <v>0</v>
      </c>
      <c r="R231" s="150">
        <f t="shared" si="62"/>
        <v>0</v>
      </c>
      <c r="S231" s="150">
        <v>0</v>
      </c>
      <c r="T231" s="151">
        <f t="shared" si="6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52" t="s">
        <v>191</v>
      </c>
      <c r="AT231" s="152" t="s">
        <v>129</v>
      </c>
      <c r="AU231" s="152" t="s">
        <v>83</v>
      </c>
      <c r="AY231" s="14" t="s">
        <v>127</v>
      </c>
      <c r="BE231" s="153">
        <f t="shared" si="64"/>
        <v>0</v>
      </c>
      <c r="BF231" s="153">
        <f t="shared" si="65"/>
        <v>0</v>
      </c>
      <c r="BG231" s="153">
        <f t="shared" si="66"/>
        <v>0</v>
      </c>
      <c r="BH231" s="153">
        <f t="shared" si="67"/>
        <v>0</v>
      </c>
      <c r="BI231" s="153">
        <f t="shared" si="68"/>
        <v>0</v>
      </c>
      <c r="BJ231" s="14" t="s">
        <v>77</v>
      </c>
      <c r="BK231" s="153">
        <f t="shared" si="69"/>
        <v>0</v>
      </c>
      <c r="BL231" s="14" t="s">
        <v>191</v>
      </c>
      <c r="BM231" s="152" t="s">
        <v>466</v>
      </c>
    </row>
    <row r="232" spans="1:65" s="2" customFormat="1" ht="16.5" customHeight="1">
      <c r="A232" s="28"/>
      <c r="B232" s="140"/>
      <c r="C232" s="154" t="s">
        <v>467</v>
      </c>
      <c r="D232" s="154" t="s">
        <v>258</v>
      </c>
      <c r="E232" s="155" t="s">
        <v>468</v>
      </c>
      <c r="F232" s="156" t="s">
        <v>469</v>
      </c>
      <c r="G232" s="157" t="s">
        <v>198</v>
      </c>
      <c r="H232" s="158">
        <v>1</v>
      </c>
      <c r="I232" s="159"/>
      <c r="J232" s="159">
        <f t="shared" si="60"/>
        <v>0</v>
      </c>
      <c r="K232" s="160"/>
      <c r="L232" s="161"/>
      <c r="M232" s="162" t="s">
        <v>1</v>
      </c>
      <c r="N232" s="163" t="s">
        <v>37</v>
      </c>
      <c r="O232" s="150">
        <v>0</v>
      </c>
      <c r="P232" s="150">
        <f t="shared" si="61"/>
        <v>0</v>
      </c>
      <c r="Q232" s="150">
        <v>0</v>
      </c>
      <c r="R232" s="150">
        <f t="shared" si="62"/>
        <v>0</v>
      </c>
      <c r="S232" s="150">
        <v>0</v>
      </c>
      <c r="T232" s="151">
        <f t="shared" si="6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52" t="s">
        <v>257</v>
      </c>
      <c r="AT232" s="152" t="s">
        <v>258</v>
      </c>
      <c r="AU232" s="152" t="s">
        <v>83</v>
      </c>
      <c r="AY232" s="14" t="s">
        <v>127</v>
      </c>
      <c r="BE232" s="153">
        <f t="shared" si="64"/>
        <v>0</v>
      </c>
      <c r="BF232" s="153">
        <f t="shared" si="65"/>
        <v>0</v>
      </c>
      <c r="BG232" s="153">
        <f t="shared" si="66"/>
        <v>0</v>
      </c>
      <c r="BH232" s="153">
        <f t="shared" si="67"/>
        <v>0</v>
      </c>
      <c r="BI232" s="153">
        <f t="shared" si="68"/>
        <v>0</v>
      </c>
      <c r="BJ232" s="14" t="s">
        <v>77</v>
      </c>
      <c r="BK232" s="153">
        <f t="shared" si="69"/>
        <v>0</v>
      </c>
      <c r="BL232" s="14" t="s">
        <v>191</v>
      </c>
      <c r="BM232" s="152" t="s">
        <v>470</v>
      </c>
    </row>
    <row r="233" spans="1:65" s="2" customFormat="1" ht="16.5" customHeight="1">
      <c r="A233" s="28"/>
      <c r="B233" s="140"/>
      <c r="C233" s="154" t="s">
        <v>471</v>
      </c>
      <c r="D233" s="154" t="s">
        <v>258</v>
      </c>
      <c r="E233" s="155" t="s">
        <v>472</v>
      </c>
      <c r="F233" s="156" t="s">
        <v>469</v>
      </c>
      <c r="G233" s="157" t="s">
        <v>198</v>
      </c>
      <c r="H233" s="158">
        <v>1</v>
      </c>
      <c r="I233" s="159"/>
      <c r="J233" s="159">
        <f t="shared" si="60"/>
        <v>0</v>
      </c>
      <c r="K233" s="160"/>
      <c r="L233" s="161"/>
      <c r="M233" s="162" t="s">
        <v>1</v>
      </c>
      <c r="N233" s="163" t="s">
        <v>37</v>
      </c>
      <c r="O233" s="150">
        <v>0</v>
      </c>
      <c r="P233" s="150">
        <f t="shared" si="61"/>
        <v>0</v>
      </c>
      <c r="Q233" s="150">
        <v>0</v>
      </c>
      <c r="R233" s="150">
        <f t="shared" si="62"/>
        <v>0</v>
      </c>
      <c r="S233" s="150">
        <v>0</v>
      </c>
      <c r="T233" s="151">
        <f t="shared" si="6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52" t="s">
        <v>257</v>
      </c>
      <c r="AT233" s="152" t="s">
        <v>258</v>
      </c>
      <c r="AU233" s="152" t="s">
        <v>83</v>
      </c>
      <c r="AY233" s="14" t="s">
        <v>127</v>
      </c>
      <c r="BE233" s="153">
        <f t="shared" si="64"/>
        <v>0</v>
      </c>
      <c r="BF233" s="153">
        <f t="shared" si="65"/>
        <v>0</v>
      </c>
      <c r="BG233" s="153">
        <f t="shared" si="66"/>
        <v>0</v>
      </c>
      <c r="BH233" s="153">
        <f t="shared" si="67"/>
        <v>0</v>
      </c>
      <c r="BI233" s="153">
        <f t="shared" si="68"/>
        <v>0</v>
      </c>
      <c r="BJ233" s="14" t="s">
        <v>77</v>
      </c>
      <c r="BK233" s="153">
        <f t="shared" si="69"/>
        <v>0</v>
      </c>
      <c r="BL233" s="14" t="s">
        <v>191</v>
      </c>
      <c r="BM233" s="152" t="s">
        <v>473</v>
      </c>
    </row>
    <row r="234" spans="1:65" s="2" customFormat="1" ht="24.2" customHeight="1">
      <c r="A234" s="28"/>
      <c r="B234" s="140"/>
      <c r="C234" s="141" t="s">
        <v>474</v>
      </c>
      <c r="D234" s="141" t="s">
        <v>129</v>
      </c>
      <c r="E234" s="142" t="s">
        <v>475</v>
      </c>
      <c r="F234" s="143" t="s">
        <v>476</v>
      </c>
      <c r="G234" s="144" t="s">
        <v>167</v>
      </c>
      <c r="H234" s="145">
        <v>1.1499999999999999</v>
      </c>
      <c r="I234" s="146"/>
      <c r="J234" s="146">
        <f t="shared" si="60"/>
        <v>0</v>
      </c>
      <c r="K234" s="147"/>
      <c r="L234" s="29"/>
      <c r="M234" s="148" t="s">
        <v>1</v>
      </c>
      <c r="N234" s="149" t="s">
        <v>37</v>
      </c>
      <c r="O234" s="150">
        <v>1.8080000000000001</v>
      </c>
      <c r="P234" s="150">
        <f t="shared" si="61"/>
        <v>2.0791999999999997</v>
      </c>
      <c r="Q234" s="150">
        <v>0</v>
      </c>
      <c r="R234" s="150">
        <f t="shared" si="62"/>
        <v>0</v>
      </c>
      <c r="S234" s="150">
        <v>0</v>
      </c>
      <c r="T234" s="151">
        <f t="shared" si="6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52" t="s">
        <v>191</v>
      </c>
      <c r="AT234" s="152" t="s">
        <v>129</v>
      </c>
      <c r="AU234" s="152" t="s">
        <v>83</v>
      </c>
      <c r="AY234" s="14" t="s">
        <v>127</v>
      </c>
      <c r="BE234" s="153">
        <f t="shared" si="64"/>
        <v>0</v>
      </c>
      <c r="BF234" s="153">
        <f t="shared" si="65"/>
        <v>0</v>
      </c>
      <c r="BG234" s="153">
        <f t="shared" si="66"/>
        <v>0</v>
      </c>
      <c r="BH234" s="153">
        <f t="shared" si="67"/>
        <v>0</v>
      </c>
      <c r="BI234" s="153">
        <f t="shared" si="68"/>
        <v>0</v>
      </c>
      <c r="BJ234" s="14" t="s">
        <v>77</v>
      </c>
      <c r="BK234" s="153">
        <f t="shared" si="69"/>
        <v>0</v>
      </c>
      <c r="BL234" s="14" t="s">
        <v>191</v>
      </c>
      <c r="BM234" s="152" t="s">
        <v>477</v>
      </c>
    </row>
    <row r="235" spans="1:65" s="12" customFormat="1" ht="22.9" customHeight="1">
      <c r="B235" s="128"/>
      <c r="D235" s="129" t="s">
        <v>71</v>
      </c>
      <c r="E235" s="138" t="s">
        <v>478</v>
      </c>
      <c r="F235" s="138" t="s">
        <v>479</v>
      </c>
      <c r="J235" s="139">
        <f>BK235</f>
        <v>0</v>
      </c>
      <c r="L235" s="128"/>
      <c r="M235" s="132"/>
      <c r="N235" s="133"/>
      <c r="O235" s="133"/>
      <c r="P235" s="134">
        <f>SUM(P236:P247)</f>
        <v>185.47958700000001</v>
      </c>
      <c r="Q235" s="133"/>
      <c r="R235" s="134">
        <f>SUM(R236:R247)</f>
        <v>2.9208263999999993</v>
      </c>
      <c r="S235" s="133"/>
      <c r="T235" s="135">
        <f>SUM(T236:T247)</f>
        <v>0</v>
      </c>
      <c r="AR235" s="129" t="s">
        <v>83</v>
      </c>
      <c r="AT235" s="136" t="s">
        <v>71</v>
      </c>
      <c r="AU235" s="136" t="s">
        <v>77</v>
      </c>
      <c r="AY235" s="129" t="s">
        <v>127</v>
      </c>
      <c r="BK235" s="137">
        <f>SUM(BK236:BK247)</f>
        <v>0</v>
      </c>
    </row>
    <row r="236" spans="1:65" s="2" customFormat="1" ht="37.9" customHeight="1">
      <c r="A236" s="28"/>
      <c r="B236" s="140"/>
      <c r="C236" s="141" t="s">
        <v>480</v>
      </c>
      <c r="D236" s="141" t="s">
        <v>129</v>
      </c>
      <c r="E236" s="142" t="s">
        <v>481</v>
      </c>
      <c r="F236" s="143" t="s">
        <v>482</v>
      </c>
      <c r="G236" s="144" t="s">
        <v>184</v>
      </c>
      <c r="H236" s="145">
        <v>123</v>
      </c>
      <c r="I236" s="146"/>
      <c r="J236" s="146">
        <f t="shared" ref="J236:J247" si="70">ROUND(I236*H236,2)</f>
        <v>0</v>
      </c>
      <c r="K236" s="147"/>
      <c r="L236" s="29"/>
      <c r="M236" s="148" t="s">
        <v>1</v>
      </c>
      <c r="N236" s="149" t="s">
        <v>37</v>
      </c>
      <c r="O236" s="150">
        <v>0.90300000000000002</v>
      </c>
      <c r="P236" s="150">
        <f t="shared" ref="P236:P247" si="71">O236*H236</f>
        <v>111.069</v>
      </c>
      <c r="Q236" s="150">
        <v>2.1900000000000001E-3</v>
      </c>
      <c r="R236" s="150">
        <f t="shared" ref="R236:R247" si="72">Q236*H236</f>
        <v>0.26937</v>
      </c>
      <c r="S236" s="150">
        <v>0</v>
      </c>
      <c r="T236" s="151">
        <f t="shared" ref="T236:T247" si="73"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52" t="s">
        <v>191</v>
      </c>
      <c r="AT236" s="152" t="s">
        <v>129</v>
      </c>
      <c r="AU236" s="152" t="s">
        <v>83</v>
      </c>
      <c r="AY236" s="14" t="s">
        <v>127</v>
      </c>
      <c r="BE236" s="153">
        <f t="shared" ref="BE236:BE247" si="74">IF(N236="základní",J236,0)</f>
        <v>0</v>
      </c>
      <c r="BF236" s="153">
        <f t="shared" ref="BF236:BF247" si="75">IF(N236="snížená",J236,0)</f>
        <v>0</v>
      </c>
      <c r="BG236" s="153">
        <f t="shared" ref="BG236:BG247" si="76">IF(N236="zákl. přenesená",J236,0)</f>
        <v>0</v>
      </c>
      <c r="BH236" s="153">
        <f t="shared" ref="BH236:BH247" si="77">IF(N236="sníž. přenesená",J236,0)</f>
        <v>0</v>
      </c>
      <c r="BI236" s="153">
        <f t="shared" ref="BI236:BI247" si="78">IF(N236="nulová",J236,0)</f>
        <v>0</v>
      </c>
      <c r="BJ236" s="14" t="s">
        <v>77</v>
      </c>
      <c r="BK236" s="153">
        <f t="shared" ref="BK236:BK247" si="79">ROUND(I236*H236,2)</f>
        <v>0</v>
      </c>
      <c r="BL236" s="14" t="s">
        <v>191</v>
      </c>
      <c r="BM236" s="152" t="s">
        <v>483</v>
      </c>
    </row>
    <row r="237" spans="1:65" s="2" customFormat="1" ht="33" customHeight="1">
      <c r="A237" s="28"/>
      <c r="B237" s="140"/>
      <c r="C237" s="154" t="s">
        <v>484</v>
      </c>
      <c r="D237" s="154" t="s">
        <v>258</v>
      </c>
      <c r="E237" s="155" t="s">
        <v>485</v>
      </c>
      <c r="F237" s="156" t="s">
        <v>486</v>
      </c>
      <c r="G237" s="157" t="s">
        <v>132</v>
      </c>
      <c r="H237" s="158">
        <v>59.531999999999996</v>
      </c>
      <c r="I237" s="159"/>
      <c r="J237" s="159">
        <f t="shared" si="70"/>
        <v>0</v>
      </c>
      <c r="K237" s="160"/>
      <c r="L237" s="161"/>
      <c r="M237" s="162" t="s">
        <v>1</v>
      </c>
      <c r="N237" s="163" t="s">
        <v>37</v>
      </c>
      <c r="O237" s="150">
        <v>0</v>
      </c>
      <c r="P237" s="150">
        <f t="shared" si="71"/>
        <v>0</v>
      </c>
      <c r="Q237" s="150">
        <v>2.1999999999999999E-2</v>
      </c>
      <c r="R237" s="150">
        <f t="shared" si="72"/>
        <v>1.3097039999999998</v>
      </c>
      <c r="S237" s="150">
        <v>0</v>
      </c>
      <c r="T237" s="151">
        <f t="shared" si="7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52" t="s">
        <v>257</v>
      </c>
      <c r="AT237" s="152" t="s">
        <v>258</v>
      </c>
      <c r="AU237" s="152" t="s">
        <v>83</v>
      </c>
      <c r="AY237" s="14" t="s">
        <v>127</v>
      </c>
      <c r="BE237" s="153">
        <f t="shared" si="74"/>
        <v>0</v>
      </c>
      <c r="BF237" s="153">
        <f t="shared" si="75"/>
        <v>0</v>
      </c>
      <c r="BG237" s="153">
        <f t="shared" si="76"/>
        <v>0</v>
      </c>
      <c r="BH237" s="153">
        <f t="shared" si="77"/>
        <v>0</v>
      </c>
      <c r="BI237" s="153">
        <f t="shared" si="78"/>
        <v>0</v>
      </c>
      <c r="BJ237" s="14" t="s">
        <v>77</v>
      </c>
      <c r="BK237" s="153">
        <f t="shared" si="79"/>
        <v>0</v>
      </c>
      <c r="BL237" s="14" t="s">
        <v>191</v>
      </c>
      <c r="BM237" s="152" t="s">
        <v>487</v>
      </c>
    </row>
    <row r="238" spans="1:65" s="2" customFormat="1" ht="37.9" customHeight="1">
      <c r="A238" s="28"/>
      <c r="B238" s="140"/>
      <c r="C238" s="141" t="s">
        <v>488</v>
      </c>
      <c r="D238" s="141" t="s">
        <v>129</v>
      </c>
      <c r="E238" s="142" t="s">
        <v>489</v>
      </c>
      <c r="F238" s="143" t="s">
        <v>490</v>
      </c>
      <c r="G238" s="144" t="s">
        <v>184</v>
      </c>
      <c r="H238" s="145">
        <v>123</v>
      </c>
      <c r="I238" s="146"/>
      <c r="J238" s="146">
        <f t="shared" si="70"/>
        <v>0</v>
      </c>
      <c r="K238" s="147"/>
      <c r="L238" s="29"/>
      <c r="M238" s="148" t="s">
        <v>1</v>
      </c>
      <c r="N238" s="149" t="s">
        <v>37</v>
      </c>
      <c r="O238" s="150">
        <v>0.23</v>
      </c>
      <c r="P238" s="150">
        <f t="shared" si="71"/>
        <v>28.290000000000003</v>
      </c>
      <c r="Q238" s="150">
        <v>7.5000000000000002E-4</v>
      </c>
      <c r="R238" s="150">
        <f t="shared" si="72"/>
        <v>9.2249999999999999E-2</v>
      </c>
      <c r="S238" s="150">
        <v>0</v>
      </c>
      <c r="T238" s="151">
        <f t="shared" si="7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52" t="s">
        <v>191</v>
      </c>
      <c r="AT238" s="152" t="s">
        <v>129</v>
      </c>
      <c r="AU238" s="152" t="s">
        <v>83</v>
      </c>
      <c r="AY238" s="14" t="s">
        <v>127</v>
      </c>
      <c r="BE238" s="153">
        <f t="shared" si="74"/>
        <v>0</v>
      </c>
      <c r="BF238" s="153">
        <f t="shared" si="75"/>
        <v>0</v>
      </c>
      <c r="BG238" s="153">
        <f t="shared" si="76"/>
        <v>0</v>
      </c>
      <c r="BH238" s="153">
        <f t="shared" si="77"/>
        <v>0</v>
      </c>
      <c r="BI238" s="153">
        <f t="shared" si="78"/>
        <v>0</v>
      </c>
      <c r="BJ238" s="14" t="s">
        <v>77</v>
      </c>
      <c r="BK238" s="153">
        <f t="shared" si="79"/>
        <v>0</v>
      </c>
      <c r="BL238" s="14" t="s">
        <v>191</v>
      </c>
      <c r="BM238" s="152" t="s">
        <v>491</v>
      </c>
    </row>
    <row r="239" spans="1:65" s="2" customFormat="1" ht="33" customHeight="1">
      <c r="A239" s="28"/>
      <c r="B239" s="140"/>
      <c r="C239" s="154" t="s">
        <v>492</v>
      </c>
      <c r="D239" s="154" t="s">
        <v>258</v>
      </c>
      <c r="E239" s="155" t="s">
        <v>485</v>
      </c>
      <c r="F239" s="156" t="s">
        <v>486</v>
      </c>
      <c r="G239" s="157" t="s">
        <v>132</v>
      </c>
      <c r="H239" s="158">
        <v>20.295000000000002</v>
      </c>
      <c r="I239" s="159"/>
      <c r="J239" s="159">
        <f t="shared" si="70"/>
        <v>0</v>
      </c>
      <c r="K239" s="160"/>
      <c r="L239" s="161"/>
      <c r="M239" s="162" t="s">
        <v>1</v>
      </c>
      <c r="N239" s="163" t="s">
        <v>37</v>
      </c>
      <c r="O239" s="150">
        <v>0</v>
      </c>
      <c r="P239" s="150">
        <f t="shared" si="71"/>
        <v>0</v>
      </c>
      <c r="Q239" s="150">
        <v>2.1999999999999999E-2</v>
      </c>
      <c r="R239" s="150">
        <f t="shared" si="72"/>
        <v>0.44649</v>
      </c>
      <c r="S239" s="150">
        <v>0</v>
      </c>
      <c r="T239" s="151">
        <f t="shared" si="7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52" t="s">
        <v>257</v>
      </c>
      <c r="AT239" s="152" t="s">
        <v>258</v>
      </c>
      <c r="AU239" s="152" t="s">
        <v>83</v>
      </c>
      <c r="AY239" s="14" t="s">
        <v>127</v>
      </c>
      <c r="BE239" s="153">
        <f t="shared" si="74"/>
        <v>0</v>
      </c>
      <c r="BF239" s="153">
        <f t="shared" si="75"/>
        <v>0</v>
      </c>
      <c r="BG239" s="153">
        <f t="shared" si="76"/>
        <v>0</v>
      </c>
      <c r="BH239" s="153">
        <f t="shared" si="77"/>
        <v>0</v>
      </c>
      <c r="BI239" s="153">
        <f t="shared" si="78"/>
        <v>0</v>
      </c>
      <c r="BJ239" s="14" t="s">
        <v>77</v>
      </c>
      <c r="BK239" s="153">
        <f t="shared" si="79"/>
        <v>0</v>
      </c>
      <c r="BL239" s="14" t="s">
        <v>191</v>
      </c>
      <c r="BM239" s="152" t="s">
        <v>493</v>
      </c>
    </row>
    <row r="240" spans="1:65" s="2" customFormat="1" ht="37.9" customHeight="1">
      <c r="A240" s="28"/>
      <c r="B240" s="140"/>
      <c r="C240" s="141" t="s">
        <v>494</v>
      </c>
      <c r="D240" s="141" t="s">
        <v>129</v>
      </c>
      <c r="E240" s="142" t="s">
        <v>495</v>
      </c>
      <c r="F240" s="143" t="s">
        <v>496</v>
      </c>
      <c r="G240" s="144" t="s">
        <v>184</v>
      </c>
      <c r="H240" s="145">
        <v>6.34</v>
      </c>
      <c r="I240" s="146"/>
      <c r="J240" s="146">
        <f t="shared" si="70"/>
        <v>0</v>
      </c>
      <c r="K240" s="147"/>
      <c r="L240" s="29"/>
      <c r="M240" s="148" t="s">
        <v>1</v>
      </c>
      <c r="N240" s="149" t="s">
        <v>37</v>
      </c>
      <c r="O240" s="150">
        <v>0.246</v>
      </c>
      <c r="P240" s="150">
        <f t="shared" si="71"/>
        <v>1.5596399999999999</v>
      </c>
      <c r="Q240" s="150">
        <v>7.3999999999999999E-4</v>
      </c>
      <c r="R240" s="150">
        <f t="shared" si="72"/>
        <v>4.6915999999999998E-3</v>
      </c>
      <c r="S240" s="150">
        <v>0</v>
      </c>
      <c r="T240" s="151">
        <f t="shared" si="73"/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52" t="s">
        <v>191</v>
      </c>
      <c r="AT240" s="152" t="s">
        <v>129</v>
      </c>
      <c r="AU240" s="152" t="s">
        <v>83</v>
      </c>
      <c r="AY240" s="14" t="s">
        <v>127</v>
      </c>
      <c r="BE240" s="153">
        <f t="shared" si="74"/>
        <v>0</v>
      </c>
      <c r="BF240" s="153">
        <f t="shared" si="75"/>
        <v>0</v>
      </c>
      <c r="BG240" s="153">
        <f t="shared" si="76"/>
        <v>0</v>
      </c>
      <c r="BH240" s="153">
        <f t="shared" si="77"/>
        <v>0</v>
      </c>
      <c r="BI240" s="153">
        <f t="shared" si="78"/>
        <v>0</v>
      </c>
      <c r="BJ240" s="14" t="s">
        <v>77</v>
      </c>
      <c r="BK240" s="153">
        <f t="shared" si="79"/>
        <v>0</v>
      </c>
      <c r="BL240" s="14" t="s">
        <v>191</v>
      </c>
      <c r="BM240" s="152" t="s">
        <v>497</v>
      </c>
    </row>
    <row r="241" spans="1:65" s="2" customFormat="1" ht="33" customHeight="1">
      <c r="A241" s="28"/>
      <c r="B241" s="140"/>
      <c r="C241" s="154" t="s">
        <v>498</v>
      </c>
      <c r="D241" s="154" t="s">
        <v>258</v>
      </c>
      <c r="E241" s="155" t="s">
        <v>485</v>
      </c>
      <c r="F241" s="156" t="s">
        <v>486</v>
      </c>
      <c r="G241" s="157" t="s">
        <v>132</v>
      </c>
      <c r="H241" s="158">
        <v>1.046</v>
      </c>
      <c r="I241" s="159"/>
      <c r="J241" s="159">
        <f t="shared" si="70"/>
        <v>0</v>
      </c>
      <c r="K241" s="160"/>
      <c r="L241" s="161"/>
      <c r="M241" s="162" t="s">
        <v>1</v>
      </c>
      <c r="N241" s="163" t="s">
        <v>37</v>
      </c>
      <c r="O241" s="150">
        <v>0</v>
      </c>
      <c r="P241" s="150">
        <f t="shared" si="71"/>
        <v>0</v>
      </c>
      <c r="Q241" s="150">
        <v>2.1999999999999999E-2</v>
      </c>
      <c r="R241" s="150">
        <f t="shared" si="72"/>
        <v>2.3012000000000001E-2</v>
      </c>
      <c r="S241" s="150">
        <v>0</v>
      </c>
      <c r="T241" s="151">
        <f t="shared" si="7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52" t="s">
        <v>257</v>
      </c>
      <c r="AT241" s="152" t="s">
        <v>258</v>
      </c>
      <c r="AU241" s="152" t="s">
        <v>83</v>
      </c>
      <c r="AY241" s="14" t="s">
        <v>127</v>
      </c>
      <c r="BE241" s="153">
        <f t="shared" si="74"/>
        <v>0</v>
      </c>
      <c r="BF241" s="153">
        <f t="shared" si="75"/>
        <v>0</v>
      </c>
      <c r="BG241" s="153">
        <f t="shared" si="76"/>
        <v>0</v>
      </c>
      <c r="BH241" s="153">
        <f t="shared" si="77"/>
        <v>0</v>
      </c>
      <c r="BI241" s="153">
        <f t="shared" si="78"/>
        <v>0</v>
      </c>
      <c r="BJ241" s="14" t="s">
        <v>77</v>
      </c>
      <c r="BK241" s="153">
        <f t="shared" si="79"/>
        <v>0</v>
      </c>
      <c r="BL241" s="14" t="s">
        <v>191</v>
      </c>
      <c r="BM241" s="152" t="s">
        <v>499</v>
      </c>
    </row>
    <row r="242" spans="1:65" s="2" customFormat="1" ht="37.9" customHeight="1">
      <c r="A242" s="28"/>
      <c r="B242" s="140"/>
      <c r="C242" s="141" t="s">
        <v>500</v>
      </c>
      <c r="D242" s="141" t="s">
        <v>129</v>
      </c>
      <c r="E242" s="142" t="s">
        <v>501</v>
      </c>
      <c r="F242" s="143" t="s">
        <v>502</v>
      </c>
      <c r="G242" s="144" t="s">
        <v>184</v>
      </c>
      <c r="H242" s="145">
        <v>13</v>
      </c>
      <c r="I242" s="146"/>
      <c r="J242" s="146">
        <f t="shared" si="70"/>
        <v>0</v>
      </c>
      <c r="K242" s="147"/>
      <c r="L242" s="29"/>
      <c r="M242" s="148" t="s">
        <v>1</v>
      </c>
      <c r="N242" s="149" t="s">
        <v>37</v>
      </c>
      <c r="O242" s="150">
        <v>0.73899999999999999</v>
      </c>
      <c r="P242" s="150">
        <f t="shared" si="71"/>
        <v>9.6069999999999993</v>
      </c>
      <c r="Q242" s="150">
        <v>7.3999999999999999E-4</v>
      </c>
      <c r="R242" s="150">
        <f t="shared" si="72"/>
        <v>9.6200000000000001E-3</v>
      </c>
      <c r="S242" s="150">
        <v>0</v>
      </c>
      <c r="T242" s="151">
        <f t="shared" si="7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52" t="s">
        <v>191</v>
      </c>
      <c r="AT242" s="152" t="s">
        <v>129</v>
      </c>
      <c r="AU242" s="152" t="s">
        <v>83</v>
      </c>
      <c r="AY242" s="14" t="s">
        <v>127</v>
      </c>
      <c r="BE242" s="153">
        <f t="shared" si="74"/>
        <v>0</v>
      </c>
      <c r="BF242" s="153">
        <f t="shared" si="75"/>
        <v>0</v>
      </c>
      <c r="BG242" s="153">
        <f t="shared" si="76"/>
        <v>0</v>
      </c>
      <c r="BH242" s="153">
        <f t="shared" si="77"/>
        <v>0</v>
      </c>
      <c r="BI242" s="153">
        <f t="shared" si="78"/>
        <v>0</v>
      </c>
      <c r="BJ242" s="14" t="s">
        <v>77</v>
      </c>
      <c r="BK242" s="153">
        <f t="shared" si="79"/>
        <v>0</v>
      </c>
      <c r="BL242" s="14" t="s">
        <v>191</v>
      </c>
      <c r="BM242" s="152" t="s">
        <v>503</v>
      </c>
    </row>
    <row r="243" spans="1:65" s="2" customFormat="1" ht="33" customHeight="1">
      <c r="A243" s="28"/>
      <c r="B243" s="140"/>
      <c r="C243" s="154" t="s">
        <v>504</v>
      </c>
      <c r="D243" s="154" t="s">
        <v>258</v>
      </c>
      <c r="E243" s="155" t="s">
        <v>485</v>
      </c>
      <c r="F243" s="156" t="s">
        <v>486</v>
      </c>
      <c r="G243" s="157" t="s">
        <v>132</v>
      </c>
      <c r="H243" s="158">
        <v>1.95</v>
      </c>
      <c r="I243" s="159"/>
      <c r="J243" s="159">
        <f t="shared" si="70"/>
        <v>0</v>
      </c>
      <c r="K243" s="160"/>
      <c r="L243" s="161"/>
      <c r="M243" s="162" t="s">
        <v>1</v>
      </c>
      <c r="N243" s="163" t="s">
        <v>37</v>
      </c>
      <c r="O243" s="150">
        <v>0</v>
      </c>
      <c r="P243" s="150">
        <f t="shared" si="71"/>
        <v>0</v>
      </c>
      <c r="Q243" s="150">
        <v>2.1999999999999999E-2</v>
      </c>
      <c r="R243" s="150">
        <f t="shared" si="72"/>
        <v>4.2899999999999994E-2</v>
      </c>
      <c r="S243" s="150">
        <v>0</v>
      </c>
      <c r="T243" s="151">
        <f t="shared" si="7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52" t="s">
        <v>257</v>
      </c>
      <c r="AT243" s="152" t="s">
        <v>258</v>
      </c>
      <c r="AU243" s="152" t="s">
        <v>83</v>
      </c>
      <c r="AY243" s="14" t="s">
        <v>127</v>
      </c>
      <c r="BE243" s="153">
        <f t="shared" si="74"/>
        <v>0</v>
      </c>
      <c r="BF243" s="153">
        <f t="shared" si="75"/>
        <v>0</v>
      </c>
      <c r="BG243" s="153">
        <f t="shared" si="76"/>
        <v>0</v>
      </c>
      <c r="BH243" s="153">
        <f t="shared" si="77"/>
        <v>0</v>
      </c>
      <c r="BI243" s="153">
        <f t="shared" si="78"/>
        <v>0</v>
      </c>
      <c r="BJ243" s="14" t="s">
        <v>77</v>
      </c>
      <c r="BK243" s="153">
        <f t="shared" si="79"/>
        <v>0</v>
      </c>
      <c r="BL243" s="14" t="s">
        <v>191</v>
      </c>
      <c r="BM243" s="152" t="s">
        <v>505</v>
      </c>
    </row>
    <row r="244" spans="1:65" s="2" customFormat="1" ht="33" customHeight="1">
      <c r="A244" s="28"/>
      <c r="B244" s="140"/>
      <c r="C244" s="141" t="s">
        <v>506</v>
      </c>
      <c r="D244" s="141" t="s">
        <v>129</v>
      </c>
      <c r="E244" s="142" t="s">
        <v>507</v>
      </c>
      <c r="F244" s="143" t="s">
        <v>508</v>
      </c>
      <c r="G244" s="144" t="s">
        <v>132</v>
      </c>
      <c r="H244" s="145">
        <v>19.495999999999999</v>
      </c>
      <c r="I244" s="146"/>
      <c r="J244" s="146">
        <f t="shared" si="70"/>
        <v>0</v>
      </c>
      <c r="K244" s="147"/>
      <c r="L244" s="29"/>
      <c r="M244" s="148" t="s">
        <v>1</v>
      </c>
      <c r="N244" s="149" t="s">
        <v>37</v>
      </c>
      <c r="O244" s="150">
        <v>0.68</v>
      </c>
      <c r="P244" s="150">
        <f t="shared" si="71"/>
        <v>13.25728</v>
      </c>
      <c r="Q244" s="150">
        <v>7.5500000000000003E-3</v>
      </c>
      <c r="R244" s="150">
        <f t="shared" si="72"/>
        <v>0.14719479999999999</v>
      </c>
      <c r="S244" s="150">
        <v>0</v>
      </c>
      <c r="T244" s="151">
        <f t="shared" si="73"/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52" t="s">
        <v>191</v>
      </c>
      <c r="AT244" s="152" t="s">
        <v>129</v>
      </c>
      <c r="AU244" s="152" t="s">
        <v>83</v>
      </c>
      <c r="AY244" s="14" t="s">
        <v>127</v>
      </c>
      <c r="BE244" s="153">
        <f t="shared" si="74"/>
        <v>0</v>
      </c>
      <c r="BF244" s="153">
        <f t="shared" si="75"/>
        <v>0</v>
      </c>
      <c r="BG244" s="153">
        <f t="shared" si="76"/>
        <v>0</v>
      </c>
      <c r="BH244" s="153">
        <f t="shared" si="77"/>
        <v>0</v>
      </c>
      <c r="BI244" s="153">
        <f t="shared" si="78"/>
        <v>0</v>
      </c>
      <c r="BJ244" s="14" t="s">
        <v>77</v>
      </c>
      <c r="BK244" s="153">
        <f t="shared" si="79"/>
        <v>0</v>
      </c>
      <c r="BL244" s="14" t="s">
        <v>191</v>
      </c>
      <c r="BM244" s="152" t="s">
        <v>509</v>
      </c>
    </row>
    <row r="245" spans="1:65" s="2" customFormat="1" ht="33" customHeight="1">
      <c r="A245" s="28"/>
      <c r="B245" s="140"/>
      <c r="C245" s="154" t="s">
        <v>510</v>
      </c>
      <c r="D245" s="154" t="s">
        <v>258</v>
      </c>
      <c r="E245" s="155" t="s">
        <v>485</v>
      </c>
      <c r="F245" s="156" t="s">
        <v>486</v>
      </c>
      <c r="G245" s="157" t="s">
        <v>132</v>
      </c>
      <c r="H245" s="158">
        <v>21.446000000000002</v>
      </c>
      <c r="I245" s="159"/>
      <c r="J245" s="159">
        <f t="shared" si="70"/>
        <v>0</v>
      </c>
      <c r="K245" s="160"/>
      <c r="L245" s="161"/>
      <c r="M245" s="162" t="s">
        <v>1</v>
      </c>
      <c r="N245" s="163" t="s">
        <v>37</v>
      </c>
      <c r="O245" s="150">
        <v>0</v>
      </c>
      <c r="P245" s="150">
        <f t="shared" si="71"/>
        <v>0</v>
      </c>
      <c r="Q245" s="150">
        <v>2.1999999999999999E-2</v>
      </c>
      <c r="R245" s="150">
        <f t="shared" si="72"/>
        <v>0.47181200000000001</v>
      </c>
      <c r="S245" s="150">
        <v>0</v>
      </c>
      <c r="T245" s="151">
        <f t="shared" si="7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52" t="s">
        <v>257</v>
      </c>
      <c r="AT245" s="152" t="s">
        <v>258</v>
      </c>
      <c r="AU245" s="152" t="s">
        <v>83</v>
      </c>
      <c r="AY245" s="14" t="s">
        <v>127</v>
      </c>
      <c r="BE245" s="153">
        <f t="shared" si="74"/>
        <v>0</v>
      </c>
      <c r="BF245" s="153">
        <f t="shared" si="75"/>
        <v>0</v>
      </c>
      <c r="BG245" s="153">
        <f t="shared" si="76"/>
        <v>0</v>
      </c>
      <c r="BH245" s="153">
        <f t="shared" si="77"/>
        <v>0</v>
      </c>
      <c r="BI245" s="153">
        <f t="shared" si="78"/>
        <v>0</v>
      </c>
      <c r="BJ245" s="14" t="s">
        <v>77</v>
      </c>
      <c r="BK245" s="153">
        <f t="shared" si="79"/>
        <v>0</v>
      </c>
      <c r="BL245" s="14" t="s">
        <v>191</v>
      </c>
      <c r="BM245" s="152" t="s">
        <v>511</v>
      </c>
    </row>
    <row r="246" spans="1:65" s="2" customFormat="1" ht="24.2" customHeight="1">
      <c r="A246" s="28"/>
      <c r="B246" s="140"/>
      <c r="C246" s="141" t="s">
        <v>512</v>
      </c>
      <c r="D246" s="141" t="s">
        <v>129</v>
      </c>
      <c r="E246" s="142" t="s">
        <v>513</v>
      </c>
      <c r="F246" s="143" t="s">
        <v>514</v>
      </c>
      <c r="G246" s="144" t="s">
        <v>132</v>
      </c>
      <c r="H246" s="145">
        <v>69.188000000000002</v>
      </c>
      <c r="I246" s="146"/>
      <c r="J246" s="146">
        <f t="shared" si="70"/>
        <v>0</v>
      </c>
      <c r="K246" s="147"/>
      <c r="L246" s="29"/>
      <c r="M246" s="148" t="s">
        <v>1</v>
      </c>
      <c r="N246" s="149" t="s">
        <v>37</v>
      </c>
      <c r="O246" s="150">
        <v>0.27800000000000002</v>
      </c>
      <c r="P246" s="150">
        <f t="shared" si="71"/>
        <v>19.234264000000003</v>
      </c>
      <c r="Q246" s="150">
        <v>1.5E-3</v>
      </c>
      <c r="R246" s="150">
        <f t="shared" si="72"/>
        <v>0.103782</v>
      </c>
      <c r="S246" s="150">
        <v>0</v>
      </c>
      <c r="T246" s="151">
        <f t="shared" si="7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52" t="s">
        <v>191</v>
      </c>
      <c r="AT246" s="152" t="s">
        <v>129</v>
      </c>
      <c r="AU246" s="152" t="s">
        <v>83</v>
      </c>
      <c r="AY246" s="14" t="s">
        <v>127</v>
      </c>
      <c r="BE246" s="153">
        <f t="shared" si="74"/>
        <v>0</v>
      </c>
      <c r="BF246" s="153">
        <f t="shared" si="75"/>
        <v>0</v>
      </c>
      <c r="BG246" s="153">
        <f t="shared" si="76"/>
        <v>0</v>
      </c>
      <c r="BH246" s="153">
        <f t="shared" si="77"/>
        <v>0</v>
      </c>
      <c r="BI246" s="153">
        <f t="shared" si="78"/>
        <v>0</v>
      </c>
      <c r="BJ246" s="14" t="s">
        <v>77</v>
      </c>
      <c r="BK246" s="153">
        <f t="shared" si="79"/>
        <v>0</v>
      </c>
      <c r="BL246" s="14" t="s">
        <v>191</v>
      </c>
      <c r="BM246" s="152" t="s">
        <v>515</v>
      </c>
    </row>
    <row r="247" spans="1:65" s="2" customFormat="1" ht="24.2" customHeight="1">
      <c r="A247" s="28"/>
      <c r="B247" s="140"/>
      <c r="C247" s="141" t="s">
        <v>516</v>
      </c>
      <c r="D247" s="141" t="s">
        <v>129</v>
      </c>
      <c r="E247" s="142" t="s">
        <v>517</v>
      </c>
      <c r="F247" s="143" t="s">
        <v>518</v>
      </c>
      <c r="G247" s="144" t="s">
        <v>167</v>
      </c>
      <c r="H247" s="145">
        <v>2.9209999999999998</v>
      </c>
      <c r="I247" s="146"/>
      <c r="J247" s="146">
        <f t="shared" si="70"/>
        <v>0</v>
      </c>
      <c r="K247" s="147"/>
      <c r="L247" s="29"/>
      <c r="M247" s="148" t="s">
        <v>1</v>
      </c>
      <c r="N247" s="149" t="s">
        <v>37</v>
      </c>
      <c r="O247" s="150">
        <v>0.84299999999999997</v>
      </c>
      <c r="P247" s="150">
        <f t="shared" si="71"/>
        <v>2.4624029999999997</v>
      </c>
      <c r="Q247" s="150">
        <v>0</v>
      </c>
      <c r="R247" s="150">
        <f t="shared" si="72"/>
        <v>0</v>
      </c>
      <c r="S247" s="150">
        <v>0</v>
      </c>
      <c r="T247" s="151">
        <f t="shared" si="73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52" t="s">
        <v>191</v>
      </c>
      <c r="AT247" s="152" t="s">
        <v>129</v>
      </c>
      <c r="AU247" s="152" t="s">
        <v>83</v>
      </c>
      <c r="AY247" s="14" t="s">
        <v>127</v>
      </c>
      <c r="BE247" s="153">
        <f t="shared" si="74"/>
        <v>0</v>
      </c>
      <c r="BF247" s="153">
        <f t="shared" si="75"/>
        <v>0</v>
      </c>
      <c r="BG247" s="153">
        <f t="shared" si="76"/>
        <v>0</v>
      </c>
      <c r="BH247" s="153">
        <f t="shared" si="77"/>
        <v>0</v>
      </c>
      <c r="BI247" s="153">
        <f t="shared" si="78"/>
        <v>0</v>
      </c>
      <c r="BJ247" s="14" t="s">
        <v>77</v>
      </c>
      <c r="BK247" s="153">
        <f t="shared" si="79"/>
        <v>0</v>
      </c>
      <c r="BL247" s="14" t="s">
        <v>191</v>
      </c>
      <c r="BM247" s="152" t="s">
        <v>519</v>
      </c>
    </row>
    <row r="248" spans="1:65" s="12" customFormat="1" ht="22.9" customHeight="1">
      <c r="B248" s="128"/>
      <c r="D248" s="129" t="s">
        <v>71</v>
      </c>
      <c r="E248" s="138" t="s">
        <v>520</v>
      </c>
      <c r="F248" s="138" t="s">
        <v>521</v>
      </c>
      <c r="J248" s="139">
        <f>BK248</f>
        <v>0</v>
      </c>
      <c r="L248" s="128"/>
      <c r="M248" s="132"/>
      <c r="N248" s="133"/>
      <c r="O248" s="133"/>
      <c r="P248" s="134">
        <f>SUM(P249:P251)</f>
        <v>37.416746999999994</v>
      </c>
      <c r="Q248" s="133"/>
      <c r="R248" s="134">
        <f>SUM(R249:R251)</f>
        <v>0</v>
      </c>
      <c r="S248" s="133"/>
      <c r="T248" s="135">
        <f>SUM(T249:T251)</f>
        <v>14.337374999999998</v>
      </c>
      <c r="AR248" s="129" t="s">
        <v>83</v>
      </c>
      <c r="AT248" s="136" t="s">
        <v>71</v>
      </c>
      <c r="AU248" s="136" t="s">
        <v>77</v>
      </c>
      <c r="AY248" s="129" t="s">
        <v>127</v>
      </c>
      <c r="BK248" s="137">
        <f>SUM(BK249:BK251)</f>
        <v>0</v>
      </c>
    </row>
    <row r="249" spans="1:65" s="2" customFormat="1" ht="24.2" customHeight="1">
      <c r="A249" s="28"/>
      <c r="B249" s="140"/>
      <c r="C249" s="141" t="s">
        <v>522</v>
      </c>
      <c r="D249" s="141" t="s">
        <v>129</v>
      </c>
      <c r="E249" s="142" t="s">
        <v>523</v>
      </c>
      <c r="F249" s="143" t="s">
        <v>524</v>
      </c>
      <c r="G249" s="144" t="s">
        <v>132</v>
      </c>
      <c r="H249" s="145">
        <v>31.364999999999998</v>
      </c>
      <c r="I249" s="146"/>
      <c r="J249" s="146">
        <f>ROUND(I249*H249,2)</f>
        <v>0</v>
      </c>
      <c r="K249" s="147"/>
      <c r="L249" s="29"/>
      <c r="M249" s="148" t="s">
        <v>1</v>
      </c>
      <c r="N249" s="149" t="s">
        <v>37</v>
      </c>
      <c r="O249" s="150">
        <v>0.41499999999999998</v>
      </c>
      <c r="P249" s="150">
        <f>O249*H249</f>
        <v>13.016474999999998</v>
      </c>
      <c r="Q249" s="150">
        <v>0</v>
      </c>
      <c r="R249" s="150">
        <f>Q249*H249</f>
        <v>0</v>
      </c>
      <c r="S249" s="150">
        <v>0.157</v>
      </c>
      <c r="T249" s="151">
        <f>S249*H249</f>
        <v>4.9243049999999995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52" t="s">
        <v>191</v>
      </c>
      <c r="AT249" s="152" t="s">
        <v>129</v>
      </c>
      <c r="AU249" s="152" t="s">
        <v>83</v>
      </c>
      <c r="AY249" s="14" t="s">
        <v>127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4" t="s">
        <v>77</v>
      </c>
      <c r="BK249" s="153">
        <f>ROUND(I249*H249,2)</f>
        <v>0</v>
      </c>
      <c r="BL249" s="14" t="s">
        <v>191</v>
      </c>
      <c r="BM249" s="152" t="s">
        <v>525</v>
      </c>
    </row>
    <row r="250" spans="1:65" s="2" customFormat="1" ht="24.2" customHeight="1">
      <c r="A250" s="28"/>
      <c r="B250" s="140"/>
      <c r="C250" s="141" t="s">
        <v>526</v>
      </c>
      <c r="D250" s="141" t="s">
        <v>129</v>
      </c>
      <c r="E250" s="142" t="s">
        <v>527</v>
      </c>
      <c r="F250" s="143" t="s">
        <v>528</v>
      </c>
      <c r="G250" s="144" t="s">
        <v>132</v>
      </c>
      <c r="H250" s="145">
        <v>18.45</v>
      </c>
      <c r="I250" s="146"/>
      <c r="J250" s="146">
        <f>ROUND(I250*H250,2)</f>
        <v>0</v>
      </c>
      <c r="K250" s="147"/>
      <c r="L250" s="29"/>
      <c r="M250" s="148" t="s">
        <v>1</v>
      </c>
      <c r="N250" s="149" t="s">
        <v>37</v>
      </c>
      <c r="O250" s="150">
        <v>0.45600000000000002</v>
      </c>
      <c r="P250" s="150">
        <f>O250*H250</f>
        <v>8.4131999999999998</v>
      </c>
      <c r="Q250" s="150">
        <v>0</v>
      </c>
      <c r="R250" s="150">
        <f>Q250*H250</f>
        <v>0</v>
      </c>
      <c r="S250" s="150">
        <v>0.187</v>
      </c>
      <c r="T250" s="151">
        <f>S250*H250</f>
        <v>3.4501499999999998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52" t="s">
        <v>191</v>
      </c>
      <c r="AT250" s="152" t="s">
        <v>129</v>
      </c>
      <c r="AU250" s="152" t="s">
        <v>83</v>
      </c>
      <c r="AY250" s="14" t="s">
        <v>127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4" t="s">
        <v>77</v>
      </c>
      <c r="BK250" s="153">
        <f>ROUND(I250*H250,2)</f>
        <v>0</v>
      </c>
      <c r="BL250" s="14" t="s">
        <v>191</v>
      </c>
      <c r="BM250" s="152" t="s">
        <v>529</v>
      </c>
    </row>
    <row r="251" spans="1:65" s="2" customFormat="1" ht="24.2" customHeight="1">
      <c r="A251" s="28"/>
      <c r="B251" s="140"/>
      <c r="C251" s="141" t="s">
        <v>530</v>
      </c>
      <c r="D251" s="141" t="s">
        <v>129</v>
      </c>
      <c r="E251" s="142" t="s">
        <v>531</v>
      </c>
      <c r="F251" s="143" t="s">
        <v>532</v>
      </c>
      <c r="G251" s="144" t="s">
        <v>132</v>
      </c>
      <c r="H251" s="145">
        <v>32.231999999999999</v>
      </c>
      <c r="I251" s="146"/>
      <c r="J251" s="146">
        <f>ROUND(I251*H251,2)</f>
        <v>0</v>
      </c>
      <c r="K251" s="147"/>
      <c r="L251" s="29"/>
      <c r="M251" s="148" t="s">
        <v>1</v>
      </c>
      <c r="N251" s="149" t="s">
        <v>37</v>
      </c>
      <c r="O251" s="150">
        <v>0.496</v>
      </c>
      <c r="P251" s="150">
        <f>O251*H251</f>
        <v>15.987072</v>
      </c>
      <c r="Q251" s="150">
        <v>0</v>
      </c>
      <c r="R251" s="150">
        <f>Q251*H251</f>
        <v>0</v>
      </c>
      <c r="S251" s="150">
        <v>0.185</v>
      </c>
      <c r="T251" s="151">
        <f>S251*H251</f>
        <v>5.9629199999999996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52" t="s">
        <v>191</v>
      </c>
      <c r="AT251" s="152" t="s">
        <v>129</v>
      </c>
      <c r="AU251" s="152" t="s">
        <v>83</v>
      </c>
      <c r="AY251" s="14" t="s">
        <v>127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4" t="s">
        <v>77</v>
      </c>
      <c r="BK251" s="153">
        <f>ROUND(I251*H251,2)</f>
        <v>0</v>
      </c>
      <c r="BL251" s="14" t="s">
        <v>191</v>
      </c>
      <c r="BM251" s="152" t="s">
        <v>533</v>
      </c>
    </row>
    <row r="252" spans="1:65" s="12" customFormat="1" ht="22.9" customHeight="1">
      <c r="B252" s="128"/>
      <c r="D252" s="129" t="s">
        <v>71</v>
      </c>
      <c r="E252" s="138" t="s">
        <v>534</v>
      </c>
      <c r="F252" s="138" t="s">
        <v>535</v>
      </c>
      <c r="J252" s="139">
        <f>BK252</f>
        <v>0</v>
      </c>
      <c r="L252" s="128"/>
      <c r="M252" s="132"/>
      <c r="N252" s="133"/>
      <c r="O252" s="133"/>
      <c r="P252" s="134">
        <f>SUM(P253:P255)</f>
        <v>42.049948000000001</v>
      </c>
      <c r="Q252" s="133"/>
      <c r="R252" s="134">
        <f>SUM(R253:R255)</f>
        <v>1.4611417399999997</v>
      </c>
      <c r="S252" s="133"/>
      <c r="T252" s="135">
        <f>SUM(T253:T255)</f>
        <v>0</v>
      </c>
      <c r="AR252" s="129" t="s">
        <v>83</v>
      </c>
      <c r="AT252" s="136" t="s">
        <v>71</v>
      </c>
      <c r="AU252" s="136" t="s">
        <v>77</v>
      </c>
      <c r="AY252" s="129" t="s">
        <v>127</v>
      </c>
      <c r="BK252" s="137">
        <f>SUM(BK253:BK255)</f>
        <v>0</v>
      </c>
    </row>
    <row r="253" spans="1:65" s="2" customFormat="1" ht="33" customHeight="1">
      <c r="A253" s="28"/>
      <c r="B253" s="140"/>
      <c r="C253" s="141" t="s">
        <v>536</v>
      </c>
      <c r="D253" s="141" t="s">
        <v>129</v>
      </c>
      <c r="E253" s="142" t="s">
        <v>537</v>
      </c>
      <c r="F253" s="143" t="s">
        <v>538</v>
      </c>
      <c r="G253" s="144" t="s">
        <v>132</v>
      </c>
      <c r="H253" s="145">
        <v>31.84</v>
      </c>
      <c r="I253" s="146"/>
      <c r="J253" s="146">
        <f>ROUND(I253*H253,2)</f>
        <v>0</v>
      </c>
      <c r="K253" s="147"/>
      <c r="L253" s="29"/>
      <c r="M253" s="148" t="s">
        <v>1</v>
      </c>
      <c r="N253" s="149" t="s">
        <v>37</v>
      </c>
      <c r="O253" s="150">
        <v>1.2789999999999999</v>
      </c>
      <c r="P253" s="150">
        <f>O253*H253</f>
        <v>40.72336</v>
      </c>
      <c r="Q253" s="150">
        <v>1.0449999999999999E-2</v>
      </c>
      <c r="R253" s="150">
        <f>Q253*H253</f>
        <v>0.33272799999999997</v>
      </c>
      <c r="S253" s="150">
        <v>0</v>
      </c>
      <c r="T253" s="151">
        <f>S253*H253</f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52" t="s">
        <v>191</v>
      </c>
      <c r="AT253" s="152" t="s">
        <v>129</v>
      </c>
      <c r="AU253" s="152" t="s">
        <v>83</v>
      </c>
      <c r="AY253" s="14" t="s">
        <v>127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4" t="s">
        <v>77</v>
      </c>
      <c r="BK253" s="153">
        <f>ROUND(I253*H253,2)</f>
        <v>0</v>
      </c>
      <c r="BL253" s="14" t="s">
        <v>191</v>
      </c>
      <c r="BM253" s="152" t="s">
        <v>539</v>
      </c>
    </row>
    <row r="254" spans="1:65" s="2" customFormat="1" ht="21.75" customHeight="1">
      <c r="A254" s="28"/>
      <c r="B254" s="140"/>
      <c r="C254" s="154" t="s">
        <v>540</v>
      </c>
      <c r="D254" s="154" t="s">
        <v>258</v>
      </c>
      <c r="E254" s="155" t="s">
        <v>541</v>
      </c>
      <c r="F254" s="156" t="s">
        <v>542</v>
      </c>
      <c r="G254" s="157" t="s">
        <v>132</v>
      </c>
      <c r="H254" s="158">
        <v>13.372999999999999</v>
      </c>
      <c r="I254" s="159"/>
      <c r="J254" s="159">
        <f>ROUND(I254*H254,2)</f>
        <v>0</v>
      </c>
      <c r="K254" s="160"/>
      <c r="L254" s="161"/>
      <c r="M254" s="162" t="s">
        <v>1</v>
      </c>
      <c r="N254" s="163" t="s">
        <v>37</v>
      </c>
      <c r="O254" s="150">
        <v>0</v>
      </c>
      <c r="P254" s="150">
        <f>O254*H254</f>
        <v>0</v>
      </c>
      <c r="Q254" s="150">
        <v>8.4379999999999997E-2</v>
      </c>
      <c r="R254" s="150">
        <f>Q254*H254</f>
        <v>1.1284137399999998</v>
      </c>
      <c r="S254" s="150">
        <v>0</v>
      </c>
      <c r="T254" s="151">
        <f>S254*H254</f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52" t="s">
        <v>257</v>
      </c>
      <c r="AT254" s="152" t="s">
        <v>258</v>
      </c>
      <c r="AU254" s="152" t="s">
        <v>83</v>
      </c>
      <c r="AY254" s="14" t="s">
        <v>127</v>
      </c>
      <c r="BE254" s="153">
        <f>IF(N254="základní",J254,0)</f>
        <v>0</v>
      </c>
      <c r="BF254" s="153">
        <f>IF(N254="snížená",J254,0)</f>
        <v>0</v>
      </c>
      <c r="BG254" s="153">
        <f>IF(N254="zákl. přenesená",J254,0)</f>
        <v>0</v>
      </c>
      <c r="BH254" s="153">
        <f>IF(N254="sníž. přenesená",J254,0)</f>
        <v>0</v>
      </c>
      <c r="BI254" s="153">
        <f>IF(N254="nulová",J254,0)</f>
        <v>0</v>
      </c>
      <c r="BJ254" s="14" t="s">
        <v>77</v>
      </c>
      <c r="BK254" s="153">
        <f>ROUND(I254*H254,2)</f>
        <v>0</v>
      </c>
      <c r="BL254" s="14" t="s">
        <v>191</v>
      </c>
      <c r="BM254" s="152" t="s">
        <v>543</v>
      </c>
    </row>
    <row r="255" spans="1:65" s="2" customFormat="1" ht="24.2" customHeight="1">
      <c r="A255" s="28"/>
      <c r="B255" s="140"/>
      <c r="C255" s="141" t="s">
        <v>544</v>
      </c>
      <c r="D255" s="141" t="s">
        <v>129</v>
      </c>
      <c r="E255" s="142" t="s">
        <v>545</v>
      </c>
      <c r="F255" s="143" t="s">
        <v>546</v>
      </c>
      <c r="G255" s="144" t="s">
        <v>167</v>
      </c>
      <c r="H255" s="145">
        <v>1.4610000000000001</v>
      </c>
      <c r="I255" s="146"/>
      <c r="J255" s="146">
        <f>ROUND(I255*H255,2)</f>
        <v>0</v>
      </c>
      <c r="K255" s="147"/>
      <c r="L255" s="29"/>
      <c r="M255" s="164" t="s">
        <v>1</v>
      </c>
      <c r="N255" s="165" t="s">
        <v>37</v>
      </c>
      <c r="O255" s="166">
        <v>0.90800000000000003</v>
      </c>
      <c r="P255" s="166">
        <f>O255*H255</f>
        <v>1.3265880000000001</v>
      </c>
      <c r="Q255" s="166">
        <v>0</v>
      </c>
      <c r="R255" s="166">
        <f>Q255*H255</f>
        <v>0</v>
      </c>
      <c r="S255" s="166">
        <v>0</v>
      </c>
      <c r="T255" s="167">
        <f>S255*H255</f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52" t="s">
        <v>191</v>
      </c>
      <c r="AT255" s="152" t="s">
        <v>129</v>
      </c>
      <c r="AU255" s="152" t="s">
        <v>83</v>
      </c>
      <c r="AY255" s="14" t="s">
        <v>127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14" t="s">
        <v>77</v>
      </c>
      <c r="BK255" s="153">
        <f>ROUND(I255*H255,2)</f>
        <v>0</v>
      </c>
      <c r="BL255" s="14" t="s">
        <v>191</v>
      </c>
      <c r="BM255" s="152" t="s">
        <v>547</v>
      </c>
    </row>
    <row r="256" spans="1:65" s="2" customFormat="1" ht="6.95" customHeight="1">
      <c r="A256" s="28"/>
      <c r="B256" s="43"/>
      <c r="C256" s="44"/>
      <c r="D256" s="44"/>
      <c r="E256" s="44"/>
      <c r="F256" s="44"/>
      <c r="G256" s="44"/>
      <c r="H256" s="44"/>
      <c r="I256" s="44"/>
      <c r="J256" s="44"/>
      <c r="K256" s="44"/>
      <c r="L256" s="29"/>
      <c r="M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</row>
  </sheetData>
  <autoFilter ref="C134:K255"/>
  <mergeCells count="6">
    <mergeCell ref="E127:H12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140224 - Oprava schodiště...</vt:lpstr>
      <vt:lpstr>'140224 - Oprava schodiště...'!Názvy_tisku</vt:lpstr>
      <vt:lpstr>'Rekapitulace stavby'!Názvy_tisku</vt:lpstr>
      <vt:lpstr>'140224 - Oprava schodiště...'!Oblast_tisku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DESKTOP-RLL066A\Dell</dc:creator>
  <cp:lastModifiedBy>Kratochvíl Petr</cp:lastModifiedBy>
  <dcterms:created xsi:type="dcterms:W3CDTF">2024-02-19T13:47:23Z</dcterms:created>
  <dcterms:modified xsi:type="dcterms:W3CDTF">2024-03-18T07:02:32Z</dcterms:modified>
</cp:coreProperties>
</file>