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7640" tabRatio="758" activeTab="0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ELEKTROINSTALACE" sheetId="5" r:id="rId5"/>
    <sheet name="05 - EPS" sheetId="6" r:id="rId6"/>
    <sheet name="06 - MEDICINÁLNÍ PLYNY" sheetId="7" r:id="rId7"/>
    <sheet name="07 - MĚŘENÍ A REGULACE" sheetId="8" r:id="rId8"/>
  </sheets>
  <definedNames>
    <definedName name="_xlnm._FilterDatabase" localSheetId="1" hidden="1">'01 - VEDLEJŠÍ A OSTATNÍ N...'!$C$118:$K$124</definedName>
    <definedName name="_xlnm._FilterDatabase" localSheetId="2" hidden="1">'02 - BOURACÍ PRÁCE'!$C$122:$K$159</definedName>
    <definedName name="_xlnm._FilterDatabase" localSheetId="3" hidden="1">'03 - STAVEBNÍ PRÁCE'!$C$128:$K$210</definedName>
    <definedName name="_xlnm._FilterDatabase" localSheetId="4" hidden="1">'04 - ELEKTROINSTALACE'!$C$122:$K$167</definedName>
    <definedName name="_xlnm._FilterDatabase" localSheetId="5" hidden="1">'05 - EPS'!$C$118:$K$143</definedName>
    <definedName name="_xlnm._FilterDatabase" localSheetId="6" hidden="1">'06 - MEDICINÁLNÍ PLYNY'!$C$121:$K$219</definedName>
    <definedName name="_xlnm._FilterDatabase" localSheetId="7" hidden="1">'07 - MĚŘENÍ A REGULACE'!$C$121:$K$153</definedName>
    <definedName name="_xlnm.Print_Area" localSheetId="1">'01 - VEDLEJŠÍ A OSTATNÍ N...'!$C$4:$J$39,'01 - VEDLEJŠÍ A OSTATNÍ N...'!$C$50:$J$76,'01 - VEDLEJŠÍ A OSTATNÍ N...'!$C$82:$J$100,'01 - VEDLEJŠÍ A OSTATNÍ N...'!$C$106:$K$124</definedName>
    <definedName name="_xlnm.Print_Area" localSheetId="2">'02 - BOURACÍ PRÁCE'!$C$4:$J$39,'02 - BOURACÍ PRÁCE'!$C$50:$J$76,'02 - BOURACÍ PRÁCE'!$C$82:$J$104,'02 - BOURACÍ PRÁCE'!$C$110:$K$159</definedName>
    <definedName name="_xlnm.Print_Area" localSheetId="3">'03 - STAVEBNÍ PRÁCE'!$C$4:$J$39,'03 - STAVEBNÍ PRÁCE'!$C$50:$J$76,'03 - STAVEBNÍ PRÁCE'!$C$82:$J$110,'03 - STAVEBNÍ PRÁCE'!$C$116:$K$210</definedName>
    <definedName name="_xlnm.Print_Area" localSheetId="4">'04 - ELEKTROINSTALACE'!$C$4:$J$39,'04 - ELEKTROINSTALACE'!$C$50:$J$76,'04 - ELEKTROINSTALACE'!$C$82:$J$104,'04 - ELEKTROINSTALACE'!$C$110:$K$167</definedName>
    <definedName name="_xlnm.Print_Area" localSheetId="5">'05 - EPS'!$C$4:$J$39,'05 - EPS'!$C$50:$J$76,'05 - EPS'!$C$82:$J$100,'05 - EPS'!$C$106:$K$143</definedName>
    <definedName name="_xlnm.Print_Area" localSheetId="6">'06 - MEDICINÁLNÍ PLYNY'!$C$4:$J$39,'06 - MEDICINÁLNÍ PLYNY'!$C$50:$J$76,'06 - MEDICINÁLNÍ PLYNY'!$C$82:$J$103,'06 - MEDICINÁLNÍ PLYNY'!$C$109:$K$219</definedName>
    <definedName name="_xlnm.Print_Area" localSheetId="7">'07 - MĚŘENÍ A REGULACE'!$C$4:$J$39,'07 - MĚŘENÍ A REGULACE'!$C$50:$J$76,'07 - MĚŘENÍ A REGULACE'!$C$82:$J$103,'07 - MĚŘENÍ A REGULACE'!$C$109:$K$153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VEDLEJŠÍ A OSTATNÍ N...'!$118:$118</definedName>
    <definedName name="_xlnm.Print_Titles" localSheetId="2">'02 - BOURACÍ PRÁCE'!$122:$122</definedName>
    <definedName name="_xlnm.Print_Titles" localSheetId="3">'03 - STAVEBNÍ PRÁCE'!$128:$128</definedName>
    <definedName name="_xlnm.Print_Titles" localSheetId="4">'04 - ELEKTROINSTALACE'!$122:$122</definedName>
    <definedName name="_xlnm.Print_Titles" localSheetId="5">'05 - EPS'!$118:$118</definedName>
    <definedName name="_xlnm.Print_Titles" localSheetId="6">'06 - MEDICINÁLNÍ PLYNY'!$121:$121</definedName>
    <definedName name="_xlnm.Print_Titles" localSheetId="7">'07 - MĚŘENÍ A REGULACE'!$121:$121</definedName>
  </definedNames>
  <calcPr calcId="181029"/>
</workbook>
</file>

<file path=xl/sharedStrings.xml><?xml version="1.0" encoding="utf-8"?>
<sst xmlns="http://schemas.openxmlformats.org/spreadsheetml/2006/main" count="4995" uniqueCount="968">
  <si>
    <t>Export Komplet</t>
  </si>
  <si>
    <t/>
  </si>
  <si>
    <t>2.0</t>
  </si>
  <si>
    <t>False</t>
  </si>
  <si>
    <t>{85b1803a-225b-4337-a25d-70c467de5232}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</si>
  <si>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</si>
  <si>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</si>
  <si>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</si>
  <si>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</si>
  <si>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</si>
  <si>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</si>
  <si>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</si>
  <si>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</si>
  <si>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</si>
  <si>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</si>
  <si>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</si>
  <si>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tlakové stanice N2O vč. umístění tlakové stanice CO2</t>
  </si>
  <si>
    <t>KSO:</t>
  </si>
  <si>
    <t>CC-CZ:</t>
  </si>
  <si>
    <t>Místo:</t>
  </si>
  <si>
    <t>Masarykova nemocnice v Ústí nad Labem</t>
  </si>
  <si>
    <t>Datum:</t>
  </si>
  <si>
    <t>26. 2. 2023</t>
  </si>
  <si>
    <t>Zadavatel:</t>
  </si>
  <si>
    <t>IČ:</t>
  </si>
  <si>
    <t>Krajská zdravotní, a.s.</t>
  </si>
  <si>
    <t>DIČ:</t>
  </si>
  <si>
    <t>Uchazeč:</t>
  </si>
  <si>
    <t>Vyplň údaj</t>
  </si>
  <si>
    <t>Projektant:</t>
  </si>
  <si>
    <t xml:space="preserve">4DS, spol. s r.o. </t>
  </si>
  <si>
    <t>True</t>
  </si>
  <si>
    <t>Zpracovatel:</t>
  </si>
  <si>
    <t>Vladimír Mrázek</t>
  </si>
  <si>
    <t>Poznámka:</t>
  </si>
  <si>
    <t>Soupis prací je sestaven s využitím položek Cenové soustavy ÚRS (cenová úroveň 2023/I). Veškeré další informace vymezující popis a podmínky použití těchto položek z Cenové soustavy, které nejsou uvedeny přímo v soupisu prací, jsou neomezeně dálkově k dispozici na webu www.podminky.urs.cz. Položky soupisu prací, které nemají ve sloupci „Cenová soustava“ veden žádný údaj, nepochází z Cenové soustavy ÚRS.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</si>
  <si>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</si>
  <si>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</si>
  <si>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</si>
  <si>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</si>
  <si>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</si>
  <si>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</si>
  <si>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</si>
  <si>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</si>
  <si>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</si>
  <si>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</si>
  <si>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</si>
  <si>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</si>
  <si>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</si>
  <si>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</si>
  <si>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</si>
  <si>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</si>
  <si>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</si>
  <si>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</si>
  <si>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</si>
  <si>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</si>
  <si>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</si>
  <si>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</si>
  <si>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</si>
  <si>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</si>
  <si>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</si>
  <si>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</si>
  <si>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</si>
  <si>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</si>
  <si>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</si>
  <si>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</si>
  <si>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</si>
  <si>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</si>
  <si>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</si>
  <si>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</si>
  <si>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</si>
  <si>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</si>
  <si>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</si>
  <si>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</si>
  <si>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</si>
  <si>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</si>
  <si>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</si>
  <si>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</si>
  <si>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</si>
  <si>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</si>
  <si>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</si>
  <si>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</si>
  <si>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</si>
  <si>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</si>
  <si>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</si>
  <si>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{a3bdcfe5-8798-4f90-b7bd-fee68bccc748}</t>
  </si>
  <si>
    <t>2</t>
  </si>
  <si>
    <t>02</t>
  </si>
  <si>
    <t>BOURACÍ PRÁCE</t>
  </si>
  <si>
    <t>{3e024ae8-d8f5-4c4a-b96c-233b27f632d3}</t>
  </si>
  <si>
    <t>03</t>
  </si>
  <si>
    <t>STAVEBNÍ PRÁCE</t>
  </si>
  <si>
    <t>{a5128e8e-f0ae-4d3c-b160-9ac1b555fef1}</t>
  </si>
  <si>
    <t>04</t>
  </si>
  <si>
    <t>ELEKTROINSTALACE</t>
  </si>
  <si>
    <t>{dee9c658-e66c-4f6f-a1df-ef3758547be5}</t>
  </si>
  <si>
    <t>05</t>
  </si>
  <si>
    <t>EPS</t>
  </si>
  <si>
    <t>{a34c711c-3e39-48b2-8dd7-553a47e1a3e0}</t>
  </si>
  <si>
    <t>06</t>
  </si>
  <si>
    <t>MEDICINÁLNÍ PLYNY</t>
  </si>
  <si>
    <t>{723f3734-9d4d-4a09-8973-252343684686}</t>
  </si>
  <si>
    <t>07</t>
  </si>
  <si>
    <t>MĚŘENÍ A REGULACE</t>
  </si>
  <si>
    <t>{39f010c2-ea9d-455c-aaa3-32f818d68413}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</si>
  <si>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</si>
  <si>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</si>
  <si>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</si>
  <si>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</si>
  <si>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</si>
  <si>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</si>
  <si>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</si>
  <si>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</si>
  <si>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</si>
  <si>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</si>
  <si>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</si>
  <si>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</si>
  <si>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</si>
  <si>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</si>
  <si>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</si>
  <si>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</si>
  <si>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</si>
  <si>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</si>
  <si>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</si>
  <si>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</si>
  <si>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</si>
  <si>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</si>
  <si>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</si>
  <si>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</si>
  <si>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</si>
  <si>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</si>
  <si>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</si>
  <si>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</si>
  <si>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</si>
  <si>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</si>
  <si>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</si>
  <si>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</si>
  <si>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</si>
  <si>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CS ÚRS 2023 01</t>
  </si>
  <si>
    <t>1024</t>
  </si>
  <si>
    <t>-1664701743</t>
  </si>
  <si>
    <t>VRN9</t>
  </si>
  <si>
    <t>Ostatní náklady</t>
  </si>
  <si>
    <t>0910031</t>
  </si>
  <si>
    <t>Rezerva na nespecifikované práce (cca 10% ze ZRN)</t>
  </si>
  <si>
    <t>2096340245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</si>
  <si>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</si>
  <si>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</si>
  <si>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</si>
  <si>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</si>
  <si>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</si>
  <si>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</si>
  <si>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</si>
  <si>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784 - Dokončovací práce - malby a tapety</t>
  </si>
  <si>
    <t>HSV</t>
  </si>
  <si>
    <t>Práce a dodávky HSV</t>
  </si>
  <si>
    <t>9</t>
  </si>
  <si>
    <t>Ostatní konstrukce a práce, bourání</t>
  </si>
  <si>
    <t>971033641</t>
  </si>
  <si>
    <t>Vybourání otvorů ve zdivu cihelném pl do 4 m2 na MVC nebo MV tl do 300 mm</t>
  </si>
  <si>
    <t>m3</t>
  </si>
  <si>
    <t>4</t>
  </si>
  <si>
    <t>-2071797528</t>
  </si>
  <si>
    <t>VV</t>
  </si>
  <si>
    <t>+0,25*1,1*2,15</t>
  </si>
  <si>
    <t>971052631</t>
  </si>
  <si>
    <t>Vybourání nebo prorážení otvorů v ŽB příčkách a zdech pl do 4 m2 tl do 150 mm</t>
  </si>
  <si>
    <t>m2</t>
  </si>
  <si>
    <t>-1910084956</t>
  </si>
  <si>
    <t>+1,1*2,15</t>
  </si>
  <si>
    <t>3</t>
  </si>
  <si>
    <t>974031153</t>
  </si>
  <si>
    <t>Vysekání rýh ve zdivu cihelném hl do 100 mm š do 100 mm</t>
  </si>
  <si>
    <t>m</t>
  </si>
  <si>
    <t>-1488546010</t>
  </si>
  <si>
    <t>+2*2,15</t>
  </si>
  <si>
    <t>974031664</t>
  </si>
  <si>
    <t>Vysekání rýh ve zdivu cihelném pro vtahování nosníků hl do 150 mm v do 150 mm</t>
  </si>
  <si>
    <t>-1735204785</t>
  </si>
  <si>
    <t>977151112</t>
  </si>
  <si>
    <t>Jádrové vrty diamantovými korunkami do stavebních materiálů D přes 35 do 40 mm</t>
  </si>
  <si>
    <t>-566205622</t>
  </si>
  <si>
    <t>+0,6*3</t>
  </si>
  <si>
    <t>+1,0</t>
  </si>
  <si>
    <t>Součet</t>
  </si>
  <si>
    <t>6</t>
  </si>
  <si>
    <t>977211111</t>
  </si>
  <si>
    <t>Řezání stěnovou pilou betonových nebo ŽB kcí s výztuží průměru do 16 mm hl do 200 mm</t>
  </si>
  <si>
    <t>-248520473</t>
  </si>
  <si>
    <t>+1,1+2*2,15</t>
  </si>
  <si>
    <t>7</t>
  </si>
  <si>
    <t>977211122</t>
  </si>
  <si>
    <t>Řezání stěnovou pilou kcí z cihel nebo tvárnic hl přes 200 do 350 mm</t>
  </si>
  <si>
    <t>1262057330</t>
  </si>
  <si>
    <t>8</t>
  </si>
  <si>
    <t>981001</t>
  </si>
  <si>
    <t>Vybourání dveří 1kř vč zárubně</t>
  </si>
  <si>
    <t>kus</t>
  </si>
  <si>
    <t>59829163</t>
  </si>
  <si>
    <t>997</t>
  </si>
  <si>
    <t>Přesun sutě</t>
  </si>
  <si>
    <t>997013211</t>
  </si>
  <si>
    <t>Vnitrostaveništní doprava suti a vybouraných hmot pro budovy v do 6 m ručně</t>
  </si>
  <si>
    <t>t</t>
  </si>
  <si>
    <t>-1031013543</t>
  </si>
  <si>
    <t>10</t>
  </si>
  <si>
    <t>997013501</t>
  </si>
  <si>
    <t>Odvoz suti a vybouraných hmot na skládku nebo meziskládku do 1 km se složením</t>
  </si>
  <si>
    <t>-625258955</t>
  </si>
  <si>
    <t>11</t>
  </si>
  <si>
    <t>997013509</t>
  </si>
  <si>
    <t>Příplatek k odvozu suti a vybouraných hmot na skládku ZKD 1 km přes 1 km</t>
  </si>
  <si>
    <t>2098900449</t>
  </si>
  <si>
    <t>P</t>
  </si>
  <si>
    <t>Poznámka k položce:
+30 km - indexováno v jednotkové ceně</t>
  </si>
  <si>
    <t>12</t>
  </si>
  <si>
    <t>997013631</t>
  </si>
  <si>
    <t>Poplatek za uložení na skládce (skládkovné) stavebního odpadu směsného kód odpadu 17 09 04</t>
  </si>
  <si>
    <t>-1308847116</t>
  </si>
  <si>
    <t>PSV</t>
  </si>
  <si>
    <t>Práce a dodávky PSV</t>
  </si>
  <si>
    <t>711</t>
  </si>
  <si>
    <t>Izolace proti vodě, vlhkosti a plynům</t>
  </si>
  <si>
    <t>13</t>
  </si>
  <si>
    <t>711131821</t>
  </si>
  <si>
    <t>Odstranění izolace proti zemní vlhkosti svislé</t>
  </si>
  <si>
    <t>16</t>
  </si>
  <si>
    <t>1655078864</t>
  </si>
  <si>
    <t>713</t>
  </si>
  <si>
    <t>Izolace tepelné</t>
  </si>
  <si>
    <t>14</t>
  </si>
  <si>
    <t>713130821</t>
  </si>
  <si>
    <t>Odstranění tepelné izolace stěn volně kladené z polystyrenu tl do 100 mm</t>
  </si>
  <si>
    <t>1795794492</t>
  </si>
  <si>
    <t>784</t>
  </si>
  <si>
    <t>Dokončovací práce - malby a tapety</t>
  </si>
  <si>
    <t>784121003</t>
  </si>
  <si>
    <t>Oškrabání malby v mísnostech v přes 3,80 do 5,00 m</t>
  </si>
  <si>
    <t>-963756157</t>
  </si>
  <si>
    <t>+3,9*(4,7+2,5+2,0+4,3+0,8)</t>
  </si>
  <si>
    <t>-1,1*2,1-1,0*2,0</t>
  </si>
  <si>
    <t>03 - STAVEBNÍ PRÁCE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</si>
  <si>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</si>
  <si>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</si>
  <si>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</si>
  <si>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</si>
  <si>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</si>
  <si>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</si>
  <si>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767 - Konstrukce zámečnické</t>
  </si>
  <si>
    <t xml:space="preserve">    777 - Podlahy lité</t>
  </si>
  <si>
    <t>Zemní práce</t>
  </si>
  <si>
    <t>132112331</t>
  </si>
  <si>
    <t>Hloubení nezapažených rýh šířky do 2000 mm v soudržných horninách třídy těžitelnosti I skupiny 1 a 2 ručně</t>
  </si>
  <si>
    <t>991788211</t>
  </si>
  <si>
    <t>+1,0*1,0*11,11</t>
  </si>
  <si>
    <t>162251101</t>
  </si>
  <si>
    <t>Vodorovné přemístění do 20 m výkopku/sypaniny z horniny třídy těžitelnosti I skupiny 1 až 3</t>
  </si>
  <si>
    <t>56419046</t>
  </si>
  <si>
    <t>+11,11-3,333</t>
  </si>
  <si>
    <t>162751117</t>
  </si>
  <si>
    <t>Vodorovné přemístění přes 9 000 do 10000 m výkopku/sypaniny z horniny třídy těžitelnosti I skupiny 1 až 3</t>
  </si>
  <si>
    <t>977480289</t>
  </si>
  <si>
    <t>167111101</t>
  </si>
  <si>
    <t>Nakládání výkopku z hornin třídy těžitelnosti I skupiny 1 až 3 ručně</t>
  </si>
  <si>
    <t>904373053</t>
  </si>
  <si>
    <t>171251201</t>
  </si>
  <si>
    <t>Uložení sypaniny na skládky nebo meziskládky</t>
  </si>
  <si>
    <t>2114623176</t>
  </si>
  <si>
    <t>171201221</t>
  </si>
  <si>
    <t>Poplatek za uložení na skládce (skládkovné) zeminy a kamení kód odpadu 17 05 04</t>
  </si>
  <si>
    <t>-491750073</t>
  </si>
  <si>
    <t>+3,333*1,17</t>
  </si>
  <si>
    <t>174111101</t>
  </si>
  <si>
    <t>Zásyp jam, šachet rýh nebo kolem objektů sypaninou se zhutněním ručně</t>
  </si>
  <si>
    <t>-1940853742</t>
  </si>
  <si>
    <t>Svislé a kompletní konstrukce</t>
  </si>
  <si>
    <t>311272111</t>
  </si>
  <si>
    <t>Zdivo z pórobetonových tvárnic hladkých do P2 do 450 kg/m3 na tenkovrstvou maltu tl 250 mm</t>
  </si>
  <si>
    <t>-1884630820</t>
  </si>
  <si>
    <t>+2,5*4,1</t>
  </si>
  <si>
    <t>Vodorovné konstrukce</t>
  </si>
  <si>
    <t>45157311</t>
  </si>
  <si>
    <t>Lože a obsyp potrubí otevřený výkop ze štěrkopísku</t>
  </si>
  <si>
    <t>2124367890</t>
  </si>
  <si>
    <t>+1,0*0,3*11,11</t>
  </si>
  <si>
    <t>45157401</t>
  </si>
  <si>
    <t>Krytí potrubí - výstražná fólie - š. 300 mm - D+M</t>
  </si>
  <si>
    <t>245695264</t>
  </si>
  <si>
    <t>Úpravy povrchů, podlahy a osazování výplní</t>
  </si>
  <si>
    <t>612142001</t>
  </si>
  <si>
    <t>Potažení vnitřních stěn sklovláknitým pletivem vtlačeným do tenkovrstvé hmoty</t>
  </si>
  <si>
    <t>390695791</t>
  </si>
  <si>
    <t>+2,5*4,1*2</t>
  </si>
  <si>
    <t>612325421</t>
  </si>
  <si>
    <t>Oprava vnitřní vápenocementové štukové omítky stěn v rozsahu plochy do 10 %</t>
  </si>
  <si>
    <t>-1973857945</t>
  </si>
  <si>
    <t>+3,9*(4,7+2,5+2,0+4,3+0,8-2*0,25)</t>
  </si>
  <si>
    <t>+0,4*(1,0+2*2,0)</t>
  </si>
  <si>
    <t>61238105</t>
  </si>
  <si>
    <t>Tenkovrstvá omítka vnitřních stěn</t>
  </si>
  <si>
    <t>127506488</t>
  </si>
  <si>
    <t>6121421</t>
  </si>
  <si>
    <t>Potažení ostění a nadpraží sklovláknitým pletivem vtlačeným do tenkovrstvé hmoty</t>
  </si>
  <si>
    <t>-1603158939</t>
  </si>
  <si>
    <t>+0,45*(1,1+2*2,1)</t>
  </si>
  <si>
    <t>612325302</t>
  </si>
  <si>
    <t>Vápenocementová štuková omítka ostění nebo nadpraží</t>
  </si>
  <si>
    <t>-829427906</t>
  </si>
  <si>
    <t>612311131</t>
  </si>
  <si>
    <t>Potažení vnitřních stěn vápenným štukem tloušťky do 3 mm</t>
  </si>
  <si>
    <t>1926858670</t>
  </si>
  <si>
    <t>+20,5</t>
  </si>
  <si>
    <t>17</t>
  </si>
  <si>
    <t>6313101</t>
  </si>
  <si>
    <t>Doplnění betonové podlahy po výměně dveří</t>
  </si>
  <si>
    <t>-1075058811</t>
  </si>
  <si>
    <t>18</t>
  </si>
  <si>
    <t>631310</t>
  </si>
  <si>
    <t>Betonový práh tl 100 mm</t>
  </si>
  <si>
    <t>1295740657</t>
  </si>
  <si>
    <t>19</t>
  </si>
  <si>
    <t>631311</t>
  </si>
  <si>
    <t>DIlatační pásek PE-LD - D+M</t>
  </si>
  <si>
    <t>1350809633</t>
  </si>
  <si>
    <t>20</t>
  </si>
  <si>
    <t>642945111</t>
  </si>
  <si>
    <t>Osazování protipožárních nebo protiplynových zárubní dveří jednokřídlových do 2,5 m2</t>
  </si>
  <si>
    <t>1907435635</t>
  </si>
  <si>
    <t>M</t>
  </si>
  <si>
    <t>5533101</t>
  </si>
  <si>
    <t>zárubeň jednokřídlá ocelová bloková s prahem pro zabetonování pro zdění s protipožární úpravou - 900/1970 mm, vč povrchové úpravy</t>
  </si>
  <si>
    <t>-1059205724</t>
  </si>
  <si>
    <t>998</t>
  </si>
  <si>
    <t>Přesun hmot</t>
  </si>
  <si>
    <t>22</t>
  </si>
  <si>
    <t>998018001</t>
  </si>
  <si>
    <t>Přesun hmot ruční pro budovy v do 6 m</t>
  </si>
  <si>
    <t>169233123</t>
  </si>
  <si>
    <t>23</t>
  </si>
  <si>
    <t>7111001</t>
  </si>
  <si>
    <t>Doplnění stávající hydroizolace v místě dveří</t>
  </si>
  <si>
    <t>520613557</t>
  </si>
  <si>
    <t>24</t>
  </si>
  <si>
    <t>998711201</t>
  </si>
  <si>
    <t>Přesun hmot procentní pro izolace proti vodě, vlhkosti a plynům v objektech v do 6 m</t>
  </si>
  <si>
    <t>%</t>
  </si>
  <si>
    <t>-2052310161</t>
  </si>
  <si>
    <t>25</t>
  </si>
  <si>
    <t>713111121</t>
  </si>
  <si>
    <t>Montáž izolace tepelné spodem stropů s uchycením drátem rohoží, pásů, dílců, desek - do podhledu</t>
  </si>
  <si>
    <t>-1688561554</t>
  </si>
  <si>
    <t>+7,34+3,7</t>
  </si>
  <si>
    <t>26</t>
  </si>
  <si>
    <t>631521</t>
  </si>
  <si>
    <t>pás tepelně izolační - nehořlavá minerální vlna - tl 220mm</t>
  </si>
  <si>
    <t>32</t>
  </si>
  <si>
    <t>-1520521059</t>
  </si>
  <si>
    <t>11,04*1,05 'Přepočtené koeficientem množství</t>
  </si>
  <si>
    <t>27</t>
  </si>
  <si>
    <t>998713201</t>
  </si>
  <si>
    <t>Přesun hmot procentní pro izolace tepelné v objektech v do 6 m</t>
  </si>
  <si>
    <t>-179632365</t>
  </si>
  <si>
    <t>763</t>
  </si>
  <si>
    <t>Konstrukce suché výstavby</t>
  </si>
  <si>
    <t>28</t>
  </si>
  <si>
    <t>763131441</t>
  </si>
  <si>
    <t>SDK podhled desky 2xDF 12,5 bez izolace dvouvrstvá spodní kce profil CD+UD REI 120</t>
  </si>
  <si>
    <t>-914892726</t>
  </si>
  <si>
    <t>Poznámka k položce:
vč souprav protipožárních krytů u svítidel a prvků TZB dle požadavků PBŘ</t>
  </si>
  <si>
    <t>29</t>
  </si>
  <si>
    <t>998763401</t>
  </si>
  <si>
    <t>Přesun hmot procentní pro sádrokartonové konstrukce v objektech v do 6 m</t>
  </si>
  <si>
    <t>-1391948313</t>
  </si>
  <si>
    <t>767</t>
  </si>
  <si>
    <t>Konstrukce zámečnické</t>
  </si>
  <si>
    <t>30</t>
  </si>
  <si>
    <t>767001</t>
  </si>
  <si>
    <t>Statické zajištění otvoru - ocelový rám - D+M vč všech systémových detailů a povrchové úpravy</t>
  </si>
  <si>
    <t>403232774</t>
  </si>
  <si>
    <t>Poznámka k položce:
- 1x překlad IPE 80
- 2x ocelové sloupky U80
- 2x patní plech 10 mm
- 8x chem. kotva HIT HY 500, M10</t>
  </si>
  <si>
    <t>31</t>
  </si>
  <si>
    <t>767101</t>
  </si>
  <si>
    <t>Dveře ocelové 1kř plné - 900/1970 - požární EI30/DP1, 1x mřížka 150/150 mm - D+M vč všech systémových detailů, kování a povrchové úpravy</t>
  </si>
  <si>
    <t>-168039372</t>
  </si>
  <si>
    <t>767102</t>
  </si>
  <si>
    <t>Dveře ocelové 1kř plné - 900/1970 - požární EI30/DP1, 2x mřížka 150/150 mm - D+M vč všech systémových detailů, kování a povrchové úpravy</t>
  </si>
  <si>
    <t>1845424059</t>
  </si>
  <si>
    <t>33</t>
  </si>
  <si>
    <t>767103</t>
  </si>
  <si>
    <t>Utěsnění prostupu - systémová průchodka - D+M vč všech systémových detailů</t>
  </si>
  <si>
    <t>-1834741586</t>
  </si>
  <si>
    <t>34</t>
  </si>
  <si>
    <t>767109</t>
  </si>
  <si>
    <t>Demontáž a zpětná montáž krajního pole stávající ocel. lávky</t>
  </si>
  <si>
    <t>2112099438</t>
  </si>
  <si>
    <t>35</t>
  </si>
  <si>
    <t>998767201</t>
  </si>
  <si>
    <t>Přesun hmot procentní pro zámečnické konstrukce v objektech v do 6 m</t>
  </si>
  <si>
    <t>-352307022</t>
  </si>
  <si>
    <t>777</t>
  </si>
  <si>
    <t>Podlahy lité</t>
  </si>
  <si>
    <t>36</t>
  </si>
  <si>
    <t>7776001</t>
  </si>
  <si>
    <t>Krycí epoxidový průmyslový nátěr podlahy (R10) - D+M vč vytažení na sokl 100 mm (výměra = půdorysná plocha)</t>
  </si>
  <si>
    <t>-1165661969</t>
  </si>
  <si>
    <t>7,34+3,7</t>
  </si>
  <si>
    <t>37</t>
  </si>
  <si>
    <t>998777201</t>
  </si>
  <si>
    <t>Přesun hmot procentní pro podlahy lité v objektech v do 6 m</t>
  </si>
  <si>
    <t>2128385155</t>
  </si>
  <si>
    <t>38</t>
  </si>
  <si>
    <t>7841001</t>
  </si>
  <si>
    <t>Malba akrylátová bílá 2nás vč penetrace</t>
  </si>
  <si>
    <t>-1064681478</t>
  </si>
  <si>
    <t>"stěny"+72,01+2,385</t>
  </si>
  <si>
    <t>"podhled"+11,04</t>
  </si>
  <si>
    <t>04 - ELEKTROINSTALACE</t>
  </si>
  <si>
    <t>PSV - Práce a dodávky PSV - ELEKTRO</t>
  </si>
  <si>
    <t xml:space="preserve">    741.1 - Úprava rozváděče RM45+CS</t>
  </si>
  <si>
    <t xml:space="preserve">    741.2 - Kabely</t>
  </si>
  <si>
    <t xml:space="preserve">    741.3 - Ovladače, zásuvky, ostatní</t>
  </si>
  <si>
    <t xml:space="preserve">    741.4 - Svítidla</t>
  </si>
  <si>
    <t xml:space="preserve">    741.5 - Elektrické topné panely</t>
  </si>
  <si>
    <t xml:space="preserve">    741.9 - Ostatní</t>
  </si>
  <si>
    <t>Práce a dodávky PSV - ELEKTRO</t>
  </si>
  <si>
    <t>741.1</t>
  </si>
  <si>
    <t>Úprava rozváděče RM45+CS</t>
  </si>
  <si>
    <t>741102</t>
  </si>
  <si>
    <t>Úprava rozváděče - montáž</t>
  </si>
  <si>
    <t>680184780</t>
  </si>
  <si>
    <t>5811001</t>
  </si>
  <si>
    <t>Chránič s jističem B16/1N/0.03</t>
  </si>
  <si>
    <t>1364787337</t>
  </si>
  <si>
    <t>5811002</t>
  </si>
  <si>
    <t>Jistič B16/1</t>
  </si>
  <si>
    <t>1855181287</t>
  </si>
  <si>
    <t>5811003</t>
  </si>
  <si>
    <t>Svorka Wago 2,5mm2 šedá</t>
  </si>
  <si>
    <t>-182571188</t>
  </si>
  <si>
    <t>5811004</t>
  </si>
  <si>
    <t>Svorka Wago 2,5mm2 modrá</t>
  </si>
  <si>
    <t>-1468644230</t>
  </si>
  <si>
    <t>5811005</t>
  </si>
  <si>
    <t>Vodiče, drobný montážní materiál</t>
  </si>
  <si>
    <t>-184518800</t>
  </si>
  <si>
    <t>741103</t>
  </si>
  <si>
    <t>Úprava zapojení rozváděče RM45</t>
  </si>
  <si>
    <t>-1046520668</t>
  </si>
  <si>
    <t>741104</t>
  </si>
  <si>
    <t>Revize rozváděče</t>
  </si>
  <si>
    <t>1115227786</t>
  </si>
  <si>
    <t>741.2</t>
  </si>
  <si>
    <t>Kabely</t>
  </si>
  <si>
    <t>741201</t>
  </si>
  <si>
    <t>Montáž kabelů</t>
  </si>
  <si>
    <t>1512341841</t>
  </si>
  <si>
    <t>581201</t>
  </si>
  <si>
    <t>Kabel CYKY-J 3 x 1,5</t>
  </si>
  <si>
    <t>479293702</t>
  </si>
  <si>
    <t>581202</t>
  </si>
  <si>
    <t>Kabel CYKY-J 3 x 2,5</t>
  </si>
  <si>
    <t>949941095</t>
  </si>
  <si>
    <t>581203</t>
  </si>
  <si>
    <t>Kabel CYKY-O 2 x 1,5</t>
  </si>
  <si>
    <t>-1867428060</t>
  </si>
  <si>
    <t>741.3</t>
  </si>
  <si>
    <t>Ovladače, zásuvky, ostatní</t>
  </si>
  <si>
    <t>741301</t>
  </si>
  <si>
    <t>Ovladače, zásuvky, ostatní - montáž</t>
  </si>
  <si>
    <t>-1353261428</t>
  </si>
  <si>
    <t>581301</t>
  </si>
  <si>
    <t>Zásuvka 230V/16A</t>
  </si>
  <si>
    <t>-369059082</t>
  </si>
  <si>
    <t>581302</t>
  </si>
  <si>
    <t>Vypínač jednoduchý, řaz. 1</t>
  </si>
  <si>
    <t>-882438537</t>
  </si>
  <si>
    <t>581303</t>
  </si>
  <si>
    <t>Termostat</t>
  </si>
  <si>
    <t>796356871</t>
  </si>
  <si>
    <t>581304</t>
  </si>
  <si>
    <t>Jednorámeček</t>
  </si>
  <si>
    <t>1029839470</t>
  </si>
  <si>
    <t>581305</t>
  </si>
  <si>
    <t xml:space="preserve">Dvojrámeček vodorovný </t>
  </si>
  <si>
    <t>2078966394</t>
  </si>
  <si>
    <t>581306</t>
  </si>
  <si>
    <t>Instalační krabice KU68</t>
  </si>
  <si>
    <t>2069828918</t>
  </si>
  <si>
    <t>581307</t>
  </si>
  <si>
    <t>Krabice KR97</t>
  </si>
  <si>
    <t>511026386</t>
  </si>
  <si>
    <t>581308</t>
  </si>
  <si>
    <t>Svorky Wago trojité do 4mm2 pro nasvorkování zál. přívodů</t>
  </si>
  <si>
    <t>1938024783</t>
  </si>
  <si>
    <t>581309</t>
  </si>
  <si>
    <t>Vkládací lišta KOPOS LHD 40x20 HD, 2m</t>
  </si>
  <si>
    <t>-763994082</t>
  </si>
  <si>
    <t>581310</t>
  </si>
  <si>
    <t>Trubka KOPOFLEX KF 09040</t>
  </si>
  <si>
    <t>-1803367121</t>
  </si>
  <si>
    <t>581311</t>
  </si>
  <si>
    <t>Stěnová průchodka s utěsněním</t>
  </si>
  <si>
    <t>1402086479</t>
  </si>
  <si>
    <t>581312</t>
  </si>
  <si>
    <t>Drobný instalační materiál</t>
  </si>
  <si>
    <t>-718397475</t>
  </si>
  <si>
    <t>741.4</t>
  </si>
  <si>
    <t>Svítidla</t>
  </si>
  <si>
    <t>741401</t>
  </si>
  <si>
    <t>Montáž svítidel</t>
  </si>
  <si>
    <t>-269921221</t>
  </si>
  <si>
    <t>581401</t>
  </si>
  <si>
    <t>Stropní přisazené prachotěsné LED svítidlo</t>
  </si>
  <si>
    <t>-1427320222</t>
  </si>
  <si>
    <t>741.5</t>
  </si>
  <si>
    <t>Elektrické topné panely</t>
  </si>
  <si>
    <t>741501</t>
  </si>
  <si>
    <t>Montáž panelů</t>
  </si>
  <si>
    <t>116916473</t>
  </si>
  <si>
    <t>581501</t>
  </si>
  <si>
    <t>El. topný panel 600W např. ECOSUN Basic s termostatem</t>
  </si>
  <si>
    <t>1024053024</t>
  </si>
  <si>
    <t>581502</t>
  </si>
  <si>
    <t>El. topný panel 850W např. ECOSUN Basic s termostatem</t>
  </si>
  <si>
    <t>812171760</t>
  </si>
  <si>
    <t>741.9</t>
  </si>
  <si>
    <t>Ostatní</t>
  </si>
  <si>
    <t>741901</t>
  </si>
  <si>
    <t>Připojení rozváděče RM45+CS</t>
  </si>
  <si>
    <t>1209912835</t>
  </si>
  <si>
    <t>741904</t>
  </si>
  <si>
    <t>Revize vč revizní zprávy</t>
  </si>
  <si>
    <t>-938857940</t>
  </si>
  <si>
    <t>741906</t>
  </si>
  <si>
    <t>Stavební přípomoce</t>
  </si>
  <si>
    <t>-916410637</t>
  </si>
  <si>
    <t>Poznámka k položce:
Cena zahrnuje komplexní náklady na tyto stavení činnosti včetně materiálu. Jedná se o vysekání drážek, průrazy, začištění a jiné drobné stavební činnosti, nejsou-li tyto již obsaženy v rozpočtu stavebních prací.</t>
  </si>
  <si>
    <t>741907</t>
  </si>
  <si>
    <t>-915052503</t>
  </si>
  <si>
    <t>741909</t>
  </si>
  <si>
    <t>Předání, zaškolení</t>
  </si>
  <si>
    <t>-1927033562</t>
  </si>
  <si>
    <t>741910</t>
  </si>
  <si>
    <t>Dokumentace skutečného provedení</t>
  </si>
  <si>
    <t>-1706668129</t>
  </si>
  <si>
    <t>05 - EPS</t>
  </si>
  <si>
    <t>PSV - Práce a dodávky PSV - EPS</t>
  </si>
  <si>
    <t xml:space="preserve">    742 - Elektronické komunikace (EPS)</t>
  </si>
  <si>
    <t xml:space="preserve">    749 - Ostatní</t>
  </si>
  <si>
    <t>Práce a dodávky PSV - EPS</t>
  </si>
  <si>
    <t>742</t>
  </si>
  <si>
    <t>Elektronické komunikace (EPS)</t>
  </si>
  <si>
    <t>742-01</t>
  </si>
  <si>
    <t>Demontáž stávajícího systému EPS + uložení koncových prvků</t>
  </si>
  <si>
    <t>-1361143285</t>
  </si>
  <si>
    <t>742-02</t>
  </si>
  <si>
    <t>Montáž a instalace</t>
  </si>
  <si>
    <t>-1454909329</t>
  </si>
  <si>
    <t>611101</t>
  </si>
  <si>
    <t>Automatický multisenzorový hlásič EPS</t>
  </si>
  <si>
    <t>-1771590913</t>
  </si>
  <si>
    <t>611102</t>
  </si>
  <si>
    <t>Patice pro automatický hlásič</t>
  </si>
  <si>
    <t>1123187192</t>
  </si>
  <si>
    <t>611103</t>
  </si>
  <si>
    <t xml:space="preserve">štítky a popisky pro trasy a koncové prvky </t>
  </si>
  <si>
    <t>2003438316</t>
  </si>
  <si>
    <t>611104</t>
  </si>
  <si>
    <t>Kabel pro linku hlásičů a monitorovací vedení JY(ST)Y 1x2x0,8mm</t>
  </si>
  <si>
    <t>-1075347596</t>
  </si>
  <si>
    <t>611105</t>
  </si>
  <si>
    <t>Kabel pro ovládací linku, sirény a pro ovládaná zařízení PRAFLAGUARD 1x2x0,8mm (dle Vyhl.č.268/2011Sb., ZP-27/2008, B2cas1d0, dle ČSN IEC 60331).</t>
  </si>
  <si>
    <t>-439328494</t>
  </si>
  <si>
    <t>611106</t>
  </si>
  <si>
    <t>Kabelová příchytka standardní kovová resp.bezhalogenová, vč. mont. příslušenství</t>
  </si>
  <si>
    <t>-1624648996</t>
  </si>
  <si>
    <t>611107</t>
  </si>
  <si>
    <t>Kabelová příchytka požárně odolná vč. požárně odolné kotvy dle DIN 4102 část12, dle ZP 27/2008 PAVUS (pro kabely dle ČSN IEC 60331)</t>
  </si>
  <si>
    <t>-1965068110</t>
  </si>
  <si>
    <t>611108</t>
  </si>
  <si>
    <t>Instalační trubka povrchová DN32</t>
  </si>
  <si>
    <t>1295944117</t>
  </si>
  <si>
    <t>611109</t>
  </si>
  <si>
    <t xml:space="preserve">Příchytka pro trubku, kovová </t>
  </si>
  <si>
    <t>-1633653981</t>
  </si>
  <si>
    <t>611110</t>
  </si>
  <si>
    <t>Požárně odolná elektroinstalační krabice KSK175</t>
  </si>
  <si>
    <t>-1321097627</t>
  </si>
  <si>
    <t>611111</t>
  </si>
  <si>
    <t>Ostatní drobný spotřební instlalační materiál</t>
  </si>
  <si>
    <t>961861457</t>
  </si>
  <si>
    <t>742-03</t>
  </si>
  <si>
    <t>Nástřel příchytky / vrtání</t>
  </si>
  <si>
    <t>350992579</t>
  </si>
  <si>
    <t>749</t>
  </si>
  <si>
    <t>749-01</t>
  </si>
  <si>
    <t>Protipožární utěsnění kabelových prostupů malta HILTI CP 636 tmel HILTI CP 611A (vrtaná díra d=cca20mm)</t>
  </si>
  <si>
    <t>-1725646979</t>
  </si>
  <si>
    <t>749-02</t>
  </si>
  <si>
    <t>Zhotovení kabelových prostupů do DN20mm</t>
  </si>
  <si>
    <t>564492217</t>
  </si>
  <si>
    <t>749-03</t>
  </si>
  <si>
    <t>Funkční zkouška</t>
  </si>
  <si>
    <t>1023220141</t>
  </si>
  <si>
    <t>749-04</t>
  </si>
  <si>
    <t>Revize - vystavení dokladu kontroly provozuschopnosti EPS</t>
  </si>
  <si>
    <t>-307910277</t>
  </si>
  <si>
    <t>749-05</t>
  </si>
  <si>
    <t>Programování, oživení</t>
  </si>
  <si>
    <t>-1107204416</t>
  </si>
  <si>
    <t>749-06</t>
  </si>
  <si>
    <t>-137790344</t>
  </si>
  <si>
    <t>749-07</t>
  </si>
  <si>
    <t xml:space="preserve">Dokumentace skutečného provedení </t>
  </si>
  <si>
    <t>-915634763</t>
  </si>
  <si>
    <t>06 - MEDICINÁLNÍ PLYNY</t>
  </si>
  <si>
    <t>M - Práce a dodávky M - MEDICINÁLNÍ PLYNY</t>
  </si>
  <si>
    <t xml:space="preserve">    23-M-01 - Zdroj CO2</t>
  </si>
  <si>
    <t xml:space="preserve">    23-M-02 - Zdroj N2O</t>
  </si>
  <si>
    <t xml:space="preserve">    23-M-03 - Vyhodnocení koncentrace</t>
  </si>
  <si>
    <t xml:space="preserve">    23-M-04 - Rozvody</t>
  </si>
  <si>
    <t xml:space="preserve">    23-M-05 - Ostatní náklady</t>
  </si>
  <si>
    <t>Práce a dodávky M - MEDICINÁLNÍ PLYNY</t>
  </si>
  <si>
    <t>23-M-01</t>
  </si>
  <si>
    <t>Zdroj CO2</t>
  </si>
  <si>
    <t>23-01-01</t>
  </si>
  <si>
    <t>Montáž potrubí</t>
  </si>
  <si>
    <t>64</t>
  </si>
  <si>
    <t>2063614698</t>
  </si>
  <si>
    <t>551101</t>
  </si>
  <si>
    <t>měděná trubka 8x1</t>
  </si>
  <si>
    <t>256</t>
  </si>
  <si>
    <t>-986144529</t>
  </si>
  <si>
    <t>551102</t>
  </si>
  <si>
    <t>měděná trubka 12x1</t>
  </si>
  <si>
    <t>765618532</t>
  </si>
  <si>
    <t>551103</t>
  </si>
  <si>
    <t>měděná trubka 18x1</t>
  </si>
  <si>
    <t>-1547524163</t>
  </si>
  <si>
    <t>551104</t>
  </si>
  <si>
    <t>měděná trubka 22x1</t>
  </si>
  <si>
    <t>-649182222</t>
  </si>
  <si>
    <t>23-01-02</t>
  </si>
  <si>
    <t>Montáž tvarovek</t>
  </si>
  <si>
    <t>1390358089</t>
  </si>
  <si>
    <t>551201</t>
  </si>
  <si>
    <t>tvarovky Cu do pr.22</t>
  </si>
  <si>
    <t>-994816573</t>
  </si>
  <si>
    <t>23-01-021</t>
  </si>
  <si>
    <t>Montáž konzol</t>
  </si>
  <si>
    <t>-1429388644</t>
  </si>
  <si>
    <t>551202</t>
  </si>
  <si>
    <t>konzole jednoduchá</t>
  </si>
  <si>
    <t>1328940538</t>
  </si>
  <si>
    <t>23-01-03</t>
  </si>
  <si>
    <t>Ag pájka 45+pasta</t>
  </si>
  <si>
    <t>g</t>
  </si>
  <si>
    <t>-88142543</t>
  </si>
  <si>
    <t>23-01-04</t>
  </si>
  <si>
    <t>ochraný plyn pro pájení Cu trubek</t>
  </si>
  <si>
    <t>-1205596361</t>
  </si>
  <si>
    <t>23-01-05</t>
  </si>
  <si>
    <t>značení potrubí</t>
  </si>
  <si>
    <t>2137033587</t>
  </si>
  <si>
    <t>23-01-06</t>
  </si>
  <si>
    <t>propláchnutí rozvodu dusíkem</t>
  </si>
  <si>
    <t>1467647321</t>
  </si>
  <si>
    <t>23-01-07</t>
  </si>
  <si>
    <t>tlaková zkouška ve stanici</t>
  </si>
  <si>
    <t>1933133675</t>
  </si>
  <si>
    <t>23-01-08</t>
  </si>
  <si>
    <t>hlavní lahvový zdroj CO2  -  montáž</t>
  </si>
  <si>
    <t>-1581003932</t>
  </si>
  <si>
    <t>551301</t>
  </si>
  <si>
    <t>hlavní lahvový zdroj CO2 - dodávka</t>
  </si>
  <si>
    <t>1543540572</t>
  </si>
  <si>
    <t>Poznámka k položce:
sestava - 3+3 láhve přes automatické přepínání (automatika vst. výstup 4 bar, lahvové baterie pro 3 láhve vč.držáků, vysokotlaká čidla, středotlaké čidlo, kontrolní manometr, nouzový vstup pro údržbu, vysokotlaká Cu trubka) dle ČSN EN ISO 7396-1</t>
  </si>
  <si>
    <t>23-01-09</t>
  </si>
  <si>
    <t>záložní lahvový zdroj CO2  -  montáž</t>
  </si>
  <si>
    <t>386870342</t>
  </si>
  <si>
    <t>551302</t>
  </si>
  <si>
    <t>záložní lahvový zdroj CO2 - dodávka</t>
  </si>
  <si>
    <t>1122884554</t>
  </si>
  <si>
    <t>Poznámka k položce:
sestava - 3 láhve přes redukční panel : (redukční panel výstup 4 bar, lahvová baterie pro 3 láhve vč.držáku, vysokotlaké čidlo, vysokotlaká Cu trubka) dle ČSN EN ISO 7396-1</t>
  </si>
  <si>
    <t>23-01-10</t>
  </si>
  <si>
    <t>ohřev na Cu trubku - D+M</t>
  </si>
  <si>
    <t>1566725935</t>
  </si>
  <si>
    <t>23-01-11</t>
  </si>
  <si>
    <t>kulový kohout DN20 vč.šroubení - D+M</t>
  </si>
  <si>
    <t>1271097322</t>
  </si>
  <si>
    <t>23-01-12</t>
  </si>
  <si>
    <t>monitorovací zařízení s instalací na zeď - D+M</t>
  </si>
  <si>
    <t>-1432449063</t>
  </si>
  <si>
    <t>23-01-13</t>
  </si>
  <si>
    <t>kabel signalizace 2x2x0,8 - D+M</t>
  </si>
  <si>
    <t>-1645318356</t>
  </si>
  <si>
    <t>23-01-14</t>
  </si>
  <si>
    <t>plastová vkládací lišta 20x20 - D+M</t>
  </si>
  <si>
    <t>82048660</t>
  </si>
  <si>
    <t>23-01-15</t>
  </si>
  <si>
    <t>plastová vkládací lišta 40x20 - D+M</t>
  </si>
  <si>
    <t>571977896</t>
  </si>
  <si>
    <t>23-M-02</t>
  </si>
  <si>
    <t>Zdroj N2O</t>
  </si>
  <si>
    <t>23-02-01</t>
  </si>
  <si>
    <t>-1600408575</t>
  </si>
  <si>
    <t>1598298935</t>
  </si>
  <si>
    <t>-1206535203</t>
  </si>
  <si>
    <t>649314861</t>
  </si>
  <si>
    <t>-989443965</t>
  </si>
  <si>
    <t>776210857</t>
  </si>
  <si>
    <t>2052927379</t>
  </si>
  <si>
    <t>1310092966</t>
  </si>
  <si>
    <t>-1546935485</t>
  </si>
  <si>
    <t>1260586251</t>
  </si>
  <si>
    <t>595626965</t>
  </si>
  <si>
    <t>330700085</t>
  </si>
  <si>
    <t>-707866318</t>
  </si>
  <si>
    <t>1670642913</t>
  </si>
  <si>
    <t>39</t>
  </si>
  <si>
    <t>23-02-08</t>
  </si>
  <si>
    <t>hlavní lahvový zdroj N2O -  montáž</t>
  </si>
  <si>
    <t>422311676</t>
  </si>
  <si>
    <t>40</t>
  </si>
  <si>
    <t>551401</t>
  </si>
  <si>
    <t>hlavní lahvový zdroj N2O - dodávka</t>
  </si>
  <si>
    <t>1892715175</t>
  </si>
  <si>
    <t>41</t>
  </si>
  <si>
    <t>23-02-09</t>
  </si>
  <si>
    <t>záložní lahvový zdroj N2O -  montáž</t>
  </si>
  <si>
    <t>1054225305</t>
  </si>
  <si>
    <t>42</t>
  </si>
  <si>
    <t>551402</t>
  </si>
  <si>
    <t>záložní lahvový zdroj N2O - dodávka</t>
  </si>
  <si>
    <t>-819943820</t>
  </si>
  <si>
    <t>43</t>
  </si>
  <si>
    <t>-372827642</t>
  </si>
  <si>
    <t>44</t>
  </si>
  <si>
    <t>202849037</t>
  </si>
  <si>
    <t>45</t>
  </si>
  <si>
    <t>569099554</t>
  </si>
  <si>
    <t>46</t>
  </si>
  <si>
    <t>-1386528580</t>
  </si>
  <si>
    <t>47</t>
  </si>
  <si>
    <t>-658315604</t>
  </si>
  <si>
    <t>48</t>
  </si>
  <si>
    <t>457222323</t>
  </si>
  <si>
    <t>49</t>
  </si>
  <si>
    <t>23-02-10</t>
  </si>
  <si>
    <t>Montáž chrániček</t>
  </si>
  <si>
    <t>52146693</t>
  </si>
  <si>
    <t>50</t>
  </si>
  <si>
    <t>551501</t>
  </si>
  <si>
    <t>chránička potrubí-oc.trubka 44.5x3.2 (0,5m)</t>
  </si>
  <si>
    <t>-418498822</t>
  </si>
  <si>
    <t>51</t>
  </si>
  <si>
    <t>551502</t>
  </si>
  <si>
    <t>chránička potrubí-oc.trubka 57x3.2 (0,5m)</t>
  </si>
  <si>
    <t>2014116705</t>
  </si>
  <si>
    <t>52</t>
  </si>
  <si>
    <t>23-02-11</t>
  </si>
  <si>
    <t xml:space="preserve">protipožární ucpávka - D+M </t>
  </si>
  <si>
    <t>-1578619923</t>
  </si>
  <si>
    <t>53</t>
  </si>
  <si>
    <t>23-02-12</t>
  </si>
  <si>
    <t>odstávka od stávajícího zdroje N2O</t>
  </si>
  <si>
    <t>1811755296</t>
  </si>
  <si>
    <t>54</t>
  </si>
  <si>
    <t>23-02-13</t>
  </si>
  <si>
    <t>napojení na stávající rozvod</t>
  </si>
  <si>
    <t>-515316583</t>
  </si>
  <si>
    <t>55</t>
  </si>
  <si>
    <t>23-02-14</t>
  </si>
  <si>
    <t>demontáž stávajícího zdroje N2O</t>
  </si>
  <si>
    <t>1065514647</t>
  </si>
  <si>
    <t>23-M-03</t>
  </si>
  <si>
    <t>Vyhodnocení koncentrace</t>
  </si>
  <si>
    <t>56</t>
  </si>
  <si>
    <t>23-03-01</t>
  </si>
  <si>
    <t>Montáž čidel</t>
  </si>
  <si>
    <t>829231015</t>
  </si>
  <si>
    <t>57</t>
  </si>
  <si>
    <t>551601</t>
  </si>
  <si>
    <t>čidlo koncentrace CO2</t>
  </si>
  <si>
    <t>1803374725</t>
  </si>
  <si>
    <t>58</t>
  </si>
  <si>
    <t>551602</t>
  </si>
  <si>
    <t>čidlo koncentrace N2O</t>
  </si>
  <si>
    <t>22014819</t>
  </si>
  <si>
    <t>59</t>
  </si>
  <si>
    <t>23-03-02</t>
  </si>
  <si>
    <t>vyhodnocovací ústředna - montáž</t>
  </si>
  <si>
    <t>673931103</t>
  </si>
  <si>
    <t>60</t>
  </si>
  <si>
    <t>551603</t>
  </si>
  <si>
    <t>vyhodnocovací ústředna - dodávka</t>
  </si>
  <si>
    <t>-1892355999</t>
  </si>
  <si>
    <t>Poznámka k položce:
(ústředna, odstavné tlačítko, siréna, světelná tabule "nevstupovat",  světelná tabule "opusťte prostor")</t>
  </si>
  <si>
    <t>61</t>
  </si>
  <si>
    <t>23-03-03</t>
  </si>
  <si>
    <t>elektroinstalace pro sestavu snímání koncentrace - D+M</t>
  </si>
  <si>
    <t>-424334813</t>
  </si>
  <si>
    <t>23-M-04</t>
  </si>
  <si>
    <t>Rozvody</t>
  </si>
  <si>
    <t>62</t>
  </si>
  <si>
    <t>23-04-01</t>
  </si>
  <si>
    <t>-1441874662</t>
  </si>
  <si>
    <t>63</t>
  </si>
  <si>
    <t>-1533382830</t>
  </si>
  <si>
    <t>-1113230112</t>
  </si>
  <si>
    <t>65</t>
  </si>
  <si>
    <t>-932733223</t>
  </si>
  <si>
    <t>66</t>
  </si>
  <si>
    <t>633841926</t>
  </si>
  <si>
    <t>67</t>
  </si>
  <si>
    <t>256531433</t>
  </si>
  <si>
    <t>68</t>
  </si>
  <si>
    <t>259972075</t>
  </si>
  <si>
    <t>69</t>
  </si>
  <si>
    <t>-843448053</t>
  </si>
  <si>
    <t>70</t>
  </si>
  <si>
    <t>-59360995</t>
  </si>
  <si>
    <t>71</t>
  </si>
  <si>
    <t>-201911077</t>
  </si>
  <si>
    <t>72</t>
  </si>
  <si>
    <t>1842454095</t>
  </si>
  <si>
    <t>73</t>
  </si>
  <si>
    <t>23-02-111</t>
  </si>
  <si>
    <t xml:space="preserve">izolace potrubí - D+M </t>
  </si>
  <si>
    <t>1107725651</t>
  </si>
  <si>
    <t>74</t>
  </si>
  <si>
    <t>23-02-112</t>
  </si>
  <si>
    <t xml:space="preserve">signalizační folie - D+M </t>
  </si>
  <si>
    <t>947760105</t>
  </si>
  <si>
    <t>75</t>
  </si>
  <si>
    <t>-223817285</t>
  </si>
  <si>
    <t>76</t>
  </si>
  <si>
    <t>-1328598590</t>
  </si>
  <si>
    <t>77</t>
  </si>
  <si>
    <t>1562885982</t>
  </si>
  <si>
    <t>78</t>
  </si>
  <si>
    <t>23-04-10</t>
  </si>
  <si>
    <t>tlaková zkouška závěrečná</t>
  </si>
  <si>
    <t>522586510</t>
  </si>
  <si>
    <t>79</t>
  </si>
  <si>
    <t>23-04-11</t>
  </si>
  <si>
    <t>odstávka stávajícího rozvodu</t>
  </si>
  <si>
    <t>-334655323</t>
  </si>
  <si>
    <t>80</t>
  </si>
  <si>
    <t>23-04-12</t>
  </si>
  <si>
    <t>311438019</t>
  </si>
  <si>
    <t>81</t>
  </si>
  <si>
    <t>23-04-13</t>
  </si>
  <si>
    <t>-340887137</t>
  </si>
  <si>
    <t>82</t>
  </si>
  <si>
    <t>23-04-14</t>
  </si>
  <si>
    <t>lahvový uzavírací ventil  - D+M</t>
  </si>
  <si>
    <t>218314995</t>
  </si>
  <si>
    <t>83</t>
  </si>
  <si>
    <t>23-04-15</t>
  </si>
  <si>
    <t>manometr pr.60 rozsah 0-1MPa  - D+M</t>
  </si>
  <si>
    <t>-251432499</t>
  </si>
  <si>
    <t>23-M-05</t>
  </si>
  <si>
    <t>84</t>
  </si>
  <si>
    <t>23-05-01</t>
  </si>
  <si>
    <t>Zkoušky a revize</t>
  </si>
  <si>
    <t>1246741517</t>
  </si>
  <si>
    <t>85</t>
  </si>
  <si>
    <t>23-05-02</t>
  </si>
  <si>
    <t>1060143812</t>
  </si>
  <si>
    <t>86</t>
  </si>
  <si>
    <t>23-05-03</t>
  </si>
  <si>
    <t>342609577</t>
  </si>
  <si>
    <t>07 - MĚŘENÍ A REGULACE</t>
  </si>
  <si>
    <t>M - Práce a dodávky M - Měření a regulace</t>
  </si>
  <si>
    <t xml:space="preserve">    36-M-01 - Připojení periferií</t>
  </si>
  <si>
    <t xml:space="preserve">    36-M-02 - Připojení signálů do stávajícího řídícího systému</t>
  </si>
  <si>
    <t xml:space="preserve">    36-M-03 - SPD na rozhraní objektů LPZ0/LPZ1</t>
  </si>
  <si>
    <t xml:space="preserve">    36-M-04 - Kabely a kabelové trasy včetně montáže, uložení a zapojení</t>
  </si>
  <si>
    <t xml:space="preserve">    36-M-05 - Software a ostatní služby</t>
  </si>
  <si>
    <t>Práce a dodávky M - Měření a regulace</t>
  </si>
  <si>
    <t>36-M-01</t>
  </si>
  <si>
    <t>Připojení periferií</t>
  </si>
  <si>
    <t>36-01-01</t>
  </si>
  <si>
    <t>Připojení periferií – snímačů tlaku 4-20mA</t>
  </si>
  <si>
    <t>1840112535</t>
  </si>
  <si>
    <t>36-01-02</t>
  </si>
  <si>
    <t>Připojení periferií – signalizační kontakty zdrojů plynu</t>
  </si>
  <si>
    <t>-2137903172</t>
  </si>
  <si>
    <t>36-01-03</t>
  </si>
  <si>
    <t>Spolupráce s profesí mediplyny při připojení zařízení</t>
  </si>
  <si>
    <t>hod</t>
  </si>
  <si>
    <t>356000513</t>
  </si>
  <si>
    <t>36-M-02</t>
  </si>
  <si>
    <t>Připojení signálů do stávajícího řídícího systému</t>
  </si>
  <si>
    <t>36-02-01</t>
  </si>
  <si>
    <t>Připojení periferií – snímačů tlaku 4-20mA na straně ŘS</t>
  </si>
  <si>
    <t>-1615575274</t>
  </si>
  <si>
    <t>36-02-02</t>
  </si>
  <si>
    <t>Připojení periferií – signalizační kontakty zdrojů plynu na straně ŘS</t>
  </si>
  <si>
    <t>-457580057</t>
  </si>
  <si>
    <t>36-02-03</t>
  </si>
  <si>
    <t>Spolupráce s technickou údržbou MNUL při připojení zařízení</t>
  </si>
  <si>
    <t>-713859417</t>
  </si>
  <si>
    <t>36-02-04</t>
  </si>
  <si>
    <t>Zdroj DC 24 pro napájení linek 4-20mA (24VDC0,75A) - D+M</t>
  </si>
  <si>
    <t>467817309</t>
  </si>
  <si>
    <t>36-02-05</t>
  </si>
  <si>
    <t xml:space="preserve"> ISOL100 - Převodník signálu 4-20mA/0-10VDC, konfigurovatelný - D+M</t>
  </si>
  <si>
    <t>-1946658746</t>
  </si>
  <si>
    <t>36-02-06</t>
  </si>
  <si>
    <t xml:space="preserve">Úprava stávajícího rozvaděče, drátování, drobný materiál – svorky, průchodky, návlačky, </t>
  </si>
  <si>
    <t>1218608810</t>
  </si>
  <si>
    <t>36-M-03</t>
  </si>
  <si>
    <t>SPD na rozhraní objektů LPZ0/LPZ1</t>
  </si>
  <si>
    <t>36-03-01</t>
  </si>
  <si>
    <t>Rozvodnice, nástěnná , pro propojení kabelů a umístění SPD - D+M</t>
  </si>
  <si>
    <t>2043597079</t>
  </si>
  <si>
    <t>36-03-02</t>
  </si>
  <si>
    <t>BDG-024-V/1-FR1 - SPD s 2-stupňovou přep. ochranou stíněných dvoužilových signálových linek - D+M</t>
  </si>
  <si>
    <t>547952787</t>
  </si>
  <si>
    <t>36-03-03</t>
  </si>
  <si>
    <t>BDM-024-V/4-JFR1 - SPD s 2-stupňovou přep. ochranou 4 jednožilových signálových linek - D+M</t>
  </si>
  <si>
    <t>-880746749</t>
  </si>
  <si>
    <t>36-M-04</t>
  </si>
  <si>
    <t>Kabely a kabelové trasy včetně montáže, uložení a zapojení</t>
  </si>
  <si>
    <t>36-04-01</t>
  </si>
  <si>
    <t>Sdělovací kabely (vnitřní) – Jy(st)y 2x2x0,8 - D+M</t>
  </si>
  <si>
    <t>-1982532818</t>
  </si>
  <si>
    <t>36-04-02</t>
  </si>
  <si>
    <t>Sdělovací kabely (vnitřní) – Jy(st)y 5x2x0,8 - D+M</t>
  </si>
  <si>
    <t>-1611290291</t>
  </si>
  <si>
    <t>36-04-03</t>
  </si>
  <si>
    <t>Sdělovací kabely (venkovní) TCEKPFLE 3x4x0,8 - D+M</t>
  </si>
  <si>
    <t>-1418103140</t>
  </si>
  <si>
    <t>36-04-04</t>
  </si>
  <si>
    <t>Ohebná dvouplášťová korugovaná chránička (červená), DN63, vč spojek a koncovek  - D+M</t>
  </si>
  <si>
    <t>-306957669</t>
  </si>
  <si>
    <t>36-04-05</t>
  </si>
  <si>
    <t>Propojovací vodič ŽZ, 6mm² (uzemnění, pospojení, ekvip. vyrovnání)  - D+M</t>
  </si>
  <si>
    <t>-1689491909</t>
  </si>
  <si>
    <t>36-04-06</t>
  </si>
  <si>
    <t>Instalační trubka/lišta, včetně příchytek, tvarovek  - D+M</t>
  </si>
  <si>
    <t>-1403838126</t>
  </si>
  <si>
    <t>36-04-07</t>
  </si>
  <si>
    <t>Uložení kabelů do výkopu, zákryt, výstražná folie - D+M</t>
  </si>
  <si>
    <t>-347420472</t>
  </si>
  <si>
    <t>36-M-05</t>
  </si>
  <si>
    <t>Software a ostatní služby</t>
  </si>
  <si>
    <t>36-05-01</t>
  </si>
  <si>
    <t>Vypracování uživatelských programů pro procesní stanice (Johnson Control Typ 91)</t>
  </si>
  <si>
    <t>341529357</t>
  </si>
  <si>
    <t>36-05-02</t>
  </si>
  <si>
    <t>Doplnění vizualizace snímačů a signalizace a alarmů do stávající vizualizace</t>
  </si>
  <si>
    <t>-972510901</t>
  </si>
  <si>
    <t>36-05-03</t>
  </si>
  <si>
    <t>Oživení regulace, provedení zkoušek, zaškolení obsluhy</t>
  </si>
  <si>
    <t>1256213437</t>
  </si>
  <si>
    <t>36-05-04</t>
  </si>
  <si>
    <t>Vypracování výrobní projektové dokumentace</t>
  </si>
  <si>
    <t>143862328</t>
  </si>
  <si>
    <t>36-05-05</t>
  </si>
  <si>
    <t>Vypracování dokumentace skutečného provedení</t>
  </si>
  <si>
    <t>-1277529318</t>
  </si>
  <si>
    <t>36-05-06</t>
  </si>
  <si>
    <t>Odvoz, třídění a ekologická likvidace odpadu</t>
  </si>
  <si>
    <t>-1894973501</t>
  </si>
  <si>
    <t>02_2023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</si>
</sst>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view="pageBreakPreview" zoomScaleSheetLayoutView="100" workbookViewId="0" topLeftCell="A1">
      <selection activeCell="Q11" sqref="Q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93" t="s">
        <v>967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8"/>
      <c r="BE5" s="190" t="s">
        <v>14</v>
      </c>
      <c r="BS5" s="15" t="s">
        <v>6</v>
      </c>
    </row>
    <row r="6" spans="2:71" ht="36.95" customHeight="1">
      <c r="B6" s="18"/>
      <c r="D6" s="24" t="s">
        <v>15</v>
      </c>
      <c r="K6" s="194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8"/>
      <c r="BE6" s="191"/>
      <c r="BS6" s="15" t="s">
        <v>6</v>
      </c>
    </row>
    <row r="7" spans="2:71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191"/>
      <c r="BS7" s="15" t="s">
        <v>6</v>
      </c>
    </row>
    <row r="8" spans="2:71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191"/>
      <c r="BS8" s="15" t="s">
        <v>6</v>
      </c>
    </row>
    <row r="9" spans="2:71" ht="14.45" customHeight="1">
      <c r="B9" s="18"/>
      <c r="AR9" s="18"/>
      <c r="BE9" s="191"/>
      <c r="BS9" s="15" t="s">
        <v>6</v>
      </c>
    </row>
    <row r="10" spans="2:71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191"/>
      <c r="BS10" s="15" t="s">
        <v>6</v>
      </c>
    </row>
    <row r="11" spans="2:71" ht="18.4" customHeight="1">
      <c r="B11" s="18"/>
      <c r="E11" s="23" t="s">
        <v>25</v>
      </c>
      <c r="AK11" s="25" t="s">
        <v>26</v>
      </c>
      <c r="AN11" s="23" t="s">
        <v>1</v>
      </c>
      <c r="AR11" s="18"/>
      <c r="BE11" s="191"/>
      <c r="BS11" s="15" t="s">
        <v>6</v>
      </c>
    </row>
    <row r="12" spans="2:71" ht="6.95" customHeight="1">
      <c r="B12" s="18"/>
      <c r="AR12" s="18"/>
      <c r="BE12" s="191"/>
      <c r="BS12" s="15" t="s">
        <v>6</v>
      </c>
    </row>
    <row r="13" spans="2:71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191"/>
      <c r="BS13" s="15" t="s">
        <v>6</v>
      </c>
    </row>
    <row r="14" spans="2:71" ht="12.75">
      <c r="B14" s="18"/>
      <c r="E14" s="195" t="s">
        <v>28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5" t="s">
        <v>26</v>
      </c>
      <c r="AN14" s="27" t="s">
        <v>28</v>
      </c>
      <c r="AR14" s="18"/>
      <c r="BE14" s="191"/>
      <c r="BS14" s="15" t="s">
        <v>6</v>
      </c>
    </row>
    <row r="15" spans="2:71" ht="6.95" customHeight="1">
      <c r="B15" s="18"/>
      <c r="AR15" s="18"/>
      <c r="BE15" s="191"/>
      <c r="BS15" s="15" t="s">
        <v>3</v>
      </c>
    </row>
    <row r="16" spans="2:71" ht="12" customHeight="1">
      <c r="B16" s="18"/>
      <c r="D16" s="25" t="s">
        <v>29</v>
      </c>
      <c r="AK16" s="25" t="s">
        <v>24</v>
      </c>
      <c r="AN16" s="23" t="s">
        <v>1</v>
      </c>
      <c r="AR16" s="18"/>
      <c r="BE16" s="191"/>
      <c r="BS16" s="15" t="s">
        <v>3</v>
      </c>
    </row>
    <row r="17" spans="2:71" ht="18.4" customHeight="1">
      <c r="B17" s="18"/>
      <c r="E17" s="23" t="s">
        <v>30</v>
      </c>
      <c r="AK17" s="25" t="s">
        <v>26</v>
      </c>
      <c r="AN17" s="23" t="s">
        <v>1</v>
      </c>
      <c r="AR17" s="18"/>
      <c r="BE17" s="191"/>
      <c r="BS17" s="15" t="s">
        <v>31</v>
      </c>
    </row>
    <row r="18" spans="2:71" ht="6.95" customHeight="1">
      <c r="B18" s="18"/>
      <c r="AR18" s="18"/>
      <c r="BE18" s="191"/>
      <c r="BS18" s="15" t="s">
        <v>6</v>
      </c>
    </row>
    <row r="19" spans="2:71" ht="12" customHeight="1">
      <c r="B19" s="18"/>
      <c r="D19" s="25" t="s">
        <v>32</v>
      </c>
      <c r="AK19" s="25" t="s">
        <v>24</v>
      </c>
      <c r="AN19" s="23" t="s">
        <v>1</v>
      </c>
      <c r="AR19" s="18"/>
      <c r="BE19" s="191"/>
      <c r="BS19" s="15" t="s">
        <v>6</v>
      </c>
    </row>
    <row r="20" spans="2:71" ht="18.4" customHeight="1">
      <c r="B20" s="18"/>
      <c r="E20" s="23" t="s">
        <v>33</v>
      </c>
      <c r="AK20" s="25" t="s">
        <v>26</v>
      </c>
      <c r="AN20" s="23" t="s">
        <v>1</v>
      </c>
      <c r="AR20" s="18"/>
      <c r="BE20" s="191"/>
      <c r="BS20" s="15" t="s">
        <v>31</v>
      </c>
    </row>
    <row r="21" spans="2:57" ht="6.95" customHeight="1">
      <c r="B21" s="18"/>
      <c r="AR21" s="18"/>
      <c r="BE21" s="191"/>
    </row>
    <row r="22" spans="2:57" ht="12" customHeight="1">
      <c r="B22" s="18"/>
      <c r="D22" s="25" t="s">
        <v>34</v>
      </c>
      <c r="AR22" s="18"/>
      <c r="BE22" s="191"/>
    </row>
    <row r="23" spans="2:57" ht="159.75" customHeight="1">
      <c r="B23" s="18"/>
      <c r="E23" s="197" t="s">
        <v>35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8"/>
      <c r="BE23" s="191"/>
    </row>
    <row r="24" spans="2:57" ht="6.95" customHeight="1">
      <c r="B24" s="18"/>
      <c r="AR24" s="18"/>
      <c r="BE24" s="191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1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ROUND(AG94,2)</f>
        <v>0</v>
      </c>
      <c r="AL26" s="199"/>
      <c r="AM26" s="199"/>
      <c r="AN26" s="199"/>
      <c r="AO26" s="199"/>
      <c r="AR26" s="30"/>
      <c r="BE26" s="191"/>
    </row>
    <row r="27" spans="2:57" s="1" customFormat="1" ht="6.95" customHeight="1">
      <c r="B27" s="30"/>
      <c r="AR27" s="30"/>
      <c r="BE27" s="191"/>
    </row>
    <row r="28" spans="2:57" s="1" customFormat="1" ht="12.75">
      <c r="B28" s="30"/>
      <c r="L28" s="200" t="s">
        <v>37</v>
      </c>
      <c r="M28" s="200"/>
      <c r="N28" s="200"/>
      <c r="O28" s="200"/>
      <c r="P28" s="200"/>
      <c r="W28" s="200" t="s">
        <v>38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39</v>
      </c>
      <c r="AL28" s="200"/>
      <c r="AM28" s="200"/>
      <c r="AN28" s="200"/>
      <c r="AO28" s="200"/>
      <c r="AR28" s="30"/>
      <c r="BE28" s="191"/>
    </row>
    <row r="29" spans="2:57" s="2" customFormat="1" ht="14.45" customHeight="1">
      <c r="B29" s="34"/>
      <c r="D29" s="25" t="s">
        <v>40</v>
      </c>
      <c r="F29" s="25" t="s">
        <v>41</v>
      </c>
      <c r="L29" s="185">
        <v>0.21</v>
      </c>
      <c r="M29" s="184"/>
      <c r="N29" s="184"/>
      <c r="O29" s="184"/>
      <c r="P29" s="184"/>
      <c r="W29" s="183">
        <f>ROUND(AZ94,2)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ROUND(AV94,2)</f>
        <v>0</v>
      </c>
      <c r="AL29" s="184"/>
      <c r="AM29" s="184"/>
      <c r="AN29" s="184"/>
      <c r="AO29" s="184"/>
      <c r="AR29" s="34"/>
      <c r="BE29" s="192"/>
    </row>
    <row r="30" spans="2:57" s="2" customFormat="1" ht="14.45" customHeight="1">
      <c r="B30" s="34"/>
      <c r="F30" s="25" t="s">
        <v>42</v>
      </c>
      <c r="L30" s="185">
        <v>0.15</v>
      </c>
      <c r="M30" s="184"/>
      <c r="N30" s="184"/>
      <c r="O30" s="184"/>
      <c r="P30" s="184"/>
      <c r="W30" s="183">
        <f>ROUND(BA94,2)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ROUND(AW94,2)</f>
        <v>0</v>
      </c>
      <c r="AL30" s="184"/>
      <c r="AM30" s="184"/>
      <c r="AN30" s="184"/>
      <c r="AO30" s="184"/>
      <c r="AR30" s="34"/>
      <c r="BE30" s="192"/>
    </row>
    <row r="31" spans="2:57" s="2" customFormat="1" ht="14.45" customHeight="1" hidden="1">
      <c r="B31" s="34"/>
      <c r="F31" s="25" t="s">
        <v>43</v>
      </c>
      <c r="L31" s="185">
        <v>0.21</v>
      </c>
      <c r="M31" s="184"/>
      <c r="N31" s="184"/>
      <c r="O31" s="184"/>
      <c r="P31" s="184"/>
      <c r="W31" s="183">
        <f>ROUND(BB94,2)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92"/>
    </row>
    <row r="32" spans="2:57" s="2" customFormat="1" ht="14.45" customHeight="1" hidden="1">
      <c r="B32" s="34"/>
      <c r="F32" s="25" t="s">
        <v>44</v>
      </c>
      <c r="L32" s="185">
        <v>0.15</v>
      </c>
      <c r="M32" s="184"/>
      <c r="N32" s="184"/>
      <c r="O32" s="184"/>
      <c r="P32" s="184"/>
      <c r="W32" s="183">
        <f>ROUND(BC94,2)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92"/>
    </row>
    <row r="33" spans="2:57" s="2" customFormat="1" ht="14.45" customHeight="1" hidden="1">
      <c r="B33" s="34"/>
      <c r="F33" s="25" t="s">
        <v>45</v>
      </c>
      <c r="L33" s="185">
        <v>0</v>
      </c>
      <c r="M33" s="184"/>
      <c r="N33" s="184"/>
      <c r="O33" s="184"/>
      <c r="P33" s="184"/>
      <c r="W33" s="183">
        <f>ROUND(BD94,2)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92"/>
    </row>
    <row r="34" spans="2:57" s="1" customFormat="1" ht="6.95" customHeight="1">
      <c r="B34" s="30"/>
      <c r="AR34" s="30"/>
      <c r="BE34" s="191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89" t="s">
        <v>48</v>
      </c>
      <c r="Y35" s="187"/>
      <c r="Z35" s="187"/>
      <c r="AA35" s="187"/>
      <c r="AB35" s="187"/>
      <c r="AC35" s="37"/>
      <c r="AD35" s="37"/>
      <c r="AE35" s="37"/>
      <c r="AF35" s="37"/>
      <c r="AG35" s="37"/>
      <c r="AH35" s="37"/>
      <c r="AI35" s="37"/>
      <c r="AJ35" s="37"/>
      <c r="AK35" s="186">
        <f>SUM(AK26:AK33)</f>
        <v>0</v>
      </c>
      <c r="AL35" s="187"/>
      <c r="AM35" s="187"/>
      <c r="AN35" s="187"/>
      <c r="AO35" s="188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02_2023</v>
      </c>
      <c r="AR84" s="46"/>
    </row>
    <row r="85" spans="2:44" s="4" customFormat="1" ht="36.95" customHeight="1">
      <c r="B85" s="47"/>
      <c r="C85" s="48" t="s">
        <v>15</v>
      </c>
      <c r="L85" s="211" t="str">
        <f>K6</f>
        <v>Modernizace tlakové stanice N2O vč. umístění tlakové stanice CO2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19</v>
      </c>
      <c r="L87" s="49" t="str">
        <f>IF(K8="","",K8)</f>
        <v>Masarykova nemocnice v Ústí nad Labem</v>
      </c>
      <c r="AI87" s="25" t="s">
        <v>21</v>
      </c>
      <c r="AM87" s="213" t="str">
        <f>IF(AN8="","",AN8)</f>
        <v>26. 2. 2023</v>
      </c>
      <c r="AN87" s="213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23</v>
      </c>
      <c r="L89" s="3" t="str">
        <f>IF(E11="","",E11)</f>
        <v>Krajská zdravotní, a.s.</v>
      </c>
      <c r="AI89" s="25" t="s">
        <v>29</v>
      </c>
      <c r="AM89" s="214" t="str">
        <f>IF(E17="","",E17)</f>
        <v xml:space="preserve">4DS, spol. s r.o. </v>
      </c>
      <c r="AN89" s="215"/>
      <c r="AO89" s="215"/>
      <c r="AP89" s="215"/>
      <c r="AR89" s="30"/>
      <c r="AS89" s="216" t="s">
        <v>56</v>
      </c>
      <c r="AT89" s="21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27</v>
      </c>
      <c r="L90" s="3" t="str">
        <f>IF(E14="Vyplň údaj","",E14)</f>
        <v/>
      </c>
      <c r="AI90" s="25" t="s">
        <v>32</v>
      </c>
      <c r="AM90" s="214" t="str">
        <f>IF(E20="","",E20)</f>
        <v>Vladimír Mrázek</v>
      </c>
      <c r="AN90" s="215"/>
      <c r="AO90" s="215"/>
      <c r="AP90" s="215"/>
      <c r="AR90" s="30"/>
      <c r="AS90" s="218"/>
      <c r="AT90" s="219"/>
      <c r="BD90" s="54"/>
    </row>
    <row r="91" spans="2:56" s="1" customFormat="1" ht="10.9" customHeight="1">
      <c r="B91" s="30"/>
      <c r="AR91" s="30"/>
      <c r="AS91" s="218"/>
      <c r="AT91" s="219"/>
      <c r="BD91" s="54"/>
    </row>
    <row r="92" spans="2:56" s="1" customFormat="1" ht="29.25" customHeight="1">
      <c r="B92" s="30"/>
      <c r="C92" s="204" t="s">
        <v>57</v>
      </c>
      <c r="D92" s="205"/>
      <c r="E92" s="205"/>
      <c r="F92" s="205"/>
      <c r="G92" s="205"/>
      <c r="H92" s="55"/>
      <c r="I92" s="207" t="s">
        <v>58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6" t="s">
        <v>59</v>
      </c>
      <c r="AH92" s="205"/>
      <c r="AI92" s="205"/>
      <c r="AJ92" s="205"/>
      <c r="AK92" s="205"/>
      <c r="AL92" s="205"/>
      <c r="AM92" s="205"/>
      <c r="AN92" s="207" t="s">
        <v>60</v>
      </c>
      <c r="AO92" s="205"/>
      <c r="AP92" s="208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9">
        <f>ROUND(SUM(AG95:AG101),2)</f>
        <v>0</v>
      </c>
      <c r="AH94" s="209"/>
      <c r="AI94" s="209"/>
      <c r="AJ94" s="209"/>
      <c r="AK94" s="209"/>
      <c r="AL94" s="209"/>
      <c r="AM94" s="209"/>
      <c r="AN94" s="210">
        <f aca="true" t="shared" si="0" ref="AN94:AN101">SUM(AG94,AT94)</f>
        <v>0</v>
      </c>
      <c r="AO94" s="210"/>
      <c r="AP94" s="210"/>
      <c r="AQ94" s="65" t="s">
        <v>1</v>
      </c>
      <c r="AR94" s="61"/>
      <c r="AS94" s="66">
        <f>ROUND(SUM(AS95:AS101),2)</f>
        <v>0</v>
      </c>
      <c r="AT94" s="67">
        <f aca="true" t="shared" si="1" ref="AT94:AT101">ROUND(SUM(AV94:AW94),2)</f>
        <v>0</v>
      </c>
      <c r="AU94" s="68">
        <f>ROUND(SUM(AU95:AU101),5)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ROUND(SUM(AZ95:AZ101),2)</f>
        <v>0</v>
      </c>
      <c r="BA94" s="67">
        <f>ROUND(SUM(BA95:BA101),2)</f>
        <v>0</v>
      </c>
      <c r="BB94" s="67">
        <f>ROUND(SUM(BB95:BB101),2)</f>
        <v>0</v>
      </c>
      <c r="BC94" s="67">
        <f>ROUND(SUM(BC95:BC101),2)</f>
        <v>0</v>
      </c>
      <c r="BD94" s="69">
        <f>ROUND(SUM(BD95:BD101),2)</f>
        <v>0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16.5" customHeight="1">
      <c r="A95" s="72" t="s">
        <v>80</v>
      </c>
      <c r="B95" s="73"/>
      <c r="C95" s="74"/>
      <c r="D95" s="203" t="s">
        <v>81</v>
      </c>
      <c r="E95" s="203"/>
      <c r="F95" s="203"/>
      <c r="G95" s="203"/>
      <c r="H95" s="203"/>
      <c r="I95" s="75"/>
      <c r="J95" s="203" t="s">
        <v>82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'01 - VEDLEJŠÍ A OSTATNÍ N...'!J30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6" t="s">
        <v>83</v>
      </c>
      <c r="AR95" s="73"/>
      <c r="AS95" s="77">
        <v>0</v>
      </c>
      <c r="AT95" s="78">
        <f t="shared" si="1"/>
        <v>0</v>
      </c>
      <c r="AU95" s="79">
        <f>'01 - VEDLEJŠÍ A OSTATNÍ N...'!P119</f>
        <v>0</v>
      </c>
      <c r="AV95" s="78">
        <f>'01 - VEDLEJŠÍ A OSTATNÍ N...'!J33</f>
        <v>0</v>
      </c>
      <c r="AW95" s="78">
        <f>'01 - VEDLEJŠÍ A OSTATNÍ N...'!J34</f>
        <v>0</v>
      </c>
      <c r="AX95" s="78">
        <f>'01 - VEDLEJŠÍ A OSTATNÍ N...'!J35</f>
        <v>0</v>
      </c>
      <c r="AY95" s="78">
        <f>'01 - VEDLEJŠÍ A OSTATNÍ N...'!J36</f>
        <v>0</v>
      </c>
      <c r="AZ95" s="78">
        <f>'01 - VEDLEJŠÍ A OSTATNÍ N...'!F33</f>
        <v>0</v>
      </c>
      <c r="BA95" s="78">
        <f>'01 - VEDLEJŠÍ A OSTATNÍ N...'!F34</f>
        <v>0</v>
      </c>
      <c r="BB95" s="78">
        <f>'01 - VEDLEJŠÍ A OSTATNÍ N...'!F35</f>
        <v>0</v>
      </c>
      <c r="BC95" s="78">
        <f>'01 - VEDLEJŠÍ A OSTATNÍ N...'!F36</f>
        <v>0</v>
      </c>
      <c r="BD95" s="80">
        <f>'01 - VEDLEJŠÍ A OSTATNÍ N...'!F37</f>
        <v>0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16.5" customHeight="1">
      <c r="A96" s="72" t="s">
        <v>80</v>
      </c>
      <c r="B96" s="73"/>
      <c r="C96" s="74"/>
      <c r="D96" s="203" t="s">
        <v>87</v>
      </c>
      <c r="E96" s="203"/>
      <c r="F96" s="203"/>
      <c r="G96" s="203"/>
      <c r="H96" s="203"/>
      <c r="I96" s="75"/>
      <c r="J96" s="203" t="s">
        <v>88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'02 - BOURACÍ PRÁCE'!J30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6" t="s">
        <v>83</v>
      </c>
      <c r="AR96" s="73"/>
      <c r="AS96" s="77">
        <v>0</v>
      </c>
      <c r="AT96" s="78">
        <f t="shared" si="1"/>
        <v>0</v>
      </c>
      <c r="AU96" s="79">
        <f>'02 - BOURACÍ PRÁCE'!P123</f>
        <v>0</v>
      </c>
      <c r="AV96" s="78">
        <f>'02 - BOURACÍ PRÁCE'!J33</f>
        <v>0</v>
      </c>
      <c r="AW96" s="78">
        <f>'02 - BOURACÍ PRÁCE'!J34</f>
        <v>0</v>
      </c>
      <c r="AX96" s="78">
        <f>'02 - BOURACÍ PRÁCE'!J35</f>
        <v>0</v>
      </c>
      <c r="AY96" s="78">
        <f>'02 - BOURACÍ PRÁCE'!J36</f>
        <v>0</v>
      </c>
      <c r="AZ96" s="78">
        <f>'02 - BOURACÍ PRÁCE'!F33</f>
        <v>0</v>
      </c>
      <c r="BA96" s="78">
        <f>'02 - BOURACÍ PRÁCE'!F34</f>
        <v>0</v>
      </c>
      <c r="BB96" s="78">
        <f>'02 - BOURACÍ PRÁCE'!F35</f>
        <v>0</v>
      </c>
      <c r="BC96" s="78">
        <f>'02 - BOURACÍ PRÁCE'!F36</f>
        <v>0</v>
      </c>
      <c r="BD96" s="80">
        <f>'02 - BOURACÍ PRÁCE'!F37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16.5" customHeight="1">
      <c r="A97" s="72" t="s">
        <v>80</v>
      </c>
      <c r="B97" s="73"/>
      <c r="C97" s="74"/>
      <c r="D97" s="203" t="s">
        <v>90</v>
      </c>
      <c r="E97" s="203"/>
      <c r="F97" s="203"/>
      <c r="G97" s="203"/>
      <c r="H97" s="203"/>
      <c r="I97" s="75"/>
      <c r="J97" s="203" t="s">
        <v>91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1">
        <f>'03 - STAVEBNÍ PRÁCE'!J30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6" t="s">
        <v>83</v>
      </c>
      <c r="AR97" s="73"/>
      <c r="AS97" s="77">
        <v>0</v>
      </c>
      <c r="AT97" s="78">
        <f t="shared" si="1"/>
        <v>0</v>
      </c>
      <c r="AU97" s="79">
        <f>'03 - STAVEBNÍ PRÁCE'!P129</f>
        <v>0</v>
      </c>
      <c r="AV97" s="78">
        <f>'03 - STAVEBNÍ PRÁCE'!J33</f>
        <v>0</v>
      </c>
      <c r="AW97" s="78">
        <f>'03 - STAVEBNÍ PRÁCE'!J34</f>
        <v>0</v>
      </c>
      <c r="AX97" s="78">
        <f>'03 - STAVEBNÍ PRÁCE'!J35</f>
        <v>0</v>
      </c>
      <c r="AY97" s="78">
        <f>'03 - STAVEBNÍ PRÁCE'!J36</f>
        <v>0</v>
      </c>
      <c r="AZ97" s="78">
        <f>'03 - STAVEBNÍ PRÁCE'!F33</f>
        <v>0</v>
      </c>
      <c r="BA97" s="78">
        <f>'03 - STAVEBNÍ PRÁCE'!F34</f>
        <v>0</v>
      </c>
      <c r="BB97" s="78">
        <f>'03 - STAVEBNÍ PRÁCE'!F35</f>
        <v>0</v>
      </c>
      <c r="BC97" s="78">
        <f>'03 - STAVEBNÍ PRÁCE'!F36</f>
        <v>0</v>
      </c>
      <c r="BD97" s="80">
        <f>'03 - STAVEBNÍ PRÁCE'!F37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16.5" customHeight="1">
      <c r="A98" s="72" t="s">
        <v>80</v>
      </c>
      <c r="B98" s="73"/>
      <c r="C98" s="74"/>
      <c r="D98" s="203" t="s">
        <v>93</v>
      </c>
      <c r="E98" s="203"/>
      <c r="F98" s="203"/>
      <c r="G98" s="203"/>
      <c r="H98" s="203"/>
      <c r="I98" s="75"/>
      <c r="J98" s="203" t="s">
        <v>94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1">
        <f>'04 - ELEKTROINSTALACE'!J30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6" t="s">
        <v>83</v>
      </c>
      <c r="AR98" s="73"/>
      <c r="AS98" s="77">
        <v>0</v>
      </c>
      <c r="AT98" s="78">
        <f t="shared" si="1"/>
        <v>0</v>
      </c>
      <c r="AU98" s="79">
        <f>'04 - ELEKTROINSTALACE'!P123</f>
        <v>0</v>
      </c>
      <c r="AV98" s="78">
        <f>'04 - ELEKTROINSTALACE'!J33</f>
        <v>0</v>
      </c>
      <c r="AW98" s="78">
        <f>'04 - ELEKTROINSTALACE'!J34</f>
        <v>0</v>
      </c>
      <c r="AX98" s="78">
        <f>'04 - ELEKTROINSTALACE'!J35</f>
        <v>0</v>
      </c>
      <c r="AY98" s="78">
        <f>'04 - ELEKTROINSTALACE'!J36</f>
        <v>0</v>
      </c>
      <c r="AZ98" s="78">
        <f>'04 - ELEKTROINSTALACE'!F33</f>
        <v>0</v>
      </c>
      <c r="BA98" s="78">
        <f>'04 - ELEKTROINSTALACE'!F34</f>
        <v>0</v>
      </c>
      <c r="BB98" s="78">
        <f>'04 - ELEKTROINSTALACE'!F35</f>
        <v>0</v>
      </c>
      <c r="BC98" s="78">
        <f>'04 - ELEKTROINSTALACE'!F36</f>
        <v>0</v>
      </c>
      <c r="BD98" s="80">
        <f>'04 - ELEKTROINSTALACE'!F37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16.5" customHeight="1">
      <c r="A99" s="72" t="s">
        <v>80</v>
      </c>
      <c r="B99" s="73"/>
      <c r="C99" s="74"/>
      <c r="D99" s="203" t="s">
        <v>96</v>
      </c>
      <c r="E99" s="203"/>
      <c r="F99" s="203"/>
      <c r="G99" s="203"/>
      <c r="H99" s="203"/>
      <c r="I99" s="75"/>
      <c r="J99" s="203" t="s">
        <v>97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1">
        <f>'05 - EPS'!J30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6" t="s">
        <v>83</v>
      </c>
      <c r="AR99" s="73"/>
      <c r="AS99" s="77">
        <v>0</v>
      </c>
      <c r="AT99" s="78">
        <f t="shared" si="1"/>
        <v>0</v>
      </c>
      <c r="AU99" s="79">
        <f>'05 - EPS'!P119</f>
        <v>0</v>
      </c>
      <c r="AV99" s="78">
        <f>'05 - EPS'!J33</f>
        <v>0</v>
      </c>
      <c r="AW99" s="78">
        <f>'05 - EPS'!J34</f>
        <v>0</v>
      </c>
      <c r="AX99" s="78">
        <f>'05 - EPS'!J35</f>
        <v>0</v>
      </c>
      <c r="AY99" s="78">
        <f>'05 - EPS'!J36</f>
        <v>0</v>
      </c>
      <c r="AZ99" s="78">
        <f>'05 - EPS'!F33</f>
        <v>0</v>
      </c>
      <c r="BA99" s="78">
        <f>'05 - EPS'!F34</f>
        <v>0</v>
      </c>
      <c r="BB99" s="78">
        <f>'05 - EPS'!F35</f>
        <v>0</v>
      </c>
      <c r="BC99" s="78">
        <f>'05 - EPS'!F36</f>
        <v>0</v>
      </c>
      <c r="BD99" s="80">
        <f>'05 - EPS'!F37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16.5" customHeight="1">
      <c r="A100" s="72" t="s">
        <v>80</v>
      </c>
      <c r="B100" s="73"/>
      <c r="C100" s="74"/>
      <c r="D100" s="203" t="s">
        <v>99</v>
      </c>
      <c r="E100" s="203"/>
      <c r="F100" s="203"/>
      <c r="G100" s="203"/>
      <c r="H100" s="203"/>
      <c r="I100" s="75"/>
      <c r="J100" s="203" t="s">
        <v>100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1">
        <f>'06 - MEDICINÁLNÍ PLYNY'!J30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6" t="s">
        <v>83</v>
      </c>
      <c r="AR100" s="73"/>
      <c r="AS100" s="77">
        <v>0</v>
      </c>
      <c r="AT100" s="78">
        <f t="shared" si="1"/>
        <v>0</v>
      </c>
      <c r="AU100" s="79">
        <f>'06 - MEDICINÁLNÍ PLYNY'!P122</f>
        <v>0</v>
      </c>
      <c r="AV100" s="78">
        <f>'06 - MEDICINÁLNÍ PLYNY'!J33</f>
        <v>0</v>
      </c>
      <c r="AW100" s="78">
        <f>'06 - MEDICINÁLNÍ PLYNY'!J34</f>
        <v>0</v>
      </c>
      <c r="AX100" s="78">
        <f>'06 - MEDICINÁLNÍ PLYNY'!J35</f>
        <v>0</v>
      </c>
      <c r="AY100" s="78">
        <f>'06 - MEDICINÁLNÍ PLYNY'!J36</f>
        <v>0</v>
      </c>
      <c r="AZ100" s="78">
        <f>'06 - MEDICINÁLNÍ PLYNY'!F33</f>
        <v>0</v>
      </c>
      <c r="BA100" s="78">
        <f>'06 - MEDICINÁLNÍ PLYNY'!F34</f>
        <v>0</v>
      </c>
      <c r="BB100" s="78">
        <f>'06 - MEDICINÁLNÍ PLYNY'!F35</f>
        <v>0</v>
      </c>
      <c r="BC100" s="78">
        <f>'06 - MEDICINÁLNÍ PLYNY'!F36</f>
        <v>0</v>
      </c>
      <c r="BD100" s="80">
        <f>'06 - MEDICINÁLNÍ PLYNY'!F37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16.5" customHeight="1">
      <c r="A101" s="72" t="s">
        <v>80</v>
      </c>
      <c r="B101" s="73"/>
      <c r="C101" s="74"/>
      <c r="D101" s="203" t="s">
        <v>102</v>
      </c>
      <c r="E101" s="203"/>
      <c r="F101" s="203"/>
      <c r="G101" s="203"/>
      <c r="H101" s="203"/>
      <c r="I101" s="75"/>
      <c r="J101" s="203" t="s">
        <v>103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1">
        <f>'07 - MĚŘENÍ A REGULACE'!J30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6" t="s">
        <v>83</v>
      </c>
      <c r="AR101" s="73"/>
      <c r="AS101" s="82">
        <v>0</v>
      </c>
      <c r="AT101" s="83">
        <f t="shared" si="1"/>
        <v>0</v>
      </c>
      <c r="AU101" s="84">
        <f>'07 - MĚŘENÍ A REGULACE'!P122</f>
        <v>0</v>
      </c>
      <c r="AV101" s="83">
        <f>'07 - MĚŘENÍ A REGULACE'!J33</f>
        <v>0</v>
      </c>
      <c r="AW101" s="83">
        <f>'07 - MĚŘENÍ A REGULACE'!J34</f>
        <v>0</v>
      </c>
      <c r="AX101" s="83">
        <f>'07 - MĚŘENÍ A REGULACE'!J35</f>
        <v>0</v>
      </c>
      <c r="AY101" s="83">
        <f>'07 - MĚŘENÍ A REGULACE'!J36</f>
        <v>0</v>
      </c>
      <c r="AZ101" s="83">
        <f>'07 - MĚŘENÍ A REGULACE'!F33</f>
        <v>0</v>
      </c>
      <c r="BA101" s="83">
        <f>'07 - MĚŘENÍ A REGULACE'!F34</f>
        <v>0</v>
      </c>
      <c r="BB101" s="83">
        <f>'07 - MĚŘENÍ A REGULACE'!F35</f>
        <v>0</v>
      </c>
      <c r="BC101" s="83">
        <f>'07 - MĚŘENÍ A REGULACE'!F36</f>
        <v>0</v>
      </c>
      <c r="BD101" s="85">
        <f>'07 - MĚŘENÍ A REGULACE'!F37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2:44" s="1" customFormat="1" ht="30" customHeight="1">
      <c r="B102" s="30"/>
      <c r="AR102" s="30"/>
    </row>
    <row r="103" spans="2:44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30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01 - VEDLEJŠÍ A OSTATNÍ N...'!C2" display="/"/>
    <hyperlink ref="A96" location="'02 - BOURACÍ PRÁCE'!C2" display="/"/>
    <hyperlink ref="A97" location="'03 - STAVEBNÍ PRÁCE'!C2" display="/"/>
    <hyperlink ref="A98" location="'04 - ELEKTROINSTALACE'!C2" display="/"/>
    <hyperlink ref="A99" location="'05 - EPS'!C2" display="/"/>
    <hyperlink ref="A100" location="'06 - MEDICINÁLNÍ PLYNY'!C2" display="/"/>
    <hyperlink ref="A101" location="'07 - MĚŘENÍ A REGU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5"/>
  <sheetViews>
    <sheetView showGridLines="0" view="pageBreakPreview" zoomScaleSheetLayoutView="10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107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ROUND(J119,2)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ROUND((SUM(BE119:BE124)),2)</f>
        <v>0</v>
      </c>
      <c r="I33" s="90">
        <v>0.21</v>
      </c>
      <c r="J33" s="89">
        <f>ROUND(((SUM(BE119:BE124))*I33),2)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ROUND((SUM(BF119:BF124)),2)</f>
        <v>0</v>
      </c>
      <c r="I34" s="90">
        <v>0.15</v>
      </c>
      <c r="J34" s="89">
        <f>ROUND(((SUM(BF119:BF124))*I34),2)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ROUND((SUM(BG119:BG124)),2)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ROUND((SUM(BH119:BH124)),2)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ROUND((SUM(BI119:BI124)),2)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01 - VEDLEJŠÍ A OSTATNÍ NÁKLADY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J119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113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114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9" customHeight="1">
      <c r="B99" s="106"/>
      <c r="D99" s="107" t="s">
        <v>115</v>
      </c>
      <c r="E99" s="108"/>
      <c r="F99" s="108"/>
      <c r="G99" s="108"/>
      <c r="H99" s="108"/>
      <c r="I99" s="108"/>
      <c r="J99" s="109">
        <f>J123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116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15</v>
      </c>
      <c r="L108" s="30"/>
    </row>
    <row r="109" spans="2:12" s="1" customFormat="1" ht="16.5" customHeight="1">
      <c r="B109" s="30"/>
      <c r="E109" s="221" t="str">
        <f>E7</f>
        <v>Modernizace tlakové stanice N2O vč. umístění tlakové stanice CO2</v>
      </c>
      <c r="F109" s="222"/>
      <c r="G109" s="222"/>
      <c r="H109" s="222"/>
      <c r="L109" s="30"/>
    </row>
    <row r="110" spans="2:12" s="1" customFormat="1" ht="12" customHeight="1">
      <c r="B110" s="30"/>
      <c r="C110" s="25" t="s">
        <v>106</v>
      </c>
      <c r="L110" s="30"/>
    </row>
    <row r="111" spans="2:12" s="1" customFormat="1" ht="16.5" customHeight="1">
      <c r="B111" s="30"/>
      <c r="E111" s="211" t="str">
        <f>E9</f>
        <v>01 - VEDLEJŠÍ A OSTATNÍ NÁKLADY</v>
      </c>
      <c r="F111" s="220"/>
      <c r="G111" s="220"/>
      <c r="H111" s="220"/>
      <c r="L111" s="30"/>
    </row>
    <row r="112" spans="2:12" s="1" customFormat="1" ht="6.95" customHeight="1">
      <c r="B112" s="30"/>
      <c r="L112" s="30"/>
    </row>
    <row r="113" spans="2:12" s="1" customFormat="1" ht="12" customHeight="1">
      <c r="B113" s="30"/>
      <c r="C113" s="25" t="s">
        <v>19</v>
      </c>
      <c r="F113" s="23" t="str">
        <f>F12</f>
        <v>Masarykova nemocnice v Ústí nad Labem</v>
      </c>
      <c r="I113" s="25" t="s">
        <v>21</v>
      </c>
      <c r="J113" s="50" t="str">
        <f>IF(J12="","",J12)</f>
        <v>26. 2. 2023</v>
      </c>
      <c r="L113" s="30"/>
    </row>
    <row r="114" spans="2:12" s="1" customFormat="1" ht="6.95" customHeight="1">
      <c r="B114" s="30"/>
      <c r="L114" s="30"/>
    </row>
    <row r="115" spans="2:12" s="1" customFormat="1" ht="15.2" customHeight="1">
      <c r="B115" s="30"/>
      <c r="C115" s="25" t="s">
        <v>23</v>
      </c>
      <c r="F115" s="23" t="str">
        <f>E15</f>
        <v>Krajská zdravotní, a.s.</v>
      </c>
      <c r="I115" s="25" t="s">
        <v>29</v>
      </c>
      <c r="J115" s="28" t="str">
        <f>E21</f>
        <v xml:space="preserve">4DS, spol. s r.o. </v>
      </c>
      <c r="L115" s="30"/>
    </row>
    <row r="116" spans="2:12" s="1" customFormat="1" ht="15.2" customHeight="1">
      <c r="B116" s="30"/>
      <c r="C116" s="25" t="s">
        <v>27</v>
      </c>
      <c r="F116" s="23" t="str">
        <f>IF(E18="","",E18)</f>
        <v>Vyplň údaj</v>
      </c>
      <c r="I116" s="25" t="s">
        <v>32</v>
      </c>
      <c r="J116" s="28" t="str">
        <f>E24</f>
        <v>Vladimír Mrázek</v>
      </c>
      <c r="L116" s="30"/>
    </row>
    <row r="117" spans="2:12" s="1" customFormat="1" ht="10.35" customHeight="1">
      <c r="B117" s="30"/>
      <c r="L117" s="30"/>
    </row>
    <row r="118" spans="2:20" s="10" customFormat="1" ht="29.25" customHeight="1">
      <c r="B118" s="110"/>
      <c r="C118" s="111" t="s">
        <v>117</v>
      </c>
      <c r="D118" s="112" t="s">
        <v>61</v>
      </c>
      <c r="E118" s="112" t="s">
        <v>57</v>
      </c>
      <c r="F118" s="112" t="s">
        <v>58</v>
      </c>
      <c r="G118" s="112" t="s">
        <v>118</v>
      </c>
      <c r="H118" s="112" t="s">
        <v>119</v>
      </c>
      <c r="I118" s="112" t="s">
        <v>120</v>
      </c>
      <c r="J118" s="112" t="s">
        <v>110</v>
      </c>
      <c r="K118" s="113" t="s">
        <v>121</v>
      </c>
      <c r="L118" s="110"/>
      <c r="M118" s="57" t="s">
        <v>1</v>
      </c>
      <c r="N118" s="58" t="s">
        <v>40</v>
      </c>
      <c r="O118" s="58" t="s">
        <v>122</v>
      </c>
      <c r="P118" s="58" t="s">
        <v>123</v>
      </c>
      <c r="Q118" s="58" t="s">
        <v>124</v>
      </c>
      <c r="R118" s="58" t="s">
        <v>125</v>
      </c>
      <c r="S118" s="58" t="s">
        <v>126</v>
      </c>
      <c r="T118" s="59" t="s">
        <v>127</v>
      </c>
    </row>
    <row r="119" spans="2:63" s="1" customFormat="1" ht="22.9" customHeight="1">
      <c r="B119" s="30"/>
      <c r="C119" s="62" t="s">
        <v>128</v>
      </c>
      <c r="J119" s="114">
        <f>BK119</f>
        <v>0</v>
      </c>
      <c r="L119" s="30"/>
      <c r="M119" s="60"/>
      <c r="N119" s="51"/>
      <c r="O119" s="51"/>
      <c r="P119" s="115">
        <f>P120</f>
        <v>0</v>
      </c>
      <c r="Q119" s="51"/>
      <c r="R119" s="115">
        <f>R120</f>
        <v>0</v>
      </c>
      <c r="S119" s="51"/>
      <c r="T119" s="116">
        <f>T120</f>
        <v>0</v>
      </c>
      <c r="AT119" s="15" t="s">
        <v>75</v>
      </c>
      <c r="AU119" s="15" t="s">
        <v>112</v>
      </c>
      <c r="BK119" s="117">
        <f>BK120</f>
        <v>0</v>
      </c>
    </row>
    <row r="120" spans="2:63" s="11" customFormat="1" ht="25.9" customHeight="1">
      <c r="B120" s="118"/>
      <c r="D120" s="119" t="s">
        <v>75</v>
      </c>
      <c r="E120" s="120" t="s">
        <v>129</v>
      </c>
      <c r="F120" s="120" t="s">
        <v>130</v>
      </c>
      <c r="I120" s="121"/>
      <c r="J120" s="122">
        <f>BK120</f>
        <v>0</v>
      </c>
      <c r="L120" s="118"/>
      <c r="M120" s="123"/>
      <c r="P120" s="124">
        <f>P121+P123</f>
        <v>0</v>
      </c>
      <c r="R120" s="124">
        <f>R121+R123</f>
        <v>0</v>
      </c>
      <c r="T120" s="125">
        <f>T121+T123</f>
        <v>0</v>
      </c>
      <c r="AR120" s="119" t="s">
        <v>131</v>
      </c>
      <c r="AT120" s="126" t="s">
        <v>75</v>
      </c>
      <c r="AU120" s="126" t="s">
        <v>76</v>
      </c>
      <c r="AY120" s="119" t="s">
        <v>132</v>
      </c>
      <c r="BK120" s="127">
        <f>BK121+BK123</f>
        <v>0</v>
      </c>
    </row>
    <row r="121" spans="2:63" s="11" customFormat="1" ht="22.9" customHeight="1">
      <c r="B121" s="118"/>
      <c r="D121" s="119" t="s">
        <v>75</v>
      </c>
      <c r="E121" s="128" t="s">
        <v>133</v>
      </c>
      <c r="F121" s="128" t="s">
        <v>134</v>
      </c>
      <c r="I121" s="121"/>
      <c r="J121" s="129">
        <f>BK121</f>
        <v>0</v>
      </c>
      <c r="L121" s="118"/>
      <c r="M121" s="123"/>
      <c r="P121" s="124">
        <f>P122</f>
        <v>0</v>
      </c>
      <c r="R121" s="124">
        <f>R122</f>
        <v>0</v>
      </c>
      <c r="T121" s="125">
        <f>T122</f>
        <v>0</v>
      </c>
      <c r="AR121" s="119" t="s">
        <v>131</v>
      </c>
      <c r="AT121" s="126" t="s">
        <v>75</v>
      </c>
      <c r="AU121" s="126" t="s">
        <v>84</v>
      </c>
      <c r="AY121" s="119" t="s">
        <v>132</v>
      </c>
      <c r="BK121" s="127">
        <f>BK122</f>
        <v>0</v>
      </c>
    </row>
    <row r="122" spans="2:65" s="1" customFormat="1" ht="16.5" customHeight="1">
      <c r="B122" s="130"/>
      <c r="C122" s="131" t="s">
        <v>84</v>
      </c>
      <c r="D122" s="131" t="s">
        <v>135</v>
      </c>
      <c r="E122" s="132" t="s">
        <v>136</v>
      </c>
      <c r="F122" s="133" t="s">
        <v>134</v>
      </c>
      <c r="G122" s="134" t="s">
        <v>137</v>
      </c>
      <c r="H122" s="135">
        <v>1</v>
      </c>
      <c r="I122" s="136"/>
      <c r="J122" s="137">
        <f>ROUND(I122*H122,2)</f>
        <v>0</v>
      </c>
      <c r="K122" s="133"/>
      <c r="L122" s="30"/>
      <c r="M122" s="138" t="s">
        <v>1</v>
      </c>
      <c r="N122" s="139" t="s">
        <v>41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139</v>
      </c>
      <c r="AT122" s="142" t="s">
        <v>135</v>
      </c>
      <c r="AU122" s="142" t="s">
        <v>86</v>
      </c>
      <c r="AY122" s="15" t="s">
        <v>132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5" t="s">
        <v>84</v>
      </c>
      <c r="BK122" s="143">
        <f>ROUND(I122*H122,2)</f>
        <v>0</v>
      </c>
      <c r="BL122" s="15" t="s">
        <v>139</v>
      </c>
      <c r="BM122" s="142" t="s">
        <v>140</v>
      </c>
    </row>
    <row r="123" spans="2:63" s="11" customFormat="1" ht="22.9" customHeight="1">
      <c r="B123" s="118"/>
      <c r="D123" s="119" t="s">
        <v>75</v>
      </c>
      <c r="E123" s="128" t="s">
        <v>141</v>
      </c>
      <c r="F123" s="128" t="s">
        <v>142</v>
      </c>
      <c r="I123" s="121"/>
      <c r="J123" s="129">
        <f>BK123</f>
        <v>0</v>
      </c>
      <c r="L123" s="118"/>
      <c r="M123" s="123"/>
      <c r="P123" s="124">
        <f>P124</f>
        <v>0</v>
      </c>
      <c r="R123" s="124">
        <f>R124</f>
        <v>0</v>
      </c>
      <c r="T123" s="125">
        <f>T124</f>
        <v>0</v>
      </c>
      <c r="AR123" s="119" t="s">
        <v>131</v>
      </c>
      <c r="AT123" s="126" t="s">
        <v>75</v>
      </c>
      <c r="AU123" s="126" t="s">
        <v>84</v>
      </c>
      <c r="AY123" s="119" t="s">
        <v>132</v>
      </c>
      <c r="BK123" s="127">
        <f>BK124</f>
        <v>0</v>
      </c>
    </row>
    <row r="124" spans="2:65" s="1" customFormat="1" ht="16.5" customHeight="1">
      <c r="B124" s="130"/>
      <c r="C124" s="131" t="s">
        <v>86</v>
      </c>
      <c r="D124" s="131" t="s">
        <v>135</v>
      </c>
      <c r="E124" s="132" t="s">
        <v>143</v>
      </c>
      <c r="F124" s="133" t="s">
        <v>144</v>
      </c>
      <c r="G124" s="134" t="s">
        <v>137</v>
      </c>
      <c r="H124" s="135">
        <v>1</v>
      </c>
      <c r="I124" s="136"/>
      <c r="J124" s="137">
        <f>ROUND(I124*H124,2)</f>
        <v>0</v>
      </c>
      <c r="K124" s="133" t="s">
        <v>1</v>
      </c>
      <c r="L124" s="30"/>
      <c r="M124" s="144" t="s">
        <v>1</v>
      </c>
      <c r="N124" s="145" t="s">
        <v>41</v>
      </c>
      <c r="O124" s="146"/>
      <c r="P124" s="147">
        <f>O124*H124</f>
        <v>0</v>
      </c>
      <c r="Q124" s="147">
        <v>0</v>
      </c>
      <c r="R124" s="147">
        <f>Q124*H124</f>
        <v>0</v>
      </c>
      <c r="S124" s="147">
        <v>0</v>
      </c>
      <c r="T124" s="148">
        <f>S124*H124</f>
        <v>0</v>
      </c>
      <c r="AR124" s="142" t="s">
        <v>139</v>
      </c>
      <c r="AT124" s="142" t="s">
        <v>135</v>
      </c>
      <c r="AU124" s="142" t="s">
        <v>86</v>
      </c>
      <c r="AY124" s="15" t="s">
        <v>132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84</v>
      </c>
      <c r="BK124" s="143">
        <f>ROUND(I124*H124,2)</f>
        <v>0</v>
      </c>
      <c r="BL124" s="15" t="s">
        <v>139</v>
      </c>
      <c r="BM124" s="142" t="s">
        <v>145</v>
      </c>
    </row>
    <row r="125" spans="2:12" s="1" customFormat="1" ht="6.95" customHeight="1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30"/>
    </row>
  </sheetData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160"/>
  <sheetViews>
    <sheetView showGridLines="0" view="pageBreakPreview" zoomScaleSheetLayoutView="100" workbookViewId="0" topLeftCell="A13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146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ROUND((SUM(BE123:BE159)),2)</f>
        <v>0</v>
      </c>
      <c r="I33" s="90">
        <v>0.21</v>
      </c>
      <c r="J33" s="89">
        <f>ROUND(((SUM(BE123:BE159))*I33),2)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ROUND((SUM(BF123:BF159)),2)</f>
        <v>0</v>
      </c>
      <c r="I34" s="90">
        <v>0.15</v>
      </c>
      <c r="J34" s="89">
        <f>ROUND(((SUM(BF123:BF159))*I34),2)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ROUND((SUM(BG123:BG159)),2)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ROUND((SUM(BH123:BH159)),2)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ROUND((SUM(BI123:BI159)),2)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02 - BOURACÍ PRÁCE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J123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147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9" customHeight="1">
      <c r="B98" s="106"/>
      <c r="D98" s="107" t="s">
        <v>148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9" customHeight="1">
      <c r="B99" s="106"/>
      <c r="D99" s="107" t="s">
        <v>149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8" customFormat="1" ht="24.95" customHeight="1">
      <c r="B100" s="102"/>
      <c r="D100" s="103" t="s">
        <v>150</v>
      </c>
      <c r="E100" s="104"/>
      <c r="F100" s="104"/>
      <c r="G100" s="104"/>
      <c r="H100" s="104"/>
      <c r="I100" s="104"/>
      <c r="J100" s="105">
        <f>J148</f>
        <v>0</v>
      </c>
      <c r="L100" s="102"/>
    </row>
    <row r="101" spans="2:12" s="9" customFormat="1" ht="19.9" customHeight="1">
      <c r="B101" s="106"/>
      <c r="D101" s="107" t="s">
        <v>151</v>
      </c>
      <c r="E101" s="108"/>
      <c r="F101" s="108"/>
      <c r="G101" s="108"/>
      <c r="H101" s="108"/>
      <c r="I101" s="108"/>
      <c r="J101" s="109">
        <f>J149</f>
        <v>0</v>
      </c>
      <c r="L101" s="106"/>
    </row>
    <row r="102" spans="2:12" s="9" customFormat="1" ht="19.9" customHeight="1">
      <c r="B102" s="106"/>
      <c r="D102" s="107" t="s">
        <v>152</v>
      </c>
      <c r="E102" s="108"/>
      <c r="F102" s="108"/>
      <c r="G102" s="108"/>
      <c r="H102" s="108"/>
      <c r="I102" s="108"/>
      <c r="J102" s="109">
        <f>J152</f>
        <v>0</v>
      </c>
      <c r="L102" s="106"/>
    </row>
    <row r="103" spans="2:12" s="9" customFormat="1" ht="19.9" customHeight="1">
      <c r="B103" s="106"/>
      <c r="D103" s="107" t="s">
        <v>153</v>
      </c>
      <c r="E103" s="108"/>
      <c r="F103" s="108"/>
      <c r="G103" s="108"/>
      <c r="H103" s="108"/>
      <c r="I103" s="108"/>
      <c r="J103" s="109">
        <f>J155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116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15</v>
      </c>
      <c r="L112" s="30"/>
    </row>
    <row r="113" spans="2:12" s="1" customFormat="1" ht="16.5" customHeight="1">
      <c r="B113" s="30"/>
      <c r="E113" s="221" t="str">
        <f>E7</f>
        <v>Modernizace tlakové stanice N2O vč. umístění tlakové stanice CO2</v>
      </c>
      <c r="F113" s="222"/>
      <c r="G113" s="222"/>
      <c r="H113" s="222"/>
      <c r="L113" s="30"/>
    </row>
    <row r="114" spans="2:12" s="1" customFormat="1" ht="12" customHeight="1">
      <c r="B114" s="30"/>
      <c r="C114" s="25" t="s">
        <v>106</v>
      </c>
      <c r="L114" s="30"/>
    </row>
    <row r="115" spans="2:12" s="1" customFormat="1" ht="16.5" customHeight="1">
      <c r="B115" s="30"/>
      <c r="E115" s="211" t="str">
        <f>E9</f>
        <v>02 - BOURACÍ PRÁCE</v>
      </c>
      <c r="F115" s="220"/>
      <c r="G115" s="220"/>
      <c r="H115" s="220"/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19</v>
      </c>
      <c r="F117" s="23" t="str">
        <f>F12</f>
        <v>Masarykova nemocnice v Ústí nad Labem</v>
      </c>
      <c r="I117" s="25" t="s">
        <v>21</v>
      </c>
      <c r="J117" s="50" t="str">
        <f>IF(J12="","",J12)</f>
        <v>26. 2. 2023</v>
      </c>
      <c r="L117" s="30"/>
    </row>
    <row r="118" spans="2:12" s="1" customFormat="1" ht="6.95" customHeight="1">
      <c r="B118" s="30"/>
      <c r="L118" s="30"/>
    </row>
    <row r="119" spans="2:12" s="1" customFormat="1" ht="15.2" customHeight="1">
      <c r="B119" s="30"/>
      <c r="C119" s="25" t="s">
        <v>23</v>
      </c>
      <c r="F119" s="23" t="str">
        <f>E15</f>
        <v>Krajská zdravotní, a.s.</v>
      </c>
      <c r="I119" s="25" t="s">
        <v>29</v>
      </c>
      <c r="J119" s="28" t="str">
        <f>E21</f>
        <v xml:space="preserve">4DS, spol. s r.o. </v>
      </c>
      <c r="L119" s="30"/>
    </row>
    <row r="120" spans="2:12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32</v>
      </c>
      <c r="J120" s="28" t="str">
        <f>E24</f>
        <v>Vladimír Mrázek</v>
      </c>
      <c r="L120" s="30"/>
    </row>
    <row r="121" spans="2:12" s="1" customFormat="1" ht="10.35" customHeight="1">
      <c r="B121" s="30"/>
      <c r="L121" s="30"/>
    </row>
    <row r="122" spans="2:20" s="10" customFormat="1" ht="29.25" customHeight="1">
      <c r="B122" s="110"/>
      <c r="C122" s="111" t="s">
        <v>117</v>
      </c>
      <c r="D122" s="112" t="s">
        <v>61</v>
      </c>
      <c r="E122" s="112" t="s">
        <v>57</v>
      </c>
      <c r="F122" s="112" t="s">
        <v>58</v>
      </c>
      <c r="G122" s="112" t="s">
        <v>118</v>
      </c>
      <c r="H122" s="112" t="s">
        <v>119</v>
      </c>
      <c r="I122" s="112" t="s">
        <v>120</v>
      </c>
      <c r="J122" s="112" t="s">
        <v>110</v>
      </c>
      <c r="K122" s="113" t="s">
        <v>121</v>
      </c>
      <c r="L122" s="110"/>
      <c r="M122" s="57" t="s">
        <v>1</v>
      </c>
      <c r="N122" s="58" t="s">
        <v>40</v>
      </c>
      <c r="O122" s="58" t="s">
        <v>122</v>
      </c>
      <c r="P122" s="58" t="s">
        <v>123</v>
      </c>
      <c r="Q122" s="58" t="s">
        <v>124</v>
      </c>
      <c r="R122" s="58" t="s">
        <v>125</v>
      </c>
      <c r="S122" s="58" t="s">
        <v>126</v>
      </c>
      <c r="T122" s="59" t="s">
        <v>127</v>
      </c>
    </row>
    <row r="123" spans="2:63" s="1" customFormat="1" ht="22.9" customHeight="1">
      <c r="B123" s="30"/>
      <c r="C123" s="62" t="s">
        <v>128</v>
      </c>
      <c r="J123" s="114">
        <f>BK123</f>
        <v>0</v>
      </c>
      <c r="L123" s="30"/>
      <c r="M123" s="60"/>
      <c r="N123" s="51"/>
      <c r="O123" s="51"/>
      <c r="P123" s="115">
        <f>P124+P148</f>
        <v>0</v>
      </c>
      <c r="Q123" s="51"/>
      <c r="R123" s="115">
        <f>R124+R148</f>
        <v>0.055628</v>
      </c>
      <c r="S123" s="51"/>
      <c r="T123" s="116">
        <f>T124+T148</f>
        <v>2.1216250999999997</v>
      </c>
      <c r="AT123" s="15" t="s">
        <v>75</v>
      </c>
      <c r="AU123" s="15" t="s">
        <v>112</v>
      </c>
      <c r="BK123" s="117">
        <f>BK124+BK148</f>
        <v>0</v>
      </c>
    </row>
    <row r="124" spans="2:63" s="11" customFormat="1" ht="25.9" customHeight="1">
      <c r="B124" s="118"/>
      <c r="D124" s="119" t="s">
        <v>75</v>
      </c>
      <c r="E124" s="120" t="s">
        <v>154</v>
      </c>
      <c r="F124" s="120" t="s">
        <v>155</v>
      </c>
      <c r="I124" s="121"/>
      <c r="J124" s="122">
        <f>BK124</f>
        <v>0</v>
      </c>
      <c r="L124" s="118"/>
      <c r="M124" s="123"/>
      <c r="P124" s="124">
        <f>P125+P142</f>
        <v>0</v>
      </c>
      <c r="R124" s="124">
        <f>R125+R142</f>
        <v>0.004168</v>
      </c>
      <c r="T124" s="125">
        <f>T125+T142</f>
        <v>2.0926649999999998</v>
      </c>
      <c r="AR124" s="119" t="s">
        <v>84</v>
      </c>
      <c r="AT124" s="126" t="s">
        <v>75</v>
      </c>
      <c r="AU124" s="126" t="s">
        <v>76</v>
      </c>
      <c r="AY124" s="119" t="s">
        <v>132</v>
      </c>
      <c r="BK124" s="127">
        <f>BK125+BK142</f>
        <v>0</v>
      </c>
    </row>
    <row r="125" spans="2:63" s="11" customFormat="1" ht="22.9" customHeight="1">
      <c r="B125" s="118"/>
      <c r="D125" s="119" t="s">
        <v>75</v>
      </c>
      <c r="E125" s="128" t="s">
        <v>156</v>
      </c>
      <c r="F125" s="128" t="s">
        <v>157</v>
      </c>
      <c r="I125" s="121"/>
      <c r="J125" s="129">
        <f>BK125</f>
        <v>0</v>
      </c>
      <c r="L125" s="118"/>
      <c r="M125" s="123"/>
      <c r="P125" s="124">
        <f>SUM(P126:P141)</f>
        <v>0</v>
      </c>
      <c r="R125" s="124">
        <f>SUM(R126:R141)</f>
        <v>0.004168</v>
      </c>
      <c r="T125" s="125">
        <f>SUM(T126:T141)</f>
        <v>2.0926649999999998</v>
      </c>
      <c r="AR125" s="119" t="s">
        <v>84</v>
      </c>
      <c r="AT125" s="126" t="s">
        <v>75</v>
      </c>
      <c r="AU125" s="126" t="s">
        <v>84</v>
      </c>
      <c r="AY125" s="119" t="s">
        <v>132</v>
      </c>
      <c r="BK125" s="127">
        <f>SUM(BK126:BK141)</f>
        <v>0</v>
      </c>
    </row>
    <row r="126" spans="2:65" s="1" customFormat="1" ht="16.5" customHeight="1">
      <c r="B126" s="130"/>
      <c r="C126" s="131" t="s">
        <v>84</v>
      </c>
      <c r="D126" s="131" t="s">
        <v>135</v>
      </c>
      <c r="E126" s="132" t="s">
        <v>158</v>
      </c>
      <c r="F126" s="133" t="s">
        <v>159</v>
      </c>
      <c r="G126" s="134" t="s">
        <v>160</v>
      </c>
      <c r="H126" s="135">
        <v>0.591</v>
      </c>
      <c r="I126" s="136"/>
      <c r="J126" s="137">
        <f>ROUND(I126*H126,2)</f>
        <v>0</v>
      </c>
      <c r="K126" s="133" t="s">
        <v>138</v>
      </c>
      <c r="L126" s="30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1.8</v>
      </c>
      <c r="T126" s="141">
        <f>S126*H126</f>
        <v>1.0638</v>
      </c>
      <c r="AR126" s="142" t="s">
        <v>161</v>
      </c>
      <c r="AT126" s="142" t="s">
        <v>135</v>
      </c>
      <c r="AU126" s="142" t="s">
        <v>86</v>
      </c>
      <c r="AY126" s="15" t="s">
        <v>132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84</v>
      </c>
      <c r="BK126" s="143">
        <f>ROUND(I126*H126,2)</f>
        <v>0</v>
      </c>
      <c r="BL126" s="15" t="s">
        <v>161</v>
      </c>
      <c r="BM126" s="142" t="s">
        <v>162</v>
      </c>
    </row>
    <row r="127" spans="2:51" s="12" customFormat="1" ht="12">
      <c r="B127" s="149"/>
      <c r="D127" s="150" t="s">
        <v>163</v>
      </c>
      <c r="E127" s="151" t="s">
        <v>1</v>
      </c>
      <c r="F127" s="152" t="s">
        <v>164</v>
      </c>
      <c r="H127" s="153">
        <v>0.591</v>
      </c>
      <c r="I127" s="154"/>
      <c r="L127" s="149"/>
      <c r="M127" s="155"/>
      <c r="T127" s="156"/>
      <c r="AT127" s="151" t="s">
        <v>163</v>
      </c>
      <c r="AU127" s="151" t="s">
        <v>86</v>
      </c>
      <c r="AV127" s="12" t="s">
        <v>86</v>
      </c>
      <c r="AW127" s="12" t="s">
        <v>31</v>
      </c>
      <c r="AX127" s="12" t="s">
        <v>84</v>
      </c>
      <c r="AY127" s="151" t="s">
        <v>132</v>
      </c>
    </row>
    <row r="128" spans="2:65" s="1" customFormat="1" ht="16.5" customHeight="1">
      <c r="B128" s="130"/>
      <c r="C128" s="131" t="s">
        <v>86</v>
      </c>
      <c r="D128" s="131" t="s">
        <v>135</v>
      </c>
      <c r="E128" s="132" t="s">
        <v>165</v>
      </c>
      <c r="F128" s="133" t="s">
        <v>166</v>
      </c>
      <c r="G128" s="134" t="s">
        <v>167</v>
      </c>
      <c r="H128" s="135">
        <v>2.365</v>
      </c>
      <c r="I128" s="136"/>
      <c r="J128" s="137">
        <f>ROUND(I128*H128,2)</f>
        <v>0</v>
      </c>
      <c r="K128" s="133" t="s">
        <v>138</v>
      </c>
      <c r="L128" s="30"/>
      <c r="M128" s="138" t="s">
        <v>1</v>
      </c>
      <c r="N128" s="139" t="s">
        <v>41</v>
      </c>
      <c r="P128" s="140">
        <f>O128*H128</f>
        <v>0</v>
      </c>
      <c r="Q128" s="140">
        <v>0</v>
      </c>
      <c r="R128" s="140">
        <f>Q128*H128</f>
        <v>0</v>
      </c>
      <c r="S128" s="140">
        <v>0.365</v>
      </c>
      <c r="T128" s="141">
        <f>S128*H128</f>
        <v>0.863225</v>
      </c>
      <c r="AR128" s="142" t="s">
        <v>161</v>
      </c>
      <c r="AT128" s="142" t="s">
        <v>135</v>
      </c>
      <c r="AU128" s="142" t="s">
        <v>86</v>
      </c>
      <c r="AY128" s="15" t="s">
        <v>132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5" t="s">
        <v>84</v>
      </c>
      <c r="BK128" s="143">
        <f>ROUND(I128*H128,2)</f>
        <v>0</v>
      </c>
      <c r="BL128" s="15" t="s">
        <v>161</v>
      </c>
      <c r="BM128" s="142" t="s">
        <v>168</v>
      </c>
    </row>
    <row r="129" spans="2:51" s="12" customFormat="1" ht="12">
      <c r="B129" s="149"/>
      <c r="D129" s="150" t="s">
        <v>163</v>
      </c>
      <c r="E129" s="151" t="s">
        <v>1</v>
      </c>
      <c r="F129" s="152" t="s">
        <v>169</v>
      </c>
      <c r="H129" s="153">
        <v>2.365</v>
      </c>
      <c r="I129" s="154"/>
      <c r="L129" s="149"/>
      <c r="M129" s="155"/>
      <c r="T129" s="156"/>
      <c r="AT129" s="151" t="s">
        <v>163</v>
      </c>
      <c r="AU129" s="151" t="s">
        <v>86</v>
      </c>
      <c r="AV129" s="12" t="s">
        <v>86</v>
      </c>
      <c r="AW129" s="12" t="s">
        <v>31</v>
      </c>
      <c r="AX129" s="12" t="s">
        <v>84</v>
      </c>
      <c r="AY129" s="151" t="s">
        <v>132</v>
      </c>
    </row>
    <row r="130" spans="2:65" s="1" customFormat="1" ht="16.5" customHeight="1">
      <c r="B130" s="130"/>
      <c r="C130" s="131" t="s">
        <v>170</v>
      </c>
      <c r="D130" s="131" t="s">
        <v>135</v>
      </c>
      <c r="E130" s="132" t="s">
        <v>171</v>
      </c>
      <c r="F130" s="133" t="s">
        <v>172</v>
      </c>
      <c r="G130" s="134" t="s">
        <v>173</v>
      </c>
      <c r="H130" s="135">
        <v>4.3</v>
      </c>
      <c r="I130" s="136"/>
      <c r="J130" s="137">
        <f>ROUND(I130*H130,2)</f>
        <v>0</v>
      </c>
      <c r="K130" s="133" t="s">
        <v>138</v>
      </c>
      <c r="L130" s="30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0.018</v>
      </c>
      <c r="T130" s="141">
        <f>S130*H130</f>
        <v>0.0774</v>
      </c>
      <c r="AR130" s="142" t="s">
        <v>161</v>
      </c>
      <c r="AT130" s="142" t="s">
        <v>135</v>
      </c>
      <c r="AU130" s="142" t="s">
        <v>86</v>
      </c>
      <c r="AY130" s="15" t="s">
        <v>132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84</v>
      </c>
      <c r="BK130" s="143">
        <f>ROUND(I130*H130,2)</f>
        <v>0</v>
      </c>
      <c r="BL130" s="15" t="s">
        <v>161</v>
      </c>
      <c r="BM130" s="142" t="s">
        <v>174</v>
      </c>
    </row>
    <row r="131" spans="2:51" s="12" customFormat="1" ht="12">
      <c r="B131" s="149"/>
      <c r="D131" s="150" t="s">
        <v>163</v>
      </c>
      <c r="E131" s="151" t="s">
        <v>1</v>
      </c>
      <c r="F131" s="152" t="s">
        <v>175</v>
      </c>
      <c r="H131" s="153">
        <v>4.3</v>
      </c>
      <c r="I131" s="154"/>
      <c r="L131" s="149"/>
      <c r="M131" s="155"/>
      <c r="T131" s="156"/>
      <c r="AT131" s="151" t="s">
        <v>163</v>
      </c>
      <c r="AU131" s="151" t="s">
        <v>86</v>
      </c>
      <c r="AV131" s="12" t="s">
        <v>86</v>
      </c>
      <c r="AW131" s="12" t="s">
        <v>31</v>
      </c>
      <c r="AX131" s="12" t="s">
        <v>84</v>
      </c>
      <c r="AY131" s="151" t="s">
        <v>132</v>
      </c>
    </row>
    <row r="132" spans="2:65" s="1" customFormat="1" ht="16.5" customHeight="1">
      <c r="B132" s="130"/>
      <c r="C132" s="131" t="s">
        <v>161</v>
      </c>
      <c r="D132" s="131" t="s">
        <v>135</v>
      </c>
      <c r="E132" s="132" t="s">
        <v>176</v>
      </c>
      <c r="F132" s="133" t="s">
        <v>177</v>
      </c>
      <c r="G132" s="134" t="s">
        <v>173</v>
      </c>
      <c r="H132" s="135">
        <v>1.2</v>
      </c>
      <c r="I132" s="136"/>
      <c r="J132" s="137">
        <f>ROUND(I132*H132,2)</f>
        <v>0</v>
      </c>
      <c r="K132" s="133" t="s">
        <v>138</v>
      </c>
      <c r="L132" s="30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0.042</v>
      </c>
      <c r="T132" s="141">
        <f>S132*H132</f>
        <v>0.0504</v>
      </c>
      <c r="AR132" s="142" t="s">
        <v>161</v>
      </c>
      <c r="AT132" s="142" t="s">
        <v>135</v>
      </c>
      <c r="AU132" s="142" t="s">
        <v>86</v>
      </c>
      <c r="AY132" s="15" t="s">
        <v>132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5" t="s">
        <v>84</v>
      </c>
      <c r="BK132" s="143">
        <f>ROUND(I132*H132,2)</f>
        <v>0</v>
      </c>
      <c r="BL132" s="15" t="s">
        <v>161</v>
      </c>
      <c r="BM132" s="142" t="s">
        <v>178</v>
      </c>
    </row>
    <row r="133" spans="2:65" s="1" customFormat="1" ht="16.5" customHeight="1">
      <c r="B133" s="130"/>
      <c r="C133" s="131" t="s">
        <v>131</v>
      </c>
      <c r="D133" s="131" t="s">
        <v>135</v>
      </c>
      <c r="E133" s="132" t="s">
        <v>179</v>
      </c>
      <c r="F133" s="133" t="s">
        <v>180</v>
      </c>
      <c r="G133" s="134" t="s">
        <v>173</v>
      </c>
      <c r="H133" s="135">
        <v>2.8</v>
      </c>
      <c r="I133" s="136"/>
      <c r="J133" s="137">
        <f>ROUND(I133*H133,2)</f>
        <v>0</v>
      </c>
      <c r="K133" s="133" t="s">
        <v>138</v>
      </c>
      <c r="L133" s="30"/>
      <c r="M133" s="138" t="s">
        <v>1</v>
      </c>
      <c r="N133" s="139" t="s">
        <v>41</v>
      </c>
      <c r="P133" s="140">
        <f>O133*H133</f>
        <v>0</v>
      </c>
      <c r="Q133" s="140">
        <v>0.00091</v>
      </c>
      <c r="R133" s="140">
        <f>Q133*H133</f>
        <v>0.002548</v>
      </c>
      <c r="S133" s="140">
        <v>0.0028</v>
      </c>
      <c r="T133" s="141">
        <f>S133*H133</f>
        <v>0.00784</v>
      </c>
      <c r="AR133" s="142" t="s">
        <v>161</v>
      </c>
      <c r="AT133" s="142" t="s">
        <v>135</v>
      </c>
      <c r="AU133" s="142" t="s">
        <v>86</v>
      </c>
      <c r="AY133" s="15" t="s">
        <v>132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84</v>
      </c>
      <c r="BK133" s="143">
        <f>ROUND(I133*H133,2)</f>
        <v>0</v>
      </c>
      <c r="BL133" s="15" t="s">
        <v>161</v>
      </c>
      <c r="BM133" s="142" t="s">
        <v>181</v>
      </c>
    </row>
    <row r="134" spans="2:51" s="12" customFormat="1" ht="12">
      <c r="B134" s="149"/>
      <c r="D134" s="150" t="s">
        <v>163</v>
      </c>
      <c r="E134" s="151" t="s">
        <v>1</v>
      </c>
      <c r="F134" s="152" t="s">
        <v>182</v>
      </c>
      <c r="H134" s="153">
        <v>1.8</v>
      </c>
      <c r="I134" s="154"/>
      <c r="L134" s="149"/>
      <c r="M134" s="155"/>
      <c r="T134" s="156"/>
      <c r="AT134" s="151" t="s">
        <v>163</v>
      </c>
      <c r="AU134" s="151" t="s">
        <v>86</v>
      </c>
      <c r="AV134" s="12" t="s">
        <v>86</v>
      </c>
      <c r="AW134" s="12" t="s">
        <v>31</v>
      </c>
      <c r="AX134" s="12" t="s">
        <v>76</v>
      </c>
      <c r="AY134" s="151" t="s">
        <v>132</v>
      </c>
    </row>
    <row r="135" spans="2:51" s="12" customFormat="1" ht="12">
      <c r="B135" s="149"/>
      <c r="D135" s="150" t="s">
        <v>163</v>
      </c>
      <c r="E135" s="151" t="s">
        <v>1</v>
      </c>
      <c r="F135" s="152" t="s">
        <v>183</v>
      </c>
      <c r="H135" s="153">
        <v>1</v>
      </c>
      <c r="I135" s="154"/>
      <c r="L135" s="149"/>
      <c r="M135" s="155"/>
      <c r="T135" s="156"/>
      <c r="AT135" s="151" t="s">
        <v>163</v>
      </c>
      <c r="AU135" s="151" t="s">
        <v>86</v>
      </c>
      <c r="AV135" s="12" t="s">
        <v>86</v>
      </c>
      <c r="AW135" s="12" t="s">
        <v>31</v>
      </c>
      <c r="AX135" s="12" t="s">
        <v>76</v>
      </c>
      <c r="AY135" s="151" t="s">
        <v>132</v>
      </c>
    </row>
    <row r="136" spans="2:51" s="13" customFormat="1" ht="12">
      <c r="B136" s="157"/>
      <c r="D136" s="150" t="s">
        <v>163</v>
      </c>
      <c r="E136" s="158" t="s">
        <v>1</v>
      </c>
      <c r="F136" s="159" t="s">
        <v>184</v>
      </c>
      <c r="H136" s="160">
        <v>2.8</v>
      </c>
      <c r="I136" s="161"/>
      <c r="L136" s="157"/>
      <c r="M136" s="162"/>
      <c r="T136" s="163"/>
      <c r="AT136" s="158" t="s">
        <v>163</v>
      </c>
      <c r="AU136" s="158" t="s">
        <v>86</v>
      </c>
      <c r="AV136" s="13" t="s">
        <v>161</v>
      </c>
      <c r="AW136" s="13" t="s">
        <v>31</v>
      </c>
      <c r="AX136" s="13" t="s">
        <v>84</v>
      </c>
      <c r="AY136" s="158" t="s">
        <v>132</v>
      </c>
    </row>
    <row r="137" spans="2:65" s="1" customFormat="1" ht="16.5" customHeight="1">
      <c r="B137" s="130"/>
      <c r="C137" s="131" t="s">
        <v>185</v>
      </c>
      <c r="D137" s="131" t="s">
        <v>135</v>
      </c>
      <c r="E137" s="132" t="s">
        <v>186</v>
      </c>
      <c r="F137" s="133" t="s">
        <v>187</v>
      </c>
      <c r="G137" s="134" t="s">
        <v>173</v>
      </c>
      <c r="H137" s="135">
        <v>5.4</v>
      </c>
      <c r="I137" s="136"/>
      <c r="J137" s="137">
        <f>ROUND(I137*H137,2)</f>
        <v>0</v>
      </c>
      <c r="K137" s="133" t="s">
        <v>138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8E-05</v>
      </c>
      <c r="R137" s="140">
        <f>Q137*H137</f>
        <v>0.00043200000000000004</v>
      </c>
      <c r="S137" s="140">
        <v>0</v>
      </c>
      <c r="T137" s="141">
        <f>S137*H137</f>
        <v>0</v>
      </c>
      <c r="AR137" s="142" t="s">
        <v>161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161</v>
      </c>
      <c r="BM137" s="142" t="s">
        <v>188</v>
      </c>
    </row>
    <row r="138" spans="2:51" s="12" customFormat="1" ht="12">
      <c r="B138" s="149"/>
      <c r="D138" s="150" t="s">
        <v>163</v>
      </c>
      <c r="E138" s="151" t="s">
        <v>1</v>
      </c>
      <c r="F138" s="152" t="s">
        <v>189</v>
      </c>
      <c r="H138" s="153">
        <v>5.4</v>
      </c>
      <c r="I138" s="154"/>
      <c r="L138" s="149"/>
      <c r="M138" s="155"/>
      <c r="T138" s="156"/>
      <c r="AT138" s="151" t="s">
        <v>163</v>
      </c>
      <c r="AU138" s="151" t="s">
        <v>86</v>
      </c>
      <c r="AV138" s="12" t="s">
        <v>86</v>
      </c>
      <c r="AW138" s="12" t="s">
        <v>31</v>
      </c>
      <c r="AX138" s="12" t="s">
        <v>84</v>
      </c>
      <c r="AY138" s="151" t="s">
        <v>132</v>
      </c>
    </row>
    <row r="139" spans="2:65" s="1" customFormat="1" ht="16.5" customHeight="1">
      <c r="B139" s="130"/>
      <c r="C139" s="131" t="s">
        <v>190</v>
      </c>
      <c r="D139" s="131" t="s">
        <v>135</v>
      </c>
      <c r="E139" s="132" t="s">
        <v>191</v>
      </c>
      <c r="F139" s="133" t="s">
        <v>192</v>
      </c>
      <c r="G139" s="134" t="s">
        <v>173</v>
      </c>
      <c r="H139" s="135">
        <v>5.4</v>
      </c>
      <c r="I139" s="136"/>
      <c r="J139" s="137">
        <f>ROUND(I139*H139,2)</f>
        <v>0</v>
      </c>
      <c r="K139" s="133" t="s">
        <v>138</v>
      </c>
      <c r="L139" s="30"/>
      <c r="M139" s="138" t="s">
        <v>1</v>
      </c>
      <c r="N139" s="139" t="s">
        <v>41</v>
      </c>
      <c r="P139" s="140">
        <f>O139*H139</f>
        <v>0</v>
      </c>
      <c r="Q139" s="140">
        <v>0.00022</v>
      </c>
      <c r="R139" s="140">
        <f>Q139*H139</f>
        <v>0.001188</v>
      </c>
      <c r="S139" s="140">
        <v>0</v>
      </c>
      <c r="T139" s="141">
        <f>S139*H139</f>
        <v>0</v>
      </c>
      <c r="AR139" s="142" t="s">
        <v>161</v>
      </c>
      <c r="AT139" s="142" t="s">
        <v>135</v>
      </c>
      <c r="AU139" s="142" t="s">
        <v>86</v>
      </c>
      <c r="AY139" s="15" t="s">
        <v>132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5" t="s">
        <v>84</v>
      </c>
      <c r="BK139" s="143">
        <f>ROUND(I139*H139,2)</f>
        <v>0</v>
      </c>
      <c r="BL139" s="15" t="s">
        <v>161</v>
      </c>
      <c r="BM139" s="142" t="s">
        <v>193</v>
      </c>
    </row>
    <row r="140" spans="2:51" s="12" customFormat="1" ht="12">
      <c r="B140" s="149"/>
      <c r="D140" s="150" t="s">
        <v>163</v>
      </c>
      <c r="E140" s="151" t="s">
        <v>1</v>
      </c>
      <c r="F140" s="152" t="s">
        <v>189</v>
      </c>
      <c r="H140" s="153">
        <v>5.4</v>
      </c>
      <c r="I140" s="154"/>
      <c r="L140" s="149"/>
      <c r="M140" s="155"/>
      <c r="T140" s="156"/>
      <c r="AT140" s="151" t="s">
        <v>163</v>
      </c>
      <c r="AU140" s="151" t="s">
        <v>86</v>
      </c>
      <c r="AV140" s="12" t="s">
        <v>86</v>
      </c>
      <c r="AW140" s="12" t="s">
        <v>31</v>
      </c>
      <c r="AX140" s="12" t="s">
        <v>84</v>
      </c>
      <c r="AY140" s="151" t="s">
        <v>132</v>
      </c>
    </row>
    <row r="141" spans="2:65" s="1" customFormat="1" ht="16.5" customHeight="1">
      <c r="B141" s="130"/>
      <c r="C141" s="131" t="s">
        <v>194</v>
      </c>
      <c r="D141" s="131" t="s">
        <v>135</v>
      </c>
      <c r="E141" s="132" t="s">
        <v>195</v>
      </c>
      <c r="F141" s="133" t="s">
        <v>196</v>
      </c>
      <c r="G141" s="134" t="s">
        <v>197</v>
      </c>
      <c r="H141" s="135">
        <v>1</v>
      </c>
      <c r="I141" s="136"/>
      <c r="J141" s="137">
        <f>ROUND(I141*H141,2)</f>
        <v>0</v>
      </c>
      <c r="K141" s="133" t="s">
        <v>1</v>
      </c>
      <c r="L141" s="30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0.03</v>
      </c>
      <c r="T141" s="141">
        <f>S141*H141</f>
        <v>0.03</v>
      </c>
      <c r="AR141" s="142" t="s">
        <v>161</v>
      </c>
      <c r="AT141" s="142" t="s">
        <v>135</v>
      </c>
      <c r="AU141" s="142" t="s">
        <v>86</v>
      </c>
      <c r="AY141" s="15" t="s">
        <v>132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5" t="s">
        <v>84</v>
      </c>
      <c r="BK141" s="143">
        <f>ROUND(I141*H141,2)</f>
        <v>0</v>
      </c>
      <c r="BL141" s="15" t="s">
        <v>161</v>
      </c>
      <c r="BM141" s="142" t="s">
        <v>198</v>
      </c>
    </row>
    <row r="142" spans="2:63" s="11" customFormat="1" ht="22.9" customHeight="1">
      <c r="B142" s="118"/>
      <c r="D142" s="119" t="s">
        <v>75</v>
      </c>
      <c r="E142" s="128" t="s">
        <v>199</v>
      </c>
      <c r="F142" s="128" t="s">
        <v>200</v>
      </c>
      <c r="I142" s="121"/>
      <c r="J142" s="129">
        <f>BK142</f>
        <v>0</v>
      </c>
      <c r="L142" s="118"/>
      <c r="M142" s="123"/>
      <c r="P142" s="124">
        <f>SUM(P143:P147)</f>
        <v>0</v>
      </c>
      <c r="R142" s="124">
        <f>SUM(R143:R147)</f>
        <v>0</v>
      </c>
      <c r="T142" s="125">
        <f>SUM(T143:T147)</f>
        <v>0</v>
      </c>
      <c r="AR142" s="119" t="s">
        <v>84</v>
      </c>
      <c r="AT142" s="126" t="s">
        <v>75</v>
      </c>
      <c r="AU142" s="126" t="s">
        <v>84</v>
      </c>
      <c r="AY142" s="119" t="s">
        <v>132</v>
      </c>
      <c r="BK142" s="127">
        <f>SUM(BK143:BK147)</f>
        <v>0</v>
      </c>
    </row>
    <row r="143" spans="2:65" s="1" customFormat="1" ht="16.5" customHeight="1">
      <c r="B143" s="130"/>
      <c r="C143" s="131" t="s">
        <v>156</v>
      </c>
      <c r="D143" s="131" t="s">
        <v>135</v>
      </c>
      <c r="E143" s="132" t="s">
        <v>201</v>
      </c>
      <c r="F143" s="133" t="s">
        <v>202</v>
      </c>
      <c r="G143" s="134" t="s">
        <v>203</v>
      </c>
      <c r="H143" s="135">
        <v>2.122</v>
      </c>
      <c r="I143" s="136"/>
      <c r="J143" s="137">
        <f>ROUND(I143*H143,2)</f>
        <v>0</v>
      </c>
      <c r="K143" s="133" t="s">
        <v>138</v>
      </c>
      <c r="L143" s="30"/>
      <c r="M143" s="138" t="s">
        <v>1</v>
      </c>
      <c r="N143" s="139" t="s">
        <v>41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161</v>
      </c>
      <c r="AT143" s="142" t="s">
        <v>135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161</v>
      </c>
      <c r="BM143" s="142" t="s">
        <v>204</v>
      </c>
    </row>
    <row r="144" spans="2:65" s="1" customFormat="1" ht="16.5" customHeight="1">
      <c r="B144" s="130"/>
      <c r="C144" s="131" t="s">
        <v>205</v>
      </c>
      <c r="D144" s="131" t="s">
        <v>135</v>
      </c>
      <c r="E144" s="132" t="s">
        <v>206</v>
      </c>
      <c r="F144" s="133" t="s">
        <v>207</v>
      </c>
      <c r="G144" s="134" t="s">
        <v>203</v>
      </c>
      <c r="H144" s="135">
        <v>2.122</v>
      </c>
      <c r="I144" s="136"/>
      <c r="J144" s="137">
        <f>ROUND(I144*H144,2)</f>
        <v>0</v>
      </c>
      <c r="K144" s="133" t="s">
        <v>138</v>
      </c>
      <c r="L144" s="30"/>
      <c r="M144" s="138" t="s">
        <v>1</v>
      </c>
      <c r="N144" s="139" t="s">
        <v>41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161</v>
      </c>
      <c r="AT144" s="142" t="s">
        <v>135</v>
      </c>
      <c r="AU144" s="142" t="s">
        <v>86</v>
      </c>
      <c r="AY144" s="15" t="s">
        <v>132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5" t="s">
        <v>84</v>
      </c>
      <c r="BK144" s="143">
        <f>ROUND(I144*H144,2)</f>
        <v>0</v>
      </c>
      <c r="BL144" s="15" t="s">
        <v>161</v>
      </c>
      <c r="BM144" s="142" t="s">
        <v>208</v>
      </c>
    </row>
    <row r="145" spans="2:65" s="1" customFormat="1" ht="16.5" customHeight="1">
      <c r="B145" s="130"/>
      <c r="C145" s="131" t="s">
        <v>209</v>
      </c>
      <c r="D145" s="131" t="s">
        <v>135</v>
      </c>
      <c r="E145" s="132" t="s">
        <v>210</v>
      </c>
      <c r="F145" s="133" t="s">
        <v>211</v>
      </c>
      <c r="G145" s="134" t="s">
        <v>203</v>
      </c>
      <c r="H145" s="135">
        <v>2.122</v>
      </c>
      <c r="I145" s="136"/>
      <c r="J145" s="137">
        <f>ROUND(I145*H145,2)</f>
        <v>0</v>
      </c>
      <c r="K145" s="133" t="s">
        <v>138</v>
      </c>
      <c r="L145" s="30"/>
      <c r="M145" s="138" t="s">
        <v>1</v>
      </c>
      <c r="N145" s="139" t="s">
        <v>41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161</v>
      </c>
      <c r="AT145" s="142" t="s">
        <v>135</v>
      </c>
      <c r="AU145" s="142" t="s">
        <v>86</v>
      </c>
      <c r="AY145" s="15" t="s">
        <v>132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5" t="s">
        <v>84</v>
      </c>
      <c r="BK145" s="143">
        <f>ROUND(I145*H145,2)</f>
        <v>0</v>
      </c>
      <c r="BL145" s="15" t="s">
        <v>161</v>
      </c>
      <c r="BM145" s="142" t="s">
        <v>212</v>
      </c>
    </row>
    <row r="146" spans="2:47" s="1" customFormat="1" ht="19.5">
      <c r="B146" s="30"/>
      <c r="D146" s="150" t="s">
        <v>213</v>
      </c>
      <c r="F146" s="164" t="s">
        <v>214</v>
      </c>
      <c r="I146" s="165"/>
      <c r="L146" s="30"/>
      <c r="M146" s="166"/>
      <c r="T146" s="54"/>
      <c r="AT146" s="15" t="s">
        <v>213</v>
      </c>
      <c r="AU146" s="15" t="s">
        <v>86</v>
      </c>
    </row>
    <row r="147" spans="2:65" s="1" customFormat="1" ht="21.75" customHeight="1">
      <c r="B147" s="130"/>
      <c r="C147" s="131" t="s">
        <v>215</v>
      </c>
      <c r="D147" s="131" t="s">
        <v>135</v>
      </c>
      <c r="E147" s="132" t="s">
        <v>216</v>
      </c>
      <c r="F147" s="133" t="s">
        <v>217</v>
      </c>
      <c r="G147" s="134" t="s">
        <v>203</v>
      </c>
      <c r="H147" s="135">
        <v>2.122</v>
      </c>
      <c r="I147" s="136"/>
      <c r="J147" s="137">
        <f>ROUND(I147*H147,2)</f>
        <v>0</v>
      </c>
      <c r="K147" s="133" t="s">
        <v>138</v>
      </c>
      <c r="L147" s="30"/>
      <c r="M147" s="138" t="s">
        <v>1</v>
      </c>
      <c r="N147" s="139" t="s">
        <v>41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161</v>
      </c>
      <c r="AT147" s="142" t="s">
        <v>135</v>
      </c>
      <c r="AU147" s="142" t="s">
        <v>86</v>
      </c>
      <c r="AY147" s="15" t="s">
        <v>132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5" t="s">
        <v>84</v>
      </c>
      <c r="BK147" s="143">
        <f>ROUND(I147*H147,2)</f>
        <v>0</v>
      </c>
      <c r="BL147" s="15" t="s">
        <v>161</v>
      </c>
      <c r="BM147" s="142" t="s">
        <v>218</v>
      </c>
    </row>
    <row r="148" spans="2:63" s="11" customFormat="1" ht="25.9" customHeight="1">
      <c r="B148" s="118"/>
      <c r="D148" s="119" t="s">
        <v>75</v>
      </c>
      <c r="E148" s="120" t="s">
        <v>219</v>
      </c>
      <c r="F148" s="120" t="s">
        <v>220</v>
      </c>
      <c r="I148" s="121"/>
      <c r="J148" s="122">
        <f>BK148</f>
        <v>0</v>
      </c>
      <c r="L148" s="118"/>
      <c r="M148" s="123"/>
      <c r="P148" s="124">
        <f>P149+P152+P155</f>
        <v>0</v>
      </c>
      <c r="R148" s="124">
        <f>R149+R152+R155</f>
        <v>0.05146</v>
      </c>
      <c r="T148" s="125">
        <f>T149+T152+T155</f>
        <v>0.028960100000000003</v>
      </c>
      <c r="AR148" s="119" t="s">
        <v>86</v>
      </c>
      <c r="AT148" s="126" t="s">
        <v>75</v>
      </c>
      <c r="AU148" s="126" t="s">
        <v>76</v>
      </c>
      <c r="AY148" s="119" t="s">
        <v>132</v>
      </c>
      <c r="BK148" s="127">
        <f>BK149+BK152+BK155</f>
        <v>0</v>
      </c>
    </row>
    <row r="149" spans="2:63" s="11" customFormat="1" ht="22.9" customHeight="1">
      <c r="B149" s="118"/>
      <c r="D149" s="119" t="s">
        <v>75</v>
      </c>
      <c r="E149" s="128" t="s">
        <v>221</v>
      </c>
      <c r="F149" s="128" t="s">
        <v>222</v>
      </c>
      <c r="I149" s="121"/>
      <c r="J149" s="129">
        <f>BK149</f>
        <v>0</v>
      </c>
      <c r="L149" s="118"/>
      <c r="M149" s="123"/>
      <c r="P149" s="124">
        <f>SUM(P150:P151)</f>
        <v>0</v>
      </c>
      <c r="R149" s="124">
        <f>SUM(R150:R151)</f>
        <v>0</v>
      </c>
      <c r="T149" s="125">
        <f>SUM(T150:T151)</f>
        <v>0.010642500000000001</v>
      </c>
      <c r="AR149" s="119" t="s">
        <v>86</v>
      </c>
      <c r="AT149" s="126" t="s">
        <v>75</v>
      </c>
      <c r="AU149" s="126" t="s">
        <v>84</v>
      </c>
      <c r="AY149" s="119" t="s">
        <v>132</v>
      </c>
      <c r="BK149" s="127">
        <f>SUM(BK150:BK151)</f>
        <v>0</v>
      </c>
    </row>
    <row r="150" spans="2:65" s="1" customFormat="1" ht="16.5" customHeight="1">
      <c r="B150" s="130"/>
      <c r="C150" s="131" t="s">
        <v>223</v>
      </c>
      <c r="D150" s="131" t="s">
        <v>135</v>
      </c>
      <c r="E150" s="132" t="s">
        <v>224</v>
      </c>
      <c r="F150" s="133" t="s">
        <v>225</v>
      </c>
      <c r="G150" s="134" t="s">
        <v>167</v>
      </c>
      <c r="H150" s="135">
        <v>2.365</v>
      </c>
      <c r="I150" s="136"/>
      <c r="J150" s="137">
        <f>ROUND(I150*H150,2)</f>
        <v>0</v>
      </c>
      <c r="K150" s="133" t="s">
        <v>138</v>
      </c>
      <c r="L150" s="30"/>
      <c r="M150" s="138" t="s">
        <v>1</v>
      </c>
      <c r="N150" s="139" t="s">
        <v>41</v>
      </c>
      <c r="P150" s="140">
        <f>O150*H150</f>
        <v>0</v>
      </c>
      <c r="Q150" s="140">
        <v>0</v>
      </c>
      <c r="R150" s="140">
        <f>Q150*H150</f>
        <v>0</v>
      </c>
      <c r="S150" s="140">
        <v>0.0045</v>
      </c>
      <c r="T150" s="141">
        <f>S150*H150</f>
        <v>0.010642500000000001</v>
      </c>
      <c r="AR150" s="142" t="s">
        <v>226</v>
      </c>
      <c r="AT150" s="142" t="s">
        <v>135</v>
      </c>
      <c r="AU150" s="142" t="s">
        <v>86</v>
      </c>
      <c r="AY150" s="15" t="s">
        <v>132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84</v>
      </c>
      <c r="BK150" s="143">
        <f>ROUND(I150*H150,2)</f>
        <v>0</v>
      </c>
      <c r="BL150" s="15" t="s">
        <v>226</v>
      </c>
      <c r="BM150" s="142" t="s">
        <v>227</v>
      </c>
    </row>
    <row r="151" spans="2:51" s="12" customFormat="1" ht="12">
      <c r="B151" s="149"/>
      <c r="D151" s="150" t="s">
        <v>163</v>
      </c>
      <c r="E151" s="151" t="s">
        <v>1</v>
      </c>
      <c r="F151" s="152" t="s">
        <v>169</v>
      </c>
      <c r="H151" s="153">
        <v>2.365</v>
      </c>
      <c r="I151" s="154"/>
      <c r="L151" s="149"/>
      <c r="M151" s="155"/>
      <c r="T151" s="156"/>
      <c r="AT151" s="151" t="s">
        <v>163</v>
      </c>
      <c r="AU151" s="151" t="s">
        <v>86</v>
      </c>
      <c r="AV151" s="12" t="s">
        <v>86</v>
      </c>
      <c r="AW151" s="12" t="s">
        <v>31</v>
      </c>
      <c r="AX151" s="12" t="s">
        <v>84</v>
      </c>
      <c r="AY151" s="151" t="s">
        <v>132</v>
      </c>
    </row>
    <row r="152" spans="2:63" s="11" customFormat="1" ht="22.9" customHeight="1">
      <c r="B152" s="118"/>
      <c r="D152" s="119" t="s">
        <v>75</v>
      </c>
      <c r="E152" s="128" t="s">
        <v>228</v>
      </c>
      <c r="F152" s="128" t="s">
        <v>229</v>
      </c>
      <c r="I152" s="121"/>
      <c r="J152" s="129">
        <f>BK152</f>
        <v>0</v>
      </c>
      <c r="L152" s="118"/>
      <c r="M152" s="123"/>
      <c r="P152" s="124">
        <f>SUM(P153:P154)</f>
        <v>0</v>
      </c>
      <c r="R152" s="124">
        <f>SUM(R153:R154)</f>
        <v>0</v>
      </c>
      <c r="T152" s="125">
        <f>SUM(T153:T154)</f>
        <v>0.0023650000000000003</v>
      </c>
      <c r="AR152" s="119" t="s">
        <v>86</v>
      </c>
      <c r="AT152" s="126" t="s">
        <v>75</v>
      </c>
      <c r="AU152" s="126" t="s">
        <v>84</v>
      </c>
      <c r="AY152" s="119" t="s">
        <v>132</v>
      </c>
      <c r="BK152" s="127">
        <f>SUM(BK153:BK154)</f>
        <v>0</v>
      </c>
    </row>
    <row r="153" spans="2:65" s="1" customFormat="1" ht="16.5" customHeight="1">
      <c r="B153" s="130"/>
      <c r="C153" s="131" t="s">
        <v>230</v>
      </c>
      <c r="D153" s="131" t="s">
        <v>135</v>
      </c>
      <c r="E153" s="132" t="s">
        <v>231</v>
      </c>
      <c r="F153" s="133" t="s">
        <v>232</v>
      </c>
      <c r="G153" s="134" t="s">
        <v>167</v>
      </c>
      <c r="H153" s="135">
        <v>2.365</v>
      </c>
      <c r="I153" s="136"/>
      <c r="J153" s="137">
        <f>ROUND(I153*H153,2)</f>
        <v>0</v>
      </c>
      <c r="K153" s="133" t="s">
        <v>138</v>
      </c>
      <c r="L153" s="30"/>
      <c r="M153" s="138" t="s">
        <v>1</v>
      </c>
      <c r="N153" s="139" t="s">
        <v>41</v>
      </c>
      <c r="P153" s="140">
        <f>O153*H153</f>
        <v>0</v>
      </c>
      <c r="Q153" s="140">
        <v>0</v>
      </c>
      <c r="R153" s="140">
        <f>Q153*H153</f>
        <v>0</v>
      </c>
      <c r="S153" s="140">
        <v>0.001</v>
      </c>
      <c r="T153" s="141">
        <f>S153*H153</f>
        <v>0.0023650000000000003</v>
      </c>
      <c r="AR153" s="142" t="s">
        <v>226</v>
      </c>
      <c r="AT153" s="142" t="s">
        <v>135</v>
      </c>
      <c r="AU153" s="142" t="s">
        <v>86</v>
      </c>
      <c r="AY153" s="15" t="s">
        <v>132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5" t="s">
        <v>84</v>
      </c>
      <c r="BK153" s="143">
        <f>ROUND(I153*H153,2)</f>
        <v>0</v>
      </c>
      <c r="BL153" s="15" t="s">
        <v>226</v>
      </c>
      <c r="BM153" s="142" t="s">
        <v>233</v>
      </c>
    </row>
    <row r="154" spans="2:51" s="12" customFormat="1" ht="12">
      <c r="B154" s="149"/>
      <c r="D154" s="150" t="s">
        <v>163</v>
      </c>
      <c r="E154" s="151" t="s">
        <v>1</v>
      </c>
      <c r="F154" s="152" t="s">
        <v>169</v>
      </c>
      <c r="H154" s="153">
        <v>2.365</v>
      </c>
      <c r="I154" s="154"/>
      <c r="L154" s="149"/>
      <c r="M154" s="155"/>
      <c r="T154" s="156"/>
      <c r="AT154" s="151" t="s">
        <v>163</v>
      </c>
      <c r="AU154" s="151" t="s">
        <v>86</v>
      </c>
      <c r="AV154" s="12" t="s">
        <v>86</v>
      </c>
      <c r="AW154" s="12" t="s">
        <v>31</v>
      </c>
      <c r="AX154" s="12" t="s">
        <v>84</v>
      </c>
      <c r="AY154" s="151" t="s">
        <v>132</v>
      </c>
    </row>
    <row r="155" spans="2:63" s="11" customFormat="1" ht="22.9" customHeight="1">
      <c r="B155" s="118"/>
      <c r="D155" s="119" t="s">
        <v>75</v>
      </c>
      <c r="E155" s="128" t="s">
        <v>234</v>
      </c>
      <c r="F155" s="128" t="s">
        <v>235</v>
      </c>
      <c r="I155" s="121"/>
      <c r="J155" s="129">
        <f>BK155</f>
        <v>0</v>
      </c>
      <c r="L155" s="118"/>
      <c r="M155" s="123"/>
      <c r="P155" s="124">
        <f>SUM(P156:P159)</f>
        <v>0</v>
      </c>
      <c r="R155" s="124">
        <f>SUM(R156:R159)</f>
        <v>0.05146</v>
      </c>
      <c r="T155" s="125">
        <f>SUM(T156:T159)</f>
        <v>0.0159526</v>
      </c>
      <c r="AR155" s="119" t="s">
        <v>86</v>
      </c>
      <c r="AT155" s="126" t="s">
        <v>75</v>
      </c>
      <c r="AU155" s="126" t="s">
        <v>84</v>
      </c>
      <c r="AY155" s="119" t="s">
        <v>132</v>
      </c>
      <c r="BK155" s="127">
        <f>SUM(BK156:BK159)</f>
        <v>0</v>
      </c>
    </row>
    <row r="156" spans="2:65" s="1" customFormat="1" ht="16.5" customHeight="1">
      <c r="B156" s="130"/>
      <c r="C156" s="131" t="s">
        <v>8</v>
      </c>
      <c r="D156" s="131" t="s">
        <v>135</v>
      </c>
      <c r="E156" s="132" t="s">
        <v>236</v>
      </c>
      <c r="F156" s="133" t="s">
        <v>237</v>
      </c>
      <c r="G156" s="134" t="s">
        <v>167</v>
      </c>
      <c r="H156" s="135">
        <v>51.46</v>
      </c>
      <c r="I156" s="136"/>
      <c r="J156" s="137">
        <f>ROUND(I156*H156,2)</f>
        <v>0</v>
      </c>
      <c r="K156" s="133" t="s">
        <v>138</v>
      </c>
      <c r="L156" s="30"/>
      <c r="M156" s="138" t="s">
        <v>1</v>
      </c>
      <c r="N156" s="139" t="s">
        <v>41</v>
      </c>
      <c r="P156" s="140">
        <f>O156*H156</f>
        <v>0</v>
      </c>
      <c r="Q156" s="140">
        <v>0.001</v>
      </c>
      <c r="R156" s="140">
        <f>Q156*H156</f>
        <v>0.05146</v>
      </c>
      <c r="S156" s="140">
        <v>0.00031</v>
      </c>
      <c r="T156" s="141">
        <f>S156*H156</f>
        <v>0.0159526</v>
      </c>
      <c r="AR156" s="142" t="s">
        <v>226</v>
      </c>
      <c r="AT156" s="142" t="s">
        <v>135</v>
      </c>
      <c r="AU156" s="142" t="s">
        <v>86</v>
      </c>
      <c r="AY156" s="15" t="s">
        <v>132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5" t="s">
        <v>84</v>
      </c>
      <c r="BK156" s="143">
        <f>ROUND(I156*H156,2)</f>
        <v>0</v>
      </c>
      <c r="BL156" s="15" t="s">
        <v>226</v>
      </c>
      <c r="BM156" s="142" t="s">
        <v>238</v>
      </c>
    </row>
    <row r="157" spans="2:51" s="12" customFormat="1" ht="12">
      <c r="B157" s="149"/>
      <c r="D157" s="150" t="s">
        <v>163</v>
      </c>
      <c r="E157" s="151" t="s">
        <v>1</v>
      </c>
      <c r="F157" s="152" t="s">
        <v>239</v>
      </c>
      <c r="H157" s="153">
        <v>55.77</v>
      </c>
      <c r="I157" s="154"/>
      <c r="L157" s="149"/>
      <c r="M157" s="155"/>
      <c r="T157" s="156"/>
      <c r="AT157" s="151" t="s">
        <v>163</v>
      </c>
      <c r="AU157" s="151" t="s">
        <v>86</v>
      </c>
      <c r="AV157" s="12" t="s">
        <v>86</v>
      </c>
      <c r="AW157" s="12" t="s">
        <v>31</v>
      </c>
      <c r="AX157" s="12" t="s">
        <v>76</v>
      </c>
      <c r="AY157" s="151" t="s">
        <v>132</v>
      </c>
    </row>
    <row r="158" spans="2:51" s="12" customFormat="1" ht="12">
      <c r="B158" s="149"/>
      <c r="D158" s="150" t="s">
        <v>163</v>
      </c>
      <c r="E158" s="151" t="s">
        <v>1</v>
      </c>
      <c r="F158" s="152" t="s">
        <v>240</v>
      </c>
      <c r="H158" s="153">
        <v>-4.31</v>
      </c>
      <c r="I158" s="154"/>
      <c r="L158" s="149"/>
      <c r="M158" s="155"/>
      <c r="T158" s="156"/>
      <c r="AT158" s="151" t="s">
        <v>163</v>
      </c>
      <c r="AU158" s="151" t="s">
        <v>86</v>
      </c>
      <c r="AV158" s="12" t="s">
        <v>86</v>
      </c>
      <c r="AW158" s="12" t="s">
        <v>31</v>
      </c>
      <c r="AX158" s="12" t="s">
        <v>76</v>
      </c>
      <c r="AY158" s="151" t="s">
        <v>132</v>
      </c>
    </row>
    <row r="159" spans="2:51" s="13" customFormat="1" ht="12">
      <c r="B159" s="157"/>
      <c r="D159" s="150" t="s">
        <v>163</v>
      </c>
      <c r="E159" s="158" t="s">
        <v>1</v>
      </c>
      <c r="F159" s="159" t="s">
        <v>184</v>
      </c>
      <c r="H159" s="160">
        <v>51.46</v>
      </c>
      <c r="I159" s="161"/>
      <c r="L159" s="157"/>
      <c r="M159" s="167"/>
      <c r="N159" s="168"/>
      <c r="O159" s="168"/>
      <c r="P159" s="168"/>
      <c r="Q159" s="168"/>
      <c r="R159" s="168"/>
      <c r="S159" s="168"/>
      <c r="T159" s="169"/>
      <c r="AT159" s="158" t="s">
        <v>163</v>
      </c>
      <c r="AU159" s="158" t="s">
        <v>86</v>
      </c>
      <c r="AV159" s="13" t="s">
        <v>161</v>
      </c>
      <c r="AW159" s="13" t="s">
        <v>31</v>
      </c>
      <c r="AX159" s="13" t="s">
        <v>84</v>
      </c>
      <c r="AY159" s="158" t="s">
        <v>132</v>
      </c>
    </row>
    <row r="160" spans="2:12" s="1" customFormat="1" ht="6.95" customHeight="1"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30"/>
    </row>
  </sheetData>
  <autoFilter ref="C122:K15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47" min="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211"/>
  <sheetViews>
    <sheetView showGridLines="0" view="pageBreakPreview" zoomScaleSheetLayoutView="100" workbookViewId="0" topLeftCell="A18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241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ROUND((SUM(BE129:BE210)),2)</f>
        <v>0</v>
      </c>
      <c r="I33" s="90">
        <v>0.21</v>
      </c>
      <c r="J33" s="89">
        <f>ROUND(((SUM(BE129:BE210))*I33),2)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ROUND((SUM(BF129:BF210)),2)</f>
        <v>0</v>
      </c>
      <c r="I34" s="90">
        <v>0.15</v>
      </c>
      <c r="J34" s="89">
        <f>ROUND(((SUM(BF129:BF210))*I34),2)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ROUND((SUM(BG129:BG210)),2)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ROUND((SUM(BH129:BH210)),2)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ROUND((SUM(BI129:BI210)),2)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03 - STAVEBNÍ PRÁCE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147</v>
      </c>
      <c r="E97" s="104"/>
      <c r="F97" s="104"/>
      <c r="G97" s="104"/>
      <c r="H97" s="104"/>
      <c r="I97" s="104"/>
      <c r="J97" s="105">
        <f>J130</f>
        <v>0</v>
      </c>
      <c r="L97" s="102"/>
    </row>
    <row r="98" spans="2:12" s="9" customFormat="1" ht="19.9" customHeight="1">
      <c r="B98" s="106"/>
      <c r="D98" s="107" t="s">
        <v>242</v>
      </c>
      <c r="E98" s="108"/>
      <c r="F98" s="108"/>
      <c r="G98" s="108"/>
      <c r="H98" s="108"/>
      <c r="I98" s="108"/>
      <c r="J98" s="109">
        <f>J131</f>
        <v>0</v>
      </c>
      <c r="L98" s="106"/>
    </row>
    <row r="99" spans="2:12" s="9" customFormat="1" ht="19.9" customHeight="1">
      <c r="B99" s="106"/>
      <c r="D99" s="107" t="s">
        <v>243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9" customFormat="1" ht="19.9" customHeight="1">
      <c r="B100" s="106"/>
      <c r="D100" s="107" t="s">
        <v>244</v>
      </c>
      <c r="E100" s="108"/>
      <c r="F100" s="108"/>
      <c r="G100" s="108"/>
      <c r="H100" s="108"/>
      <c r="I100" s="108"/>
      <c r="J100" s="109">
        <f>J145</f>
        <v>0</v>
      </c>
      <c r="L100" s="106"/>
    </row>
    <row r="101" spans="2:12" s="9" customFormat="1" ht="19.9" customHeight="1">
      <c r="B101" s="106"/>
      <c r="D101" s="107" t="s">
        <v>245</v>
      </c>
      <c r="E101" s="108"/>
      <c r="F101" s="108"/>
      <c r="G101" s="108"/>
      <c r="H101" s="108"/>
      <c r="I101" s="108"/>
      <c r="J101" s="109">
        <f>J149</f>
        <v>0</v>
      </c>
      <c r="L101" s="106"/>
    </row>
    <row r="102" spans="2:12" s="9" customFormat="1" ht="19.9" customHeight="1">
      <c r="B102" s="106"/>
      <c r="D102" s="107" t="s">
        <v>246</v>
      </c>
      <c r="E102" s="108"/>
      <c r="F102" s="108"/>
      <c r="G102" s="108"/>
      <c r="H102" s="108"/>
      <c r="I102" s="108"/>
      <c r="J102" s="109">
        <f>J173</f>
        <v>0</v>
      </c>
      <c r="L102" s="106"/>
    </row>
    <row r="103" spans="2:12" s="8" customFormat="1" ht="24.95" customHeight="1">
      <c r="B103" s="102"/>
      <c r="D103" s="103" t="s">
        <v>150</v>
      </c>
      <c r="E103" s="104"/>
      <c r="F103" s="104"/>
      <c r="G103" s="104"/>
      <c r="H103" s="104"/>
      <c r="I103" s="104"/>
      <c r="J103" s="105">
        <f>J175</f>
        <v>0</v>
      </c>
      <c r="L103" s="102"/>
    </row>
    <row r="104" spans="2:12" s="9" customFormat="1" ht="19.9" customHeight="1">
      <c r="B104" s="106"/>
      <c r="D104" s="107" t="s">
        <v>151</v>
      </c>
      <c r="E104" s="108"/>
      <c r="F104" s="108"/>
      <c r="G104" s="108"/>
      <c r="H104" s="108"/>
      <c r="I104" s="108"/>
      <c r="J104" s="109">
        <f>J176</f>
        <v>0</v>
      </c>
      <c r="L104" s="106"/>
    </row>
    <row r="105" spans="2:12" s="9" customFormat="1" ht="19.9" customHeight="1">
      <c r="B105" s="106"/>
      <c r="D105" s="107" t="s">
        <v>152</v>
      </c>
      <c r="E105" s="108"/>
      <c r="F105" s="108"/>
      <c r="G105" s="108"/>
      <c r="H105" s="108"/>
      <c r="I105" s="108"/>
      <c r="J105" s="109">
        <f>J179</f>
        <v>0</v>
      </c>
      <c r="L105" s="106"/>
    </row>
    <row r="106" spans="2:12" s="9" customFormat="1" ht="19.9" customHeight="1">
      <c r="B106" s="106"/>
      <c r="D106" s="107" t="s">
        <v>247</v>
      </c>
      <c r="E106" s="108"/>
      <c r="F106" s="108"/>
      <c r="G106" s="108"/>
      <c r="H106" s="108"/>
      <c r="I106" s="108"/>
      <c r="J106" s="109">
        <f>J185</f>
        <v>0</v>
      </c>
      <c r="L106" s="106"/>
    </row>
    <row r="107" spans="2:12" s="9" customFormat="1" ht="19.9" customHeight="1">
      <c r="B107" s="106"/>
      <c r="D107" s="107" t="s">
        <v>248</v>
      </c>
      <c r="E107" s="108"/>
      <c r="F107" s="108"/>
      <c r="G107" s="108"/>
      <c r="H107" s="108"/>
      <c r="I107" s="108"/>
      <c r="J107" s="109">
        <f>J190</f>
        <v>0</v>
      </c>
      <c r="L107" s="106"/>
    </row>
    <row r="108" spans="2:12" s="9" customFormat="1" ht="19.9" customHeight="1">
      <c r="B108" s="106"/>
      <c r="D108" s="107" t="s">
        <v>249</v>
      </c>
      <c r="E108" s="108"/>
      <c r="F108" s="108"/>
      <c r="G108" s="108"/>
      <c r="H108" s="108"/>
      <c r="I108" s="108"/>
      <c r="J108" s="109">
        <f>J202</f>
        <v>0</v>
      </c>
      <c r="L108" s="106"/>
    </row>
    <row r="109" spans="2:12" s="9" customFormat="1" ht="19.9" customHeight="1">
      <c r="B109" s="106"/>
      <c r="D109" s="107" t="s">
        <v>153</v>
      </c>
      <c r="E109" s="108"/>
      <c r="F109" s="108"/>
      <c r="G109" s="108"/>
      <c r="H109" s="108"/>
      <c r="I109" s="108"/>
      <c r="J109" s="109">
        <f>J206</f>
        <v>0</v>
      </c>
      <c r="L109" s="106"/>
    </row>
    <row r="110" spans="2:12" s="1" customFormat="1" ht="21.75" customHeight="1">
      <c r="B110" s="30"/>
      <c r="L110" s="30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0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0"/>
    </row>
    <row r="116" spans="2:12" s="1" customFormat="1" ht="24.95" customHeight="1">
      <c r="B116" s="30"/>
      <c r="C116" s="19" t="s">
        <v>116</v>
      </c>
      <c r="L116" s="30"/>
    </row>
    <row r="117" spans="2:12" s="1" customFormat="1" ht="6.95" customHeight="1">
      <c r="B117" s="30"/>
      <c r="L117" s="30"/>
    </row>
    <row r="118" spans="2:12" s="1" customFormat="1" ht="12" customHeight="1">
      <c r="B118" s="30"/>
      <c r="C118" s="25" t="s">
        <v>15</v>
      </c>
      <c r="L118" s="30"/>
    </row>
    <row r="119" spans="2:12" s="1" customFormat="1" ht="16.5" customHeight="1">
      <c r="B119" s="30"/>
      <c r="E119" s="221" t="str">
        <f>E7</f>
        <v>Modernizace tlakové stanice N2O vč. umístění tlakové stanice CO2</v>
      </c>
      <c r="F119" s="222"/>
      <c r="G119" s="222"/>
      <c r="H119" s="222"/>
      <c r="L119" s="30"/>
    </row>
    <row r="120" spans="2:12" s="1" customFormat="1" ht="12" customHeight="1">
      <c r="B120" s="30"/>
      <c r="C120" s="25" t="s">
        <v>106</v>
      </c>
      <c r="L120" s="30"/>
    </row>
    <row r="121" spans="2:12" s="1" customFormat="1" ht="16.5" customHeight="1">
      <c r="B121" s="30"/>
      <c r="E121" s="211" t="str">
        <f>E9</f>
        <v>03 - STAVEBNÍ PRÁCE</v>
      </c>
      <c r="F121" s="220"/>
      <c r="G121" s="220"/>
      <c r="H121" s="220"/>
      <c r="L121" s="30"/>
    </row>
    <row r="122" spans="2:12" s="1" customFormat="1" ht="6.95" customHeight="1">
      <c r="B122" s="30"/>
      <c r="L122" s="30"/>
    </row>
    <row r="123" spans="2:12" s="1" customFormat="1" ht="12" customHeight="1">
      <c r="B123" s="30"/>
      <c r="C123" s="25" t="s">
        <v>19</v>
      </c>
      <c r="F123" s="23" t="str">
        <f>F12</f>
        <v>Masarykova nemocnice v Ústí nad Labem</v>
      </c>
      <c r="I123" s="25" t="s">
        <v>21</v>
      </c>
      <c r="J123" s="50" t="str">
        <f>IF(J12="","",J12)</f>
        <v>26. 2. 2023</v>
      </c>
      <c r="L123" s="30"/>
    </row>
    <row r="124" spans="2:12" s="1" customFormat="1" ht="6.95" customHeight="1">
      <c r="B124" s="30"/>
      <c r="L124" s="30"/>
    </row>
    <row r="125" spans="2:12" s="1" customFormat="1" ht="15.2" customHeight="1">
      <c r="B125" s="30"/>
      <c r="C125" s="25" t="s">
        <v>23</v>
      </c>
      <c r="F125" s="23" t="str">
        <f>E15</f>
        <v>Krajská zdravotní, a.s.</v>
      </c>
      <c r="I125" s="25" t="s">
        <v>29</v>
      </c>
      <c r="J125" s="28" t="str">
        <f>E21</f>
        <v xml:space="preserve">4DS, spol. s r.o. </v>
      </c>
      <c r="L125" s="30"/>
    </row>
    <row r="126" spans="2:12" s="1" customFormat="1" ht="15.2" customHeight="1">
      <c r="B126" s="30"/>
      <c r="C126" s="25" t="s">
        <v>27</v>
      </c>
      <c r="F126" s="23" t="str">
        <f>IF(E18="","",E18)</f>
        <v>Vyplň údaj</v>
      </c>
      <c r="I126" s="25" t="s">
        <v>32</v>
      </c>
      <c r="J126" s="28" t="str">
        <f>E24</f>
        <v>Vladimír Mrázek</v>
      </c>
      <c r="L126" s="30"/>
    </row>
    <row r="127" spans="2:12" s="1" customFormat="1" ht="10.35" customHeight="1">
      <c r="B127" s="30"/>
      <c r="L127" s="30"/>
    </row>
    <row r="128" spans="2:20" s="10" customFormat="1" ht="29.25" customHeight="1">
      <c r="B128" s="110"/>
      <c r="C128" s="111" t="s">
        <v>117</v>
      </c>
      <c r="D128" s="112" t="s">
        <v>61</v>
      </c>
      <c r="E128" s="112" t="s">
        <v>57</v>
      </c>
      <c r="F128" s="112" t="s">
        <v>58</v>
      </c>
      <c r="G128" s="112" t="s">
        <v>118</v>
      </c>
      <c r="H128" s="112" t="s">
        <v>119</v>
      </c>
      <c r="I128" s="112" t="s">
        <v>120</v>
      </c>
      <c r="J128" s="112" t="s">
        <v>110</v>
      </c>
      <c r="K128" s="113" t="s">
        <v>121</v>
      </c>
      <c r="L128" s="110"/>
      <c r="M128" s="57" t="s">
        <v>1</v>
      </c>
      <c r="N128" s="58" t="s">
        <v>40</v>
      </c>
      <c r="O128" s="58" t="s">
        <v>122</v>
      </c>
      <c r="P128" s="58" t="s">
        <v>123</v>
      </c>
      <c r="Q128" s="58" t="s">
        <v>124</v>
      </c>
      <c r="R128" s="58" t="s">
        <v>125</v>
      </c>
      <c r="S128" s="58" t="s">
        <v>126</v>
      </c>
      <c r="T128" s="59" t="s">
        <v>127</v>
      </c>
    </row>
    <row r="129" spans="2:63" s="1" customFormat="1" ht="22.9" customHeight="1">
      <c r="B129" s="30"/>
      <c r="C129" s="62" t="s">
        <v>128</v>
      </c>
      <c r="J129" s="114">
        <f>BK129</f>
        <v>0</v>
      </c>
      <c r="L129" s="30"/>
      <c r="M129" s="60"/>
      <c r="N129" s="51"/>
      <c r="O129" s="51"/>
      <c r="P129" s="115">
        <f>P130+P175</f>
        <v>0</v>
      </c>
      <c r="Q129" s="51"/>
      <c r="R129" s="115">
        <f>R130+R175</f>
        <v>4.1052173</v>
      </c>
      <c r="S129" s="51"/>
      <c r="T129" s="116">
        <f>T130+T175</f>
        <v>0</v>
      </c>
      <c r="AT129" s="15" t="s">
        <v>75</v>
      </c>
      <c r="AU129" s="15" t="s">
        <v>112</v>
      </c>
      <c r="BK129" s="117">
        <f>BK130+BK175</f>
        <v>0</v>
      </c>
    </row>
    <row r="130" spans="2:63" s="11" customFormat="1" ht="25.9" customHeight="1">
      <c r="B130" s="118"/>
      <c r="D130" s="119" t="s">
        <v>75</v>
      </c>
      <c r="E130" s="120" t="s">
        <v>154</v>
      </c>
      <c r="F130" s="120" t="s">
        <v>155</v>
      </c>
      <c r="I130" s="121"/>
      <c r="J130" s="122">
        <f>BK130</f>
        <v>0</v>
      </c>
      <c r="L130" s="118"/>
      <c r="M130" s="123"/>
      <c r="P130" s="124">
        <f>P131+P142+P145+P149+P173</f>
        <v>0</v>
      </c>
      <c r="R130" s="124">
        <f>R131+R142+R145+R149+R173</f>
        <v>3.7336141</v>
      </c>
      <c r="T130" s="125">
        <f>T131+T142+T145+T149+T173</f>
        <v>0</v>
      </c>
      <c r="AR130" s="119" t="s">
        <v>84</v>
      </c>
      <c r="AT130" s="126" t="s">
        <v>75</v>
      </c>
      <c r="AU130" s="126" t="s">
        <v>76</v>
      </c>
      <c r="AY130" s="119" t="s">
        <v>132</v>
      </c>
      <c r="BK130" s="127">
        <f>BK131+BK142+BK145+BK149+BK173</f>
        <v>0</v>
      </c>
    </row>
    <row r="131" spans="2:63" s="11" customFormat="1" ht="22.9" customHeight="1">
      <c r="B131" s="118"/>
      <c r="D131" s="119" t="s">
        <v>75</v>
      </c>
      <c r="E131" s="128" t="s">
        <v>84</v>
      </c>
      <c r="F131" s="128" t="s">
        <v>250</v>
      </c>
      <c r="I131" s="121"/>
      <c r="J131" s="129">
        <f>BK131</f>
        <v>0</v>
      </c>
      <c r="L131" s="118"/>
      <c r="M131" s="123"/>
      <c r="P131" s="124">
        <f>SUM(P132:P141)</f>
        <v>0</v>
      </c>
      <c r="R131" s="124">
        <f>SUM(R132:R141)</f>
        <v>0</v>
      </c>
      <c r="T131" s="125">
        <f>SUM(T132:T141)</f>
        <v>0</v>
      </c>
      <c r="AR131" s="119" t="s">
        <v>84</v>
      </c>
      <c r="AT131" s="126" t="s">
        <v>75</v>
      </c>
      <c r="AU131" s="126" t="s">
        <v>84</v>
      </c>
      <c r="AY131" s="119" t="s">
        <v>132</v>
      </c>
      <c r="BK131" s="127">
        <f>SUM(BK132:BK141)</f>
        <v>0</v>
      </c>
    </row>
    <row r="132" spans="2:65" s="1" customFormat="1" ht="21.75" customHeight="1">
      <c r="B132" s="130"/>
      <c r="C132" s="131" t="s">
        <v>84</v>
      </c>
      <c r="D132" s="131" t="s">
        <v>135</v>
      </c>
      <c r="E132" s="132" t="s">
        <v>251</v>
      </c>
      <c r="F132" s="133" t="s">
        <v>252</v>
      </c>
      <c r="G132" s="134" t="s">
        <v>160</v>
      </c>
      <c r="H132" s="135">
        <v>11.11</v>
      </c>
      <c r="I132" s="136"/>
      <c r="J132" s="137">
        <f>ROUND(I132*H132,2)</f>
        <v>0</v>
      </c>
      <c r="K132" s="133" t="s">
        <v>138</v>
      </c>
      <c r="L132" s="30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161</v>
      </c>
      <c r="AT132" s="142" t="s">
        <v>135</v>
      </c>
      <c r="AU132" s="142" t="s">
        <v>86</v>
      </c>
      <c r="AY132" s="15" t="s">
        <v>132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5" t="s">
        <v>84</v>
      </c>
      <c r="BK132" s="143">
        <f>ROUND(I132*H132,2)</f>
        <v>0</v>
      </c>
      <c r="BL132" s="15" t="s">
        <v>161</v>
      </c>
      <c r="BM132" s="142" t="s">
        <v>253</v>
      </c>
    </row>
    <row r="133" spans="2:51" s="12" customFormat="1" ht="12">
      <c r="B133" s="149"/>
      <c r="D133" s="150" t="s">
        <v>163</v>
      </c>
      <c r="E133" s="151" t="s">
        <v>1</v>
      </c>
      <c r="F133" s="152" t="s">
        <v>254</v>
      </c>
      <c r="H133" s="153">
        <v>11.11</v>
      </c>
      <c r="I133" s="154"/>
      <c r="L133" s="149"/>
      <c r="M133" s="155"/>
      <c r="T133" s="156"/>
      <c r="AT133" s="151" t="s">
        <v>163</v>
      </c>
      <c r="AU133" s="151" t="s">
        <v>86</v>
      </c>
      <c r="AV133" s="12" t="s">
        <v>86</v>
      </c>
      <c r="AW133" s="12" t="s">
        <v>31</v>
      </c>
      <c r="AX133" s="12" t="s">
        <v>84</v>
      </c>
      <c r="AY133" s="151" t="s">
        <v>132</v>
      </c>
    </row>
    <row r="134" spans="2:65" s="1" customFormat="1" ht="16.5" customHeight="1">
      <c r="B134" s="130"/>
      <c r="C134" s="131" t="s">
        <v>86</v>
      </c>
      <c r="D134" s="131" t="s">
        <v>135</v>
      </c>
      <c r="E134" s="132" t="s">
        <v>255</v>
      </c>
      <c r="F134" s="133" t="s">
        <v>256</v>
      </c>
      <c r="G134" s="134" t="s">
        <v>160</v>
      </c>
      <c r="H134" s="135">
        <v>7.777</v>
      </c>
      <c r="I134" s="136"/>
      <c r="J134" s="137">
        <f>ROUND(I134*H134,2)</f>
        <v>0</v>
      </c>
      <c r="K134" s="133" t="s">
        <v>138</v>
      </c>
      <c r="L134" s="30"/>
      <c r="M134" s="138" t="s">
        <v>1</v>
      </c>
      <c r="N134" s="139" t="s">
        <v>41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161</v>
      </c>
      <c r="AT134" s="142" t="s">
        <v>135</v>
      </c>
      <c r="AU134" s="142" t="s">
        <v>86</v>
      </c>
      <c r="AY134" s="15" t="s">
        <v>132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5" t="s">
        <v>84</v>
      </c>
      <c r="BK134" s="143">
        <f>ROUND(I134*H134,2)</f>
        <v>0</v>
      </c>
      <c r="BL134" s="15" t="s">
        <v>161</v>
      </c>
      <c r="BM134" s="142" t="s">
        <v>257</v>
      </c>
    </row>
    <row r="135" spans="2:51" s="12" customFormat="1" ht="12">
      <c r="B135" s="149"/>
      <c r="D135" s="150" t="s">
        <v>163</v>
      </c>
      <c r="E135" s="151" t="s">
        <v>1</v>
      </c>
      <c r="F135" s="152" t="s">
        <v>258</v>
      </c>
      <c r="H135" s="153">
        <v>7.777</v>
      </c>
      <c r="I135" s="154"/>
      <c r="L135" s="149"/>
      <c r="M135" s="155"/>
      <c r="T135" s="156"/>
      <c r="AT135" s="151" t="s">
        <v>163</v>
      </c>
      <c r="AU135" s="151" t="s">
        <v>86</v>
      </c>
      <c r="AV135" s="12" t="s">
        <v>86</v>
      </c>
      <c r="AW135" s="12" t="s">
        <v>31</v>
      </c>
      <c r="AX135" s="12" t="s">
        <v>84</v>
      </c>
      <c r="AY135" s="151" t="s">
        <v>132</v>
      </c>
    </row>
    <row r="136" spans="2:65" s="1" customFormat="1" ht="21.75" customHeight="1">
      <c r="B136" s="130"/>
      <c r="C136" s="131" t="s">
        <v>170</v>
      </c>
      <c r="D136" s="131" t="s">
        <v>135</v>
      </c>
      <c r="E136" s="132" t="s">
        <v>259</v>
      </c>
      <c r="F136" s="133" t="s">
        <v>260</v>
      </c>
      <c r="G136" s="134" t="s">
        <v>160</v>
      </c>
      <c r="H136" s="135">
        <v>3.333</v>
      </c>
      <c r="I136" s="136"/>
      <c r="J136" s="137">
        <f>ROUND(I136*H136,2)</f>
        <v>0</v>
      </c>
      <c r="K136" s="133" t="s">
        <v>138</v>
      </c>
      <c r="L136" s="30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161</v>
      </c>
      <c r="AT136" s="142" t="s">
        <v>135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161</v>
      </c>
      <c r="BM136" s="142" t="s">
        <v>261</v>
      </c>
    </row>
    <row r="137" spans="2:65" s="1" customFormat="1" ht="16.5" customHeight="1">
      <c r="B137" s="130"/>
      <c r="C137" s="131" t="s">
        <v>161</v>
      </c>
      <c r="D137" s="131" t="s">
        <v>135</v>
      </c>
      <c r="E137" s="132" t="s">
        <v>262</v>
      </c>
      <c r="F137" s="133" t="s">
        <v>263</v>
      </c>
      <c r="G137" s="134" t="s">
        <v>160</v>
      </c>
      <c r="H137" s="135">
        <v>7.777</v>
      </c>
      <c r="I137" s="136"/>
      <c r="J137" s="137">
        <f>ROUND(I137*H137,2)</f>
        <v>0</v>
      </c>
      <c r="K137" s="133" t="s">
        <v>138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161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161</v>
      </c>
      <c r="BM137" s="142" t="s">
        <v>264</v>
      </c>
    </row>
    <row r="138" spans="2:65" s="1" customFormat="1" ht="16.5" customHeight="1">
      <c r="B138" s="130"/>
      <c r="C138" s="131" t="s">
        <v>131</v>
      </c>
      <c r="D138" s="131" t="s">
        <v>135</v>
      </c>
      <c r="E138" s="132" t="s">
        <v>265</v>
      </c>
      <c r="F138" s="133" t="s">
        <v>266</v>
      </c>
      <c r="G138" s="134" t="s">
        <v>160</v>
      </c>
      <c r="H138" s="135">
        <v>3.333</v>
      </c>
      <c r="I138" s="136"/>
      <c r="J138" s="137">
        <f>ROUND(I138*H138,2)</f>
        <v>0</v>
      </c>
      <c r="K138" s="133" t="s">
        <v>138</v>
      </c>
      <c r="L138" s="30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161</v>
      </c>
      <c r="AT138" s="142" t="s">
        <v>135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161</v>
      </c>
      <c r="BM138" s="142" t="s">
        <v>267</v>
      </c>
    </row>
    <row r="139" spans="2:65" s="1" customFormat="1" ht="16.5" customHeight="1">
      <c r="B139" s="130"/>
      <c r="C139" s="131" t="s">
        <v>185</v>
      </c>
      <c r="D139" s="131" t="s">
        <v>135</v>
      </c>
      <c r="E139" s="132" t="s">
        <v>268</v>
      </c>
      <c r="F139" s="133" t="s">
        <v>269</v>
      </c>
      <c r="G139" s="134" t="s">
        <v>203</v>
      </c>
      <c r="H139" s="135">
        <v>3.9</v>
      </c>
      <c r="I139" s="136"/>
      <c r="J139" s="137">
        <f>ROUND(I139*H139,2)</f>
        <v>0</v>
      </c>
      <c r="K139" s="133" t="s">
        <v>138</v>
      </c>
      <c r="L139" s="30"/>
      <c r="M139" s="138" t="s">
        <v>1</v>
      </c>
      <c r="N139" s="139" t="s">
        <v>41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161</v>
      </c>
      <c r="AT139" s="142" t="s">
        <v>135</v>
      </c>
      <c r="AU139" s="142" t="s">
        <v>86</v>
      </c>
      <c r="AY139" s="15" t="s">
        <v>132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5" t="s">
        <v>84</v>
      </c>
      <c r="BK139" s="143">
        <f>ROUND(I139*H139,2)</f>
        <v>0</v>
      </c>
      <c r="BL139" s="15" t="s">
        <v>161</v>
      </c>
      <c r="BM139" s="142" t="s">
        <v>270</v>
      </c>
    </row>
    <row r="140" spans="2:51" s="12" customFormat="1" ht="12">
      <c r="B140" s="149"/>
      <c r="D140" s="150" t="s">
        <v>163</v>
      </c>
      <c r="E140" s="151" t="s">
        <v>1</v>
      </c>
      <c r="F140" s="152" t="s">
        <v>271</v>
      </c>
      <c r="H140" s="153">
        <v>3.9</v>
      </c>
      <c r="I140" s="154"/>
      <c r="L140" s="149"/>
      <c r="M140" s="155"/>
      <c r="T140" s="156"/>
      <c r="AT140" s="151" t="s">
        <v>163</v>
      </c>
      <c r="AU140" s="151" t="s">
        <v>86</v>
      </c>
      <c r="AV140" s="12" t="s">
        <v>86</v>
      </c>
      <c r="AW140" s="12" t="s">
        <v>31</v>
      </c>
      <c r="AX140" s="12" t="s">
        <v>84</v>
      </c>
      <c r="AY140" s="151" t="s">
        <v>132</v>
      </c>
    </row>
    <row r="141" spans="2:65" s="1" customFormat="1" ht="16.5" customHeight="1">
      <c r="B141" s="130"/>
      <c r="C141" s="131" t="s">
        <v>190</v>
      </c>
      <c r="D141" s="131" t="s">
        <v>135</v>
      </c>
      <c r="E141" s="132" t="s">
        <v>272</v>
      </c>
      <c r="F141" s="133" t="s">
        <v>273</v>
      </c>
      <c r="G141" s="134" t="s">
        <v>160</v>
      </c>
      <c r="H141" s="135">
        <v>7.777</v>
      </c>
      <c r="I141" s="136"/>
      <c r="J141" s="137">
        <f>ROUND(I141*H141,2)</f>
        <v>0</v>
      </c>
      <c r="K141" s="133" t="s">
        <v>138</v>
      </c>
      <c r="L141" s="30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161</v>
      </c>
      <c r="AT141" s="142" t="s">
        <v>135</v>
      </c>
      <c r="AU141" s="142" t="s">
        <v>86</v>
      </c>
      <c r="AY141" s="15" t="s">
        <v>132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5" t="s">
        <v>84</v>
      </c>
      <c r="BK141" s="143">
        <f>ROUND(I141*H141,2)</f>
        <v>0</v>
      </c>
      <c r="BL141" s="15" t="s">
        <v>161</v>
      </c>
      <c r="BM141" s="142" t="s">
        <v>274</v>
      </c>
    </row>
    <row r="142" spans="2:63" s="11" customFormat="1" ht="22.9" customHeight="1">
      <c r="B142" s="118"/>
      <c r="D142" s="119" t="s">
        <v>75</v>
      </c>
      <c r="E142" s="128" t="s">
        <v>170</v>
      </c>
      <c r="F142" s="128" t="s">
        <v>275</v>
      </c>
      <c r="I142" s="121"/>
      <c r="J142" s="129">
        <f>BK142</f>
        <v>0</v>
      </c>
      <c r="L142" s="118"/>
      <c r="M142" s="123"/>
      <c r="P142" s="124">
        <f>SUM(P143:P144)</f>
        <v>0</v>
      </c>
      <c r="R142" s="124">
        <f>SUM(R143:R144)</f>
        <v>1.8705225</v>
      </c>
      <c r="T142" s="125">
        <f>SUM(T143:T144)</f>
        <v>0</v>
      </c>
      <c r="AR142" s="119" t="s">
        <v>84</v>
      </c>
      <c r="AT142" s="126" t="s">
        <v>75</v>
      </c>
      <c r="AU142" s="126" t="s">
        <v>84</v>
      </c>
      <c r="AY142" s="119" t="s">
        <v>132</v>
      </c>
      <c r="BK142" s="127">
        <f>SUM(BK143:BK144)</f>
        <v>0</v>
      </c>
    </row>
    <row r="143" spans="2:65" s="1" customFormat="1" ht="16.5" customHeight="1">
      <c r="B143" s="130"/>
      <c r="C143" s="131" t="s">
        <v>194</v>
      </c>
      <c r="D143" s="131" t="s">
        <v>135</v>
      </c>
      <c r="E143" s="132" t="s">
        <v>276</v>
      </c>
      <c r="F143" s="133" t="s">
        <v>277</v>
      </c>
      <c r="G143" s="134" t="s">
        <v>167</v>
      </c>
      <c r="H143" s="135">
        <v>10.25</v>
      </c>
      <c r="I143" s="136"/>
      <c r="J143" s="137">
        <f>ROUND(I143*H143,2)</f>
        <v>0</v>
      </c>
      <c r="K143" s="133" t="s">
        <v>138</v>
      </c>
      <c r="L143" s="30"/>
      <c r="M143" s="138" t="s">
        <v>1</v>
      </c>
      <c r="N143" s="139" t="s">
        <v>41</v>
      </c>
      <c r="P143" s="140">
        <f>O143*H143</f>
        <v>0</v>
      </c>
      <c r="Q143" s="140">
        <v>0.18249</v>
      </c>
      <c r="R143" s="140">
        <f>Q143*H143</f>
        <v>1.8705225</v>
      </c>
      <c r="S143" s="140">
        <v>0</v>
      </c>
      <c r="T143" s="141">
        <f>S143*H143</f>
        <v>0</v>
      </c>
      <c r="AR143" s="142" t="s">
        <v>161</v>
      </c>
      <c r="AT143" s="142" t="s">
        <v>135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161</v>
      </c>
      <c r="BM143" s="142" t="s">
        <v>278</v>
      </c>
    </row>
    <row r="144" spans="2:51" s="12" customFormat="1" ht="12">
      <c r="B144" s="149"/>
      <c r="D144" s="150" t="s">
        <v>163</v>
      </c>
      <c r="E144" s="151" t="s">
        <v>1</v>
      </c>
      <c r="F144" s="152" t="s">
        <v>279</v>
      </c>
      <c r="H144" s="153">
        <v>10.25</v>
      </c>
      <c r="I144" s="154"/>
      <c r="L144" s="149"/>
      <c r="M144" s="155"/>
      <c r="T144" s="156"/>
      <c r="AT144" s="151" t="s">
        <v>163</v>
      </c>
      <c r="AU144" s="151" t="s">
        <v>86</v>
      </c>
      <c r="AV144" s="12" t="s">
        <v>86</v>
      </c>
      <c r="AW144" s="12" t="s">
        <v>31</v>
      </c>
      <c r="AX144" s="12" t="s">
        <v>84</v>
      </c>
      <c r="AY144" s="151" t="s">
        <v>132</v>
      </c>
    </row>
    <row r="145" spans="2:63" s="11" customFormat="1" ht="22.9" customHeight="1">
      <c r="B145" s="118"/>
      <c r="D145" s="119" t="s">
        <v>75</v>
      </c>
      <c r="E145" s="128" t="s">
        <v>161</v>
      </c>
      <c r="F145" s="128" t="s">
        <v>280</v>
      </c>
      <c r="I145" s="121"/>
      <c r="J145" s="129">
        <f>BK145</f>
        <v>0</v>
      </c>
      <c r="L145" s="118"/>
      <c r="M145" s="123"/>
      <c r="P145" s="124">
        <f>SUM(P146:P148)</f>
        <v>0</v>
      </c>
      <c r="R145" s="124">
        <f>SUM(R146:R148)</f>
        <v>0</v>
      </c>
      <c r="T145" s="125">
        <f>SUM(T146:T148)</f>
        <v>0</v>
      </c>
      <c r="AR145" s="119" t="s">
        <v>84</v>
      </c>
      <c r="AT145" s="126" t="s">
        <v>75</v>
      </c>
      <c r="AU145" s="126" t="s">
        <v>84</v>
      </c>
      <c r="AY145" s="119" t="s">
        <v>132</v>
      </c>
      <c r="BK145" s="127">
        <f>SUM(BK146:BK148)</f>
        <v>0</v>
      </c>
    </row>
    <row r="146" spans="2:65" s="1" customFormat="1" ht="16.5" customHeight="1">
      <c r="B146" s="130"/>
      <c r="C146" s="131" t="s">
        <v>156</v>
      </c>
      <c r="D146" s="131" t="s">
        <v>135</v>
      </c>
      <c r="E146" s="132" t="s">
        <v>281</v>
      </c>
      <c r="F146" s="133" t="s">
        <v>282</v>
      </c>
      <c r="G146" s="134" t="s">
        <v>160</v>
      </c>
      <c r="H146" s="135">
        <v>3.333</v>
      </c>
      <c r="I146" s="136"/>
      <c r="J146" s="137">
        <f>ROUND(I146*H146,2)</f>
        <v>0</v>
      </c>
      <c r="K146" s="133" t="s">
        <v>1</v>
      </c>
      <c r="L146" s="30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161</v>
      </c>
      <c r="AT146" s="142" t="s">
        <v>135</v>
      </c>
      <c r="AU146" s="142" t="s">
        <v>86</v>
      </c>
      <c r="AY146" s="15" t="s">
        <v>132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5" t="s">
        <v>84</v>
      </c>
      <c r="BK146" s="143">
        <f>ROUND(I146*H146,2)</f>
        <v>0</v>
      </c>
      <c r="BL146" s="15" t="s">
        <v>161</v>
      </c>
      <c r="BM146" s="142" t="s">
        <v>283</v>
      </c>
    </row>
    <row r="147" spans="2:51" s="12" customFormat="1" ht="12">
      <c r="B147" s="149"/>
      <c r="D147" s="150" t="s">
        <v>163</v>
      </c>
      <c r="E147" s="151" t="s">
        <v>1</v>
      </c>
      <c r="F147" s="152" t="s">
        <v>284</v>
      </c>
      <c r="H147" s="153">
        <v>3.333</v>
      </c>
      <c r="I147" s="154"/>
      <c r="L147" s="149"/>
      <c r="M147" s="155"/>
      <c r="T147" s="156"/>
      <c r="AT147" s="151" t="s">
        <v>163</v>
      </c>
      <c r="AU147" s="151" t="s">
        <v>86</v>
      </c>
      <c r="AV147" s="12" t="s">
        <v>86</v>
      </c>
      <c r="AW147" s="12" t="s">
        <v>31</v>
      </c>
      <c r="AX147" s="12" t="s">
        <v>84</v>
      </c>
      <c r="AY147" s="151" t="s">
        <v>132</v>
      </c>
    </row>
    <row r="148" spans="2:65" s="1" customFormat="1" ht="16.5" customHeight="1">
      <c r="B148" s="130"/>
      <c r="C148" s="131" t="s">
        <v>205</v>
      </c>
      <c r="D148" s="131" t="s">
        <v>135</v>
      </c>
      <c r="E148" s="132" t="s">
        <v>285</v>
      </c>
      <c r="F148" s="133" t="s">
        <v>286</v>
      </c>
      <c r="G148" s="134" t="s">
        <v>173</v>
      </c>
      <c r="H148" s="135">
        <v>11.11</v>
      </c>
      <c r="I148" s="136"/>
      <c r="J148" s="137">
        <f>ROUND(I148*H148,2)</f>
        <v>0</v>
      </c>
      <c r="K148" s="133" t="s">
        <v>1</v>
      </c>
      <c r="L148" s="30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161</v>
      </c>
      <c r="AT148" s="142" t="s">
        <v>135</v>
      </c>
      <c r="AU148" s="142" t="s">
        <v>86</v>
      </c>
      <c r="AY148" s="15" t="s">
        <v>132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5" t="s">
        <v>84</v>
      </c>
      <c r="BK148" s="143">
        <f>ROUND(I148*H148,2)</f>
        <v>0</v>
      </c>
      <c r="BL148" s="15" t="s">
        <v>161</v>
      </c>
      <c r="BM148" s="142" t="s">
        <v>287</v>
      </c>
    </row>
    <row r="149" spans="2:63" s="11" customFormat="1" ht="22.9" customHeight="1">
      <c r="B149" s="118"/>
      <c r="D149" s="119" t="s">
        <v>75</v>
      </c>
      <c r="E149" s="128" t="s">
        <v>185</v>
      </c>
      <c r="F149" s="128" t="s">
        <v>288</v>
      </c>
      <c r="I149" s="121"/>
      <c r="J149" s="129">
        <f>BK149</f>
        <v>0</v>
      </c>
      <c r="L149" s="118"/>
      <c r="M149" s="123"/>
      <c r="P149" s="124">
        <f>SUM(P150:P172)</f>
        <v>0</v>
      </c>
      <c r="R149" s="124">
        <f>SUM(R150:R172)</f>
        <v>1.8630916</v>
      </c>
      <c r="T149" s="125">
        <f>SUM(T150:T172)</f>
        <v>0</v>
      </c>
      <c r="AR149" s="119" t="s">
        <v>84</v>
      </c>
      <c r="AT149" s="126" t="s">
        <v>75</v>
      </c>
      <c r="AU149" s="126" t="s">
        <v>84</v>
      </c>
      <c r="AY149" s="119" t="s">
        <v>132</v>
      </c>
      <c r="BK149" s="127">
        <f>SUM(BK150:BK172)</f>
        <v>0</v>
      </c>
    </row>
    <row r="150" spans="2:65" s="1" customFormat="1" ht="16.5" customHeight="1">
      <c r="B150" s="130"/>
      <c r="C150" s="131" t="s">
        <v>209</v>
      </c>
      <c r="D150" s="131" t="s">
        <v>135</v>
      </c>
      <c r="E150" s="132" t="s">
        <v>289</v>
      </c>
      <c r="F150" s="133" t="s">
        <v>290</v>
      </c>
      <c r="G150" s="134" t="s">
        <v>167</v>
      </c>
      <c r="H150" s="135">
        <v>20.5</v>
      </c>
      <c r="I150" s="136"/>
      <c r="J150" s="137">
        <f>ROUND(I150*H150,2)</f>
        <v>0</v>
      </c>
      <c r="K150" s="133" t="s">
        <v>138</v>
      </c>
      <c r="L150" s="30"/>
      <c r="M150" s="138" t="s">
        <v>1</v>
      </c>
      <c r="N150" s="139" t="s">
        <v>41</v>
      </c>
      <c r="P150" s="140">
        <f>O150*H150</f>
        <v>0</v>
      </c>
      <c r="Q150" s="140">
        <v>0.00438</v>
      </c>
      <c r="R150" s="140">
        <f>Q150*H150</f>
        <v>0.08979000000000001</v>
      </c>
      <c r="S150" s="140">
        <v>0</v>
      </c>
      <c r="T150" s="141">
        <f>S150*H150</f>
        <v>0</v>
      </c>
      <c r="AR150" s="142" t="s">
        <v>161</v>
      </c>
      <c r="AT150" s="142" t="s">
        <v>135</v>
      </c>
      <c r="AU150" s="142" t="s">
        <v>86</v>
      </c>
      <c r="AY150" s="15" t="s">
        <v>132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84</v>
      </c>
      <c r="BK150" s="143">
        <f>ROUND(I150*H150,2)</f>
        <v>0</v>
      </c>
      <c r="BL150" s="15" t="s">
        <v>161</v>
      </c>
      <c r="BM150" s="142" t="s">
        <v>291</v>
      </c>
    </row>
    <row r="151" spans="2:51" s="12" customFormat="1" ht="12">
      <c r="B151" s="149"/>
      <c r="D151" s="150" t="s">
        <v>163</v>
      </c>
      <c r="E151" s="151" t="s">
        <v>1</v>
      </c>
      <c r="F151" s="152" t="s">
        <v>292</v>
      </c>
      <c r="H151" s="153">
        <v>20.5</v>
      </c>
      <c r="I151" s="154"/>
      <c r="L151" s="149"/>
      <c r="M151" s="155"/>
      <c r="T151" s="156"/>
      <c r="AT151" s="151" t="s">
        <v>163</v>
      </c>
      <c r="AU151" s="151" t="s">
        <v>86</v>
      </c>
      <c r="AV151" s="12" t="s">
        <v>86</v>
      </c>
      <c r="AW151" s="12" t="s">
        <v>31</v>
      </c>
      <c r="AX151" s="12" t="s">
        <v>84</v>
      </c>
      <c r="AY151" s="151" t="s">
        <v>132</v>
      </c>
    </row>
    <row r="152" spans="2:65" s="1" customFormat="1" ht="16.5" customHeight="1">
      <c r="B152" s="130"/>
      <c r="C152" s="131" t="s">
        <v>215</v>
      </c>
      <c r="D152" s="131" t="s">
        <v>135</v>
      </c>
      <c r="E152" s="132" t="s">
        <v>293</v>
      </c>
      <c r="F152" s="133" t="s">
        <v>294</v>
      </c>
      <c r="G152" s="134" t="s">
        <v>167</v>
      </c>
      <c r="H152" s="135">
        <v>51.51</v>
      </c>
      <c r="I152" s="136"/>
      <c r="J152" s="137">
        <f>ROUND(I152*H152,2)</f>
        <v>0</v>
      </c>
      <c r="K152" s="133" t="s">
        <v>138</v>
      </c>
      <c r="L152" s="30"/>
      <c r="M152" s="138" t="s">
        <v>1</v>
      </c>
      <c r="N152" s="139" t="s">
        <v>41</v>
      </c>
      <c r="P152" s="140">
        <f>O152*H152</f>
        <v>0</v>
      </c>
      <c r="Q152" s="140">
        <v>0.0057</v>
      </c>
      <c r="R152" s="140">
        <f>Q152*H152</f>
        <v>0.293607</v>
      </c>
      <c r="S152" s="140">
        <v>0</v>
      </c>
      <c r="T152" s="141">
        <f>S152*H152</f>
        <v>0</v>
      </c>
      <c r="AR152" s="142" t="s">
        <v>161</v>
      </c>
      <c r="AT152" s="142" t="s">
        <v>135</v>
      </c>
      <c r="AU152" s="142" t="s">
        <v>86</v>
      </c>
      <c r="AY152" s="15" t="s">
        <v>132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5" t="s">
        <v>84</v>
      </c>
      <c r="BK152" s="143">
        <f>ROUND(I152*H152,2)</f>
        <v>0</v>
      </c>
      <c r="BL152" s="15" t="s">
        <v>161</v>
      </c>
      <c r="BM152" s="142" t="s">
        <v>295</v>
      </c>
    </row>
    <row r="153" spans="2:51" s="12" customFormat="1" ht="12">
      <c r="B153" s="149"/>
      <c r="D153" s="150" t="s">
        <v>163</v>
      </c>
      <c r="E153" s="151" t="s">
        <v>1</v>
      </c>
      <c r="F153" s="152" t="s">
        <v>296</v>
      </c>
      <c r="H153" s="153">
        <v>53.82</v>
      </c>
      <c r="I153" s="154"/>
      <c r="L153" s="149"/>
      <c r="M153" s="155"/>
      <c r="T153" s="156"/>
      <c r="AT153" s="151" t="s">
        <v>163</v>
      </c>
      <c r="AU153" s="151" t="s">
        <v>86</v>
      </c>
      <c r="AV153" s="12" t="s">
        <v>86</v>
      </c>
      <c r="AW153" s="12" t="s">
        <v>31</v>
      </c>
      <c r="AX153" s="12" t="s">
        <v>76</v>
      </c>
      <c r="AY153" s="151" t="s">
        <v>132</v>
      </c>
    </row>
    <row r="154" spans="2:51" s="12" customFormat="1" ht="12">
      <c r="B154" s="149"/>
      <c r="D154" s="150" t="s">
        <v>163</v>
      </c>
      <c r="E154" s="151" t="s">
        <v>1</v>
      </c>
      <c r="F154" s="152" t="s">
        <v>240</v>
      </c>
      <c r="H154" s="153">
        <v>-4.31</v>
      </c>
      <c r="I154" s="154"/>
      <c r="L154" s="149"/>
      <c r="M154" s="155"/>
      <c r="T154" s="156"/>
      <c r="AT154" s="151" t="s">
        <v>163</v>
      </c>
      <c r="AU154" s="151" t="s">
        <v>86</v>
      </c>
      <c r="AV154" s="12" t="s">
        <v>86</v>
      </c>
      <c r="AW154" s="12" t="s">
        <v>31</v>
      </c>
      <c r="AX154" s="12" t="s">
        <v>76</v>
      </c>
      <c r="AY154" s="151" t="s">
        <v>132</v>
      </c>
    </row>
    <row r="155" spans="2:51" s="12" customFormat="1" ht="12">
      <c r="B155" s="149"/>
      <c r="D155" s="150" t="s">
        <v>163</v>
      </c>
      <c r="E155" s="151" t="s">
        <v>1</v>
      </c>
      <c r="F155" s="152" t="s">
        <v>297</v>
      </c>
      <c r="H155" s="153">
        <v>2</v>
      </c>
      <c r="I155" s="154"/>
      <c r="L155" s="149"/>
      <c r="M155" s="155"/>
      <c r="T155" s="156"/>
      <c r="AT155" s="151" t="s">
        <v>163</v>
      </c>
      <c r="AU155" s="151" t="s">
        <v>86</v>
      </c>
      <c r="AV155" s="12" t="s">
        <v>86</v>
      </c>
      <c r="AW155" s="12" t="s">
        <v>31</v>
      </c>
      <c r="AX155" s="12" t="s">
        <v>76</v>
      </c>
      <c r="AY155" s="151" t="s">
        <v>132</v>
      </c>
    </row>
    <row r="156" spans="2:51" s="13" customFormat="1" ht="12">
      <c r="B156" s="157"/>
      <c r="D156" s="150" t="s">
        <v>163</v>
      </c>
      <c r="E156" s="158" t="s">
        <v>1</v>
      </c>
      <c r="F156" s="159" t="s">
        <v>184</v>
      </c>
      <c r="H156" s="160">
        <v>51.51</v>
      </c>
      <c r="I156" s="161"/>
      <c r="L156" s="157"/>
      <c r="M156" s="162"/>
      <c r="T156" s="163"/>
      <c r="AT156" s="158" t="s">
        <v>163</v>
      </c>
      <c r="AU156" s="158" t="s">
        <v>86</v>
      </c>
      <c r="AV156" s="13" t="s">
        <v>161</v>
      </c>
      <c r="AW156" s="13" t="s">
        <v>31</v>
      </c>
      <c r="AX156" s="13" t="s">
        <v>84</v>
      </c>
      <c r="AY156" s="158" t="s">
        <v>132</v>
      </c>
    </row>
    <row r="157" spans="2:65" s="1" customFormat="1" ht="16.5" customHeight="1">
      <c r="B157" s="130"/>
      <c r="C157" s="131" t="s">
        <v>223</v>
      </c>
      <c r="D157" s="131" t="s">
        <v>135</v>
      </c>
      <c r="E157" s="132" t="s">
        <v>298</v>
      </c>
      <c r="F157" s="133" t="s">
        <v>299</v>
      </c>
      <c r="G157" s="134" t="s">
        <v>167</v>
      </c>
      <c r="H157" s="135">
        <v>20.5</v>
      </c>
      <c r="I157" s="136"/>
      <c r="J157" s="137">
        <f>ROUND(I157*H157,2)</f>
        <v>0</v>
      </c>
      <c r="K157" s="133" t="s">
        <v>1</v>
      </c>
      <c r="L157" s="30"/>
      <c r="M157" s="138" t="s">
        <v>1</v>
      </c>
      <c r="N157" s="139" t="s">
        <v>41</v>
      </c>
      <c r="P157" s="140">
        <f>O157*H157</f>
        <v>0</v>
      </c>
      <c r="Q157" s="140">
        <v>0.00284</v>
      </c>
      <c r="R157" s="140">
        <f>Q157*H157</f>
        <v>0.05822</v>
      </c>
      <c r="S157" s="140">
        <v>0</v>
      </c>
      <c r="T157" s="141">
        <f>S157*H157</f>
        <v>0</v>
      </c>
      <c r="AR157" s="142" t="s">
        <v>161</v>
      </c>
      <c r="AT157" s="142" t="s">
        <v>135</v>
      </c>
      <c r="AU157" s="142" t="s">
        <v>86</v>
      </c>
      <c r="AY157" s="15" t="s">
        <v>132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5" t="s">
        <v>84</v>
      </c>
      <c r="BK157" s="143">
        <f>ROUND(I157*H157,2)</f>
        <v>0</v>
      </c>
      <c r="BL157" s="15" t="s">
        <v>161</v>
      </c>
      <c r="BM157" s="142" t="s">
        <v>300</v>
      </c>
    </row>
    <row r="158" spans="2:65" s="1" customFormat="1" ht="16.5" customHeight="1">
      <c r="B158" s="130"/>
      <c r="C158" s="131" t="s">
        <v>230</v>
      </c>
      <c r="D158" s="131" t="s">
        <v>135</v>
      </c>
      <c r="E158" s="132" t="s">
        <v>301</v>
      </c>
      <c r="F158" s="133" t="s">
        <v>302</v>
      </c>
      <c r="G158" s="134" t="s">
        <v>167</v>
      </c>
      <c r="H158" s="135">
        <v>2.385</v>
      </c>
      <c r="I158" s="136"/>
      <c r="J158" s="137">
        <f>ROUND(I158*H158,2)</f>
        <v>0</v>
      </c>
      <c r="K158" s="133" t="s">
        <v>1</v>
      </c>
      <c r="L158" s="30"/>
      <c r="M158" s="138" t="s">
        <v>1</v>
      </c>
      <c r="N158" s="139" t="s">
        <v>41</v>
      </c>
      <c r="P158" s="140">
        <f>O158*H158</f>
        <v>0</v>
      </c>
      <c r="Q158" s="140">
        <v>0.00438</v>
      </c>
      <c r="R158" s="140">
        <f>Q158*H158</f>
        <v>0.0104463</v>
      </c>
      <c r="S158" s="140">
        <v>0</v>
      </c>
      <c r="T158" s="141">
        <f>S158*H158</f>
        <v>0</v>
      </c>
      <c r="AR158" s="142" t="s">
        <v>161</v>
      </c>
      <c r="AT158" s="142" t="s">
        <v>135</v>
      </c>
      <c r="AU158" s="142" t="s">
        <v>86</v>
      </c>
      <c r="AY158" s="15" t="s">
        <v>132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84</v>
      </c>
      <c r="BK158" s="143">
        <f>ROUND(I158*H158,2)</f>
        <v>0</v>
      </c>
      <c r="BL158" s="15" t="s">
        <v>161</v>
      </c>
      <c r="BM158" s="142" t="s">
        <v>303</v>
      </c>
    </row>
    <row r="159" spans="2:51" s="12" customFormat="1" ht="12">
      <c r="B159" s="149"/>
      <c r="D159" s="150" t="s">
        <v>163</v>
      </c>
      <c r="E159" s="151" t="s">
        <v>1</v>
      </c>
      <c r="F159" s="152" t="s">
        <v>304</v>
      </c>
      <c r="H159" s="153">
        <v>2.385</v>
      </c>
      <c r="I159" s="154"/>
      <c r="L159" s="149"/>
      <c r="M159" s="155"/>
      <c r="T159" s="156"/>
      <c r="AT159" s="151" t="s">
        <v>163</v>
      </c>
      <c r="AU159" s="151" t="s">
        <v>86</v>
      </c>
      <c r="AV159" s="12" t="s">
        <v>86</v>
      </c>
      <c r="AW159" s="12" t="s">
        <v>31</v>
      </c>
      <c r="AX159" s="12" t="s">
        <v>84</v>
      </c>
      <c r="AY159" s="151" t="s">
        <v>132</v>
      </c>
    </row>
    <row r="160" spans="2:65" s="1" customFormat="1" ht="16.5" customHeight="1">
      <c r="B160" s="130"/>
      <c r="C160" s="131" t="s">
        <v>8</v>
      </c>
      <c r="D160" s="131" t="s">
        <v>135</v>
      </c>
      <c r="E160" s="132" t="s">
        <v>305</v>
      </c>
      <c r="F160" s="133" t="s">
        <v>306</v>
      </c>
      <c r="G160" s="134" t="s">
        <v>167</v>
      </c>
      <c r="H160" s="135">
        <v>2.385</v>
      </c>
      <c r="I160" s="136"/>
      <c r="J160" s="137">
        <f>ROUND(I160*H160,2)</f>
        <v>0</v>
      </c>
      <c r="K160" s="133" t="s">
        <v>138</v>
      </c>
      <c r="L160" s="30"/>
      <c r="M160" s="138" t="s">
        <v>1</v>
      </c>
      <c r="N160" s="139" t="s">
        <v>41</v>
      </c>
      <c r="P160" s="140">
        <f>O160*H160</f>
        <v>0</v>
      </c>
      <c r="Q160" s="140">
        <v>0.03358</v>
      </c>
      <c r="R160" s="140">
        <f>Q160*H160</f>
        <v>0.08008829999999999</v>
      </c>
      <c r="S160" s="140">
        <v>0</v>
      </c>
      <c r="T160" s="141">
        <f>S160*H160</f>
        <v>0</v>
      </c>
      <c r="AR160" s="142" t="s">
        <v>161</v>
      </c>
      <c r="AT160" s="142" t="s">
        <v>135</v>
      </c>
      <c r="AU160" s="142" t="s">
        <v>86</v>
      </c>
      <c r="AY160" s="15" t="s">
        <v>132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5" t="s">
        <v>84</v>
      </c>
      <c r="BK160" s="143">
        <f>ROUND(I160*H160,2)</f>
        <v>0</v>
      </c>
      <c r="BL160" s="15" t="s">
        <v>161</v>
      </c>
      <c r="BM160" s="142" t="s">
        <v>307</v>
      </c>
    </row>
    <row r="161" spans="2:51" s="12" customFormat="1" ht="12">
      <c r="B161" s="149"/>
      <c r="D161" s="150" t="s">
        <v>163</v>
      </c>
      <c r="E161" s="151" t="s">
        <v>1</v>
      </c>
      <c r="F161" s="152" t="s">
        <v>304</v>
      </c>
      <c r="H161" s="153">
        <v>2.385</v>
      </c>
      <c r="I161" s="154"/>
      <c r="L161" s="149"/>
      <c r="M161" s="155"/>
      <c r="T161" s="156"/>
      <c r="AT161" s="151" t="s">
        <v>163</v>
      </c>
      <c r="AU161" s="151" t="s">
        <v>86</v>
      </c>
      <c r="AV161" s="12" t="s">
        <v>86</v>
      </c>
      <c r="AW161" s="12" t="s">
        <v>31</v>
      </c>
      <c r="AX161" s="12" t="s">
        <v>84</v>
      </c>
      <c r="AY161" s="151" t="s">
        <v>132</v>
      </c>
    </row>
    <row r="162" spans="2:65" s="1" customFormat="1" ht="16.5" customHeight="1">
      <c r="B162" s="130"/>
      <c r="C162" s="131" t="s">
        <v>226</v>
      </c>
      <c r="D162" s="131" t="s">
        <v>135</v>
      </c>
      <c r="E162" s="132" t="s">
        <v>308</v>
      </c>
      <c r="F162" s="133" t="s">
        <v>309</v>
      </c>
      <c r="G162" s="134" t="s">
        <v>167</v>
      </c>
      <c r="H162" s="135">
        <v>72.01</v>
      </c>
      <c r="I162" s="136"/>
      <c r="J162" s="137">
        <f>ROUND(I162*H162,2)</f>
        <v>0</v>
      </c>
      <c r="K162" s="133" t="s">
        <v>138</v>
      </c>
      <c r="L162" s="30"/>
      <c r="M162" s="138" t="s">
        <v>1</v>
      </c>
      <c r="N162" s="139" t="s">
        <v>41</v>
      </c>
      <c r="P162" s="140">
        <f>O162*H162</f>
        <v>0</v>
      </c>
      <c r="Q162" s="140">
        <v>0.004</v>
      </c>
      <c r="R162" s="140">
        <f>Q162*H162</f>
        <v>0.28804</v>
      </c>
      <c r="S162" s="140">
        <v>0</v>
      </c>
      <c r="T162" s="141">
        <f>S162*H162</f>
        <v>0</v>
      </c>
      <c r="AR162" s="142" t="s">
        <v>161</v>
      </c>
      <c r="AT162" s="142" t="s">
        <v>135</v>
      </c>
      <c r="AU162" s="142" t="s">
        <v>86</v>
      </c>
      <c r="AY162" s="15" t="s">
        <v>132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84</v>
      </c>
      <c r="BK162" s="143">
        <f>ROUND(I162*H162,2)</f>
        <v>0</v>
      </c>
      <c r="BL162" s="15" t="s">
        <v>161</v>
      </c>
      <c r="BM162" s="142" t="s">
        <v>310</v>
      </c>
    </row>
    <row r="163" spans="2:51" s="12" customFormat="1" ht="12">
      <c r="B163" s="149"/>
      <c r="D163" s="150" t="s">
        <v>163</v>
      </c>
      <c r="E163" s="151" t="s">
        <v>1</v>
      </c>
      <c r="F163" s="152" t="s">
        <v>296</v>
      </c>
      <c r="H163" s="153">
        <v>53.82</v>
      </c>
      <c r="I163" s="154"/>
      <c r="L163" s="149"/>
      <c r="M163" s="155"/>
      <c r="T163" s="156"/>
      <c r="AT163" s="151" t="s">
        <v>163</v>
      </c>
      <c r="AU163" s="151" t="s">
        <v>86</v>
      </c>
      <c r="AV163" s="12" t="s">
        <v>86</v>
      </c>
      <c r="AW163" s="12" t="s">
        <v>31</v>
      </c>
      <c r="AX163" s="12" t="s">
        <v>76</v>
      </c>
      <c r="AY163" s="151" t="s">
        <v>132</v>
      </c>
    </row>
    <row r="164" spans="2:51" s="12" customFormat="1" ht="12">
      <c r="B164" s="149"/>
      <c r="D164" s="150" t="s">
        <v>163</v>
      </c>
      <c r="E164" s="151" t="s">
        <v>1</v>
      </c>
      <c r="F164" s="152" t="s">
        <v>240</v>
      </c>
      <c r="H164" s="153">
        <v>-4.31</v>
      </c>
      <c r="I164" s="154"/>
      <c r="L164" s="149"/>
      <c r="M164" s="155"/>
      <c r="T164" s="156"/>
      <c r="AT164" s="151" t="s">
        <v>163</v>
      </c>
      <c r="AU164" s="151" t="s">
        <v>86</v>
      </c>
      <c r="AV164" s="12" t="s">
        <v>86</v>
      </c>
      <c r="AW164" s="12" t="s">
        <v>31</v>
      </c>
      <c r="AX164" s="12" t="s">
        <v>76</v>
      </c>
      <c r="AY164" s="151" t="s">
        <v>132</v>
      </c>
    </row>
    <row r="165" spans="2:51" s="12" customFormat="1" ht="12">
      <c r="B165" s="149"/>
      <c r="D165" s="150" t="s">
        <v>163</v>
      </c>
      <c r="E165" s="151" t="s">
        <v>1</v>
      </c>
      <c r="F165" s="152" t="s">
        <v>297</v>
      </c>
      <c r="H165" s="153">
        <v>2</v>
      </c>
      <c r="I165" s="154"/>
      <c r="L165" s="149"/>
      <c r="M165" s="155"/>
      <c r="T165" s="156"/>
      <c r="AT165" s="151" t="s">
        <v>163</v>
      </c>
      <c r="AU165" s="151" t="s">
        <v>86</v>
      </c>
      <c r="AV165" s="12" t="s">
        <v>86</v>
      </c>
      <c r="AW165" s="12" t="s">
        <v>31</v>
      </c>
      <c r="AX165" s="12" t="s">
        <v>76</v>
      </c>
      <c r="AY165" s="151" t="s">
        <v>132</v>
      </c>
    </row>
    <row r="166" spans="2:51" s="12" customFormat="1" ht="12">
      <c r="B166" s="149"/>
      <c r="D166" s="150" t="s">
        <v>163</v>
      </c>
      <c r="E166" s="151" t="s">
        <v>1</v>
      </c>
      <c r="F166" s="152" t="s">
        <v>311</v>
      </c>
      <c r="H166" s="153">
        <v>20.5</v>
      </c>
      <c r="I166" s="154"/>
      <c r="L166" s="149"/>
      <c r="M166" s="155"/>
      <c r="T166" s="156"/>
      <c r="AT166" s="151" t="s">
        <v>163</v>
      </c>
      <c r="AU166" s="151" t="s">
        <v>86</v>
      </c>
      <c r="AV166" s="12" t="s">
        <v>86</v>
      </c>
      <c r="AW166" s="12" t="s">
        <v>31</v>
      </c>
      <c r="AX166" s="12" t="s">
        <v>76</v>
      </c>
      <c r="AY166" s="151" t="s">
        <v>132</v>
      </c>
    </row>
    <row r="167" spans="2:51" s="13" customFormat="1" ht="12">
      <c r="B167" s="157"/>
      <c r="D167" s="150" t="s">
        <v>163</v>
      </c>
      <c r="E167" s="158" t="s">
        <v>1</v>
      </c>
      <c r="F167" s="159" t="s">
        <v>184</v>
      </c>
      <c r="H167" s="160">
        <v>72.00999999999999</v>
      </c>
      <c r="I167" s="161"/>
      <c r="L167" s="157"/>
      <c r="M167" s="162"/>
      <c r="T167" s="163"/>
      <c r="AT167" s="158" t="s">
        <v>163</v>
      </c>
      <c r="AU167" s="158" t="s">
        <v>86</v>
      </c>
      <c r="AV167" s="13" t="s">
        <v>161</v>
      </c>
      <c r="AW167" s="13" t="s">
        <v>31</v>
      </c>
      <c r="AX167" s="13" t="s">
        <v>84</v>
      </c>
      <c r="AY167" s="158" t="s">
        <v>132</v>
      </c>
    </row>
    <row r="168" spans="2:65" s="1" customFormat="1" ht="16.5" customHeight="1">
      <c r="B168" s="130"/>
      <c r="C168" s="131" t="s">
        <v>312</v>
      </c>
      <c r="D168" s="131" t="s">
        <v>135</v>
      </c>
      <c r="E168" s="132" t="s">
        <v>313</v>
      </c>
      <c r="F168" s="133" t="s">
        <v>314</v>
      </c>
      <c r="G168" s="134" t="s">
        <v>167</v>
      </c>
      <c r="H168" s="135">
        <v>0.5</v>
      </c>
      <c r="I168" s="136"/>
      <c r="J168" s="137">
        <f>ROUND(I168*H168,2)</f>
        <v>0</v>
      </c>
      <c r="K168" s="133" t="s">
        <v>1</v>
      </c>
      <c r="L168" s="30"/>
      <c r="M168" s="138" t="s">
        <v>1</v>
      </c>
      <c r="N168" s="139" t="s">
        <v>41</v>
      </c>
      <c r="P168" s="140">
        <f>O168*H168</f>
        <v>0</v>
      </c>
      <c r="Q168" s="140">
        <v>0.05</v>
      </c>
      <c r="R168" s="140">
        <f>Q168*H168</f>
        <v>0.025</v>
      </c>
      <c r="S168" s="140">
        <v>0</v>
      </c>
      <c r="T168" s="141">
        <f>S168*H168</f>
        <v>0</v>
      </c>
      <c r="AR168" s="142" t="s">
        <v>161</v>
      </c>
      <c r="AT168" s="142" t="s">
        <v>135</v>
      </c>
      <c r="AU168" s="142" t="s">
        <v>86</v>
      </c>
      <c r="AY168" s="15" t="s">
        <v>132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5" t="s">
        <v>84</v>
      </c>
      <c r="BK168" s="143">
        <f>ROUND(I168*H168,2)</f>
        <v>0</v>
      </c>
      <c r="BL168" s="15" t="s">
        <v>161</v>
      </c>
      <c r="BM168" s="142" t="s">
        <v>315</v>
      </c>
    </row>
    <row r="169" spans="2:65" s="1" customFormat="1" ht="16.5" customHeight="1">
      <c r="B169" s="130"/>
      <c r="C169" s="131" t="s">
        <v>316</v>
      </c>
      <c r="D169" s="131" t="s">
        <v>135</v>
      </c>
      <c r="E169" s="132" t="s">
        <v>317</v>
      </c>
      <c r="F169" s="133" t="s">
        <v>318</v>
      </c>
      <c r="G169" s="134" t="s">
        <v>167</v>
      </c>
      <c r="H169" s="135">
        <v>0.5</v>
      </c>
      <c r="I169" s="136"/>
      <c r="J169" s="137">
        <f>ROUND(I169*H169,2)</f>
        <v>0</v>
      </c>
      <c r="K169" s="133" t="s">
        <v>1</v>
      </c>
      <c r="L169" s="30"/>
      <c r="M169" s="138" t="s">
        <v>1</v>
      </c>
      <c r="N169" s="139" t="s">
        <v>41</v>
      </c>
      <c r="P169" s="140">
        <f>O169*H169</f>
        <v>0</v>
      </c>
      <c r="Q169" s="140">
        <v>0.22</v>
      </c>
      <c r="R169" s="140">
        <f>Q169*H169</f>
        <v>0.11</v>
      </c>
      <c r="S169" s="140">
        <v>0</v>
      </c>
      <c r="T169" s="141">
        <f>S169*H169</f>
        <v>0</v>
      </c>
      <c r="AR169" s="142" t="s">
        <v>161</v>
      </c>
      <c r="AT169" s="142" t="s">
        <v>135</v>
      </c>
      <c r="AU169" s="142" t="s">
        <v>86</v>
      </c>
      <c r="AY169" s="15" t="s">
        <v>132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84</v>
      </c>
      <c r="BK169" s="143">
        <f>ROUND(I169*H169,2)</f>
        <v>0</v>
      </c>
      <c r="BL169" s="15" t="s">
        <v>161</v>
      </c>
      <c r="BM169" s="142" t="s">
        <v>319</v>
      </c>
    </row>
    <row r="170" spans="2:65" s="1" customFormat="1" ht="16.5" customHeight="1">
      <c r="B170" s="130"/>
      <c r="C170" s="131" t="s">
        <v>320</v>
      </c>
      <c r="D170" s="131" t="s">
        <v>135</v>
      </c>
      <c r="E170" s="132" t="s">
        <v>321</v>
      </c>
      <c r="F170" s="133" t="s">
        <v>322</v>
      </c>
      <c r="G170" s="134" t="s">
        <v>167</v>
      </c>
      <c r="H170" s="135">
        <v>1.1</v>
      </c>
      <c r="I170" s="136"/>
      <c r="J170" s="137">
        <f>ROUND(I170*H170,2)</f>
        <v>0</v>
      </c>
      <c r="K170" s="133" t="s">
        <v>1</v>
      </c>
      <c r="L170" s="30"/>
      <c r="M170" s="138" t="s">
        <v>1</v>
      </c>
      <c r="N170" s="139" t="s">
        <v>41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161</v>
      </c>
      <c r="AT170" s="142" t="s">
        <v>135</v>
      </c>
      <c r="AU170" s="142" t="s">
        <v>86</v>
      </c>
      <c r="AY170" s="15" t="s">
        <v>132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84</v>
      </c>
      <c r="BK170" s="143">
        <f>ROUND(I170*H170,2)</f>
        <v>0</v>
      </c>
      <c r="BL170" s="15" t="s">
        <v>161</v>
      </c>
      <c r="BM170" s="142" t="s">
        <v>323</v>
      </c>
    </row>
    <row r="171" spans="2:65" s="1" customFormat="1" ht="16.5" customHeight="1">
      <c r="B171" s="130"/>
      <c r="C171" s="131" t="s">
        <v>324</v>
      </c>
      <c r="D171" s="131" t="s">
        <v>135</v>
      </c>
      <c r="E171" s="132" t="s">
        <v>325</v>
      </c>
      <c r="F171" s="133" t="s">
        <v>326</v>
      </c>
      <c r="G171" s="134" t="s">
        <v>197</v>
      </c>
      <c r="H171" s="135">
        <v>2</v>
      </c>
      <c r="I171" s="136"/>
      <c r="J171" s="137">
        <f>ROUND(I171*H171,2)</f>
        <v>0</v>
      </c>
      <c r="K171" s="133" t="s">
        <v>138</v>
      </c>
      <c r="L171" s="30"/>
      <c r="M171" s="138" t="s">
        <v>1</v>
      </c>
      <c r="N171" s="139" t="s">
        <v>41</v>
      </c>
      <c r="P171" s="140">
        <f>O171*H171</f>
        <v>0</v>
      </c>
      <c r="Q171" s="140">
        <v>0.4417</v>
      </c>
      <c r="R171" s="140">
        <f>Q171*H171</f>
        <v>0.8834</v>
      </c>
      <c r="S171" s="140">
        <v>0</v>
      </c>
      <c r="T171" s="141">
        <f>S171*H171</f>
        <v>0</v>
      </c>
      <c r="AR171" s="142" t="s">
        <v>161</v>
      </c>
      <c r="AT171" s="142" t="s">
        <v>135</v>
      </c>
      <c r="AU171" s="142" t="s">
        <v>86</v>
      </c>
      <c r="AY171" s="15" t="s">
        <v>132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5" t="s">
        <v>84</v>
      </c>
      <c r="BK171" s="143">
        <f>ROUND(I171*H171,2)</f>
        <v>0</v>
      </c>
      <c r="BL171" s="15" t="s">
        <v>161</v>
      </c>
      <c r="BM171" s="142" t="s">
        <v>327</v>
      </c>
    </row>
    <row r="172" spans="2:65" s="1" customFormat="1" ht="24.2" customHeight="1">
      <c r="B172" s="130"/>
      <c r="C172" s="170" t="s">
        <v>7</v>
      </c>
      <c r="D172" s="170" t="s">
        <v>328</v>
      </c>
      <c r="E172" s="171" t="s">
        <v>329</v>
      </c>
      <c r="F172" s="172" t="s">
        <v>330</v>
      </c>
      <c r="G172" s="173" t="s">
        <v>197</v>
      </c>
      <c r="H172" s="174">
        <v>2</v>
      </c>
      <c r="I172" s="175"/>
      <c r="J172" s="176">
        <f>ROUND(I172*H172,2)</f>
        <v>0</v>
      </c>
      <c r="K172" s="172" t="s">
        <v>1</v>
      </c>
      <c r="L172" s="177"/>
      <c r="M172" s="178" t="s">
        <v>1</v>
      </c>
      <c r="N172" s="179" t="s">
        <v>41</v>
      </c>
      <c r="P172" s="140">
        <f>O172*H172</f>
        <v>0</v>
      </c>
      <c r="Q172" s="140">
        <v>0.01225</v>
      </c>
      <c r="R172" s="140">
        <f>Q172*H172</f>
        <v>0.0245</v>
      </c>
      <c r="S172" s="140">
        <v>0</v>
      </c>
      <c r="T172" s="141">
        <f>S172*H172</f>
        <v>0</v>
      </c>
      <c r="AR172" s="142" t="s">
        <v>194</v>
      </c>
      <c r="AT172" s="142" t="s">
        <v>328</v>
      </c>
      <c r="AU172" s="142" t="s">
        <v>86</v>
      </c>
      <c r="AY172" s="15" t="s">
        <v>132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5" t="s">
        <v>84</v>
      </c>
      <c r="BK172" s="143">
        <f>ROUND(I172*H172,2)</f>
        <v>0</v>
      </c>
      <c r="BL172" s="15" t="s">
        <v>161</v>
      </c>
      <c r="BM172" s="142" t="s">
        <v>331</v>
      </c>
    </row>
    <row r="173" spans="2:63" s="11" customFormat="1" ht="22.9" customHeight="1">
      <c r="B173" s="118"/>
      <c r="D173" s="119" t="s">
        <v>75</v>
      </c>
      <c r="E173" s="128" t="s">
        <v>332</v>
      </c>
      <c r="F173" s="128" t="s">
        <v>333</v>
      </c>
      <c r="I173" s="121"/>
      <c r="J173" s="129">
        <f>BK173</f>
        <v>0</v>
      </c>
      <c r="L173" s="118"/>
      <c r="M173" s="123"/>
      <c r="P173" s="124">
        <f>P174</f>
        <v>0</v>
      </c>
      <c r="R173" s="124">
        <f>R174</f>
        <v>0</v>
      </c>
      <c r="T173" s="125">
        <f>T174</f>
        <v>0</v>
      </c>
      <c r="AR173" s="119" t="s">
        <v>84</v>
      </c>
      <c r="AT173" s="126" t="s">
        <v>75</v>
      </c>
      <c r="AU173" s="126" t="s">
        <v>84</v>
      </c>
      <c r="AY173" s="119" t="s">
        <v>132</v>
      </c>
      <c r="BK173" s="127">
        <f>BK174</f>
        <v>0</v>
      </c>
    </row>
    <row r="174" spans="2:65" s="1" customFormat="1" ht="16.5" customHeight="1">
      <c r="B174" s="130"/>
      <c r="C174" s="131" t="s">
        <v>334</v>
      </c>
      <c r="D174" s="131" t="s">
        <v>135</v>
      </c>
      <c r="E174" s="132" t="s">
        <v>335</v>
      </c>
      <c r="F174" s="133" t="s">
        <v>336</v>
      </c>
      <c r="G174" s="134" t="s">
        <v>203</v>
      </c>
      <c r="H174" s="135">
        <v>3.734</v>
      </c>
      <c r="I174" s="136"/>
      <c r="J174" s="137">
        <f>ROUND(I174*H174,2)</f>
        <v>0</v>
      </c>
      <c r="K174" s="133" t="s">
        <v>138</v>
      </c>
      <c r="L174" s="30"/>
      <c r="M174" s="138" t="s">
        <v>1</v>
      </c>
      <c r="N174" s="139" t="s">
        <v>41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161</v>
      </c>
      <c r="AT174" s="142" t="s">
        <v>135</v>
      </c>
      <c r="AU174" s="142" t="s">
        <v>86</v>
      </c>
      <c r="AY174" s="15" t="s">
        <v>132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5" t="s">
        <v>84</v>
      </c>
      <c r="BK174" s="143">
        <f>ROUND(I174*H174,2)</f>
        <v>0</v>
      </c>
      <c r="BL174" s="15" t="s">
        <v>161</v>
      </c>
      <c r="BM174" s="142" t="s">
        <v>337</v>
      </c>
    </row>
    <row r="175" spans="2:63" s="11" customFormat="1" ht="25.9" customHeight="1">
      <c r="B175" s="118"/>
      <c r="D175" s="119" t="s">
        <v>75</v>
      </c>
      <c r="E175" s="120" t="s">
        <v>219</v>
      </c>
      <c r="F175" s="120" t="s">
        <v>220</v>
      </c>
      <c r="I175" s="121"/>
      <c r="J175" s="122">
        <f>BK175</f>
        <v>0</v>
      </c>
      <c r="L175" s="118"/>
      <c r="M175" s="123"/>
      <c r="P175" s="124">
        <f>P176+P179+P185+P190+P202+P206</f>
        <v>0</v>
      </c>
      <c r="R175" s="124">
        <f>R176+R179+R185+R190+R202+R206</f>
        <v>0.37160319999999997</v>
      </c>
      <c r="T175" s="125">
        <f>T176+T179+T185+T190+T202+T206</f>
        <v>0</v>
      </c>
      <c r="AR175" s="119" t="s">
        <v>86</v>
      </c>
      <c r="AT175" s="126" t="s">
        <v>75</v>
      </c>
      <c r="AU175" s="126" t="s">
        <v>76</v>
      </c>
      <c r="AY175" s="119" t="s">
        <v>132</v>
      </c>
      <c r="BK175" s="127">
        <f>BK176+BK179+BK185+BK190+BK202+BK206</f>
        <v>0</v>
      </c>
    </row>
    <row r="176" spans="2:63" s="11" customFormat="1" ht="22.9" customHeight="1">
      <c r="B176" s="118"/>
      <c r="D176" s="119" t="s">
        <v>75</v>
      </c>
      <c r="E176" s="128" t="s">
        <v>221</v>
      </c>
      <c r="F176" s="128" t="s">
        <v>222</v>
      </c>
      <c r="I176" s="121"/>
      <c r="J176" s="129">
        <f>BK176</f>
        <v>0</v>
      </c>
      <c r="L176" s="118"/>
      <c r="M176" s="123"/>
      <c r="P176" s="124">
        <f>SUM(P177:P178)</f>
        <v>0</v>
      </c>
      <c r="R176" s="124">
        <f>SUM(R177:R178)</f>
        <v>0</v>
      </c>
      <c r="T176" s="125">
        <f>SUM(T177:T178)</f>
        <v>0</v>
      </c>
      <c r="AR176" s="119" t="s">
        <v>86</v>
      </c>
      <c r="AT176" s="126" t="s">
        <v>75</v>
      </c>
      <c r="AU176" s="126" t="s">
        <v>84</v>
      </c>
      <c r="AY176" s="119" t="s">
        <v>132</v>
      </c>
      <c r="BK176" s="127">
        <f>SUM(BK177:BK178)</f>
        <v>0</v>
      </c>
    </row>
    <row r="177" spans="2:65" s="1" customFormat="1" ht="16.5" customHeight="1">
      <c r="B177" s="130"/>
      <c r="C177" s="131" t="s">
        <v>338</v>
      </c>
      <c r="D177" s="131" t="s">
        <v>135</v>
      </c>
      <c r="E177" s="132" t="s">
        <v>339</v>
      </c>
      <c r="F177" s="133" t="s">
        <v>340</v>
      </c>
      <c r="G177" s="134" t="s">
        <v>137</v>
      </c>
      <c r="H177" s="135">
        <v>1</v>
      </c>
      <c r="I177" s="136"/>
      <c r="J177" s="137">
        <f>ROUND(I177*H177,2)</f>
        <v>0</v>
      </c>
      <c r="K177" s="133" t="s">
        <v>1</v>
      </c>
      <c r="L177" s="30"/>
      <c r="M177" s="138" t="s">
        <v>1</v>
      </c>
      <c r="N177" s="139" t="s">
        <v>41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226</v>
      </c>
      <c r="AT177" s="142" t="s">
        <v>135</v>
      </c>
      <c r="AU177" s="142" t="s">
        <v>86</v>
      </c>
      <c r="AY177" s="15" t="s">
        <v>132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84</v>
      </c>
      <c r="BK177" s="143">
        <f>ROUND(I177*H177,2)</f>
        <v>0</v>
      </c>
      <c r="BL177" s="15" t="s">
        <v>226</v>
      </c>
      <c r="BM177" s="142" t="s">
        <v>341</v>
      </c>
    </row>
    <row r="178" spans="2:65" s="1" customFormat="1" ht="16.5" customHeight="1">
      <c r="B178" s="130"/>
      <c r="C178" s="131" t="s">
        <v>342</v>
      </c>
      <c r="D178" s="131" t="s">
        <v>135</v>
      </c>
      <c r="E178" s="132" t="s">
        <v>343</v>
      </c>
      <c r="F178" s="133" t="s">
        <v>344</v>
      </c>
      <c r="G178" s="134" t="s">
        <v>345</v>
      </c>
      <c r="H178" s="180"/>
      <c r="I178" s="136"/>
      <c r="J178" s="137">
        <f>ROUND(I178*H178,2)</f>
        <v>0</v>
      </c>
      <c r="K178" s="133" t="s">
        <v>138</v>
      </c>
      <c r="L178" s="30"/>
      <c r="M178" s="138" t="s">
        <v>1</v>
      </c>
      <c r="N178" s="139" t="s">
        <v>41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226</v>
      </c>
      <c r="AT178" s="142" t="s">
        <v>135</v>
      </c>
      <c r="AU178" s="142" t="s">
        <v>86</v>
      </c>
      <c r="AY178" s="15" t="s">
        <v>132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5" t="s">
        <v>84</v>
      </c>
      <c r="BK178" s="143">
        <f>ROUND(I178*H178,2)</f>
        <v>0</v>
      </c>
      <c r="BL178" s="15" t="s">
        <v>226</v>
      </c>
      <c r="BM178" s="142" t="s">
        <v>346</v>
      </c>
    </row>
    <row r="179" spans="2:63" s="11" customFormat="1" ht="22.9" customHeight="1">
      <c r="B179" s="118"/>
      <c r="D179" s="119" t="s">
        <v>75</v>
      </c>
      <c r="E179" s="128" t="s">
        <v>228</v>
      </c>
      <c r="F179" s="128" t="s">
        <v>229</v>
      </c>
      <c r="I179" s="121"/>
      <c r="J179" s="129">
        <f>BK179</f>
        <v>0</v>
      </c>
      <c r="L179" s="118"/>
      <c r="M179" s="123"/>
      <c r="P179" s="124">
        <f>SUM(P180:P184)</f>
        <v>0</v>
      </c>
      <c r="R179" s="124">
        <f>SUM(R180:R184)</f>
        <v>0.07981919999999999</v>
      </c>
      <c r="T179" s="125">
        <f>SUM(T180:T184)</f>
        <v>0</v>
      </c>
      <c r="AR179" s="119" t="s">
        <v>86</v>
      </c>
      <c r="AT179" s="126" t="s">
        <v>75</v>
      </c>
      <c r="AU179" s="126" t="s">
        <v>84</v>
      </c>
      <c r="AY179" s="119" t="s">
        <v>132</v>
      </c>
      <c r="BK179" s="127">
        <f>SUM(BK180:BK184)</f>
        <v>0</v>
      </c>
    </row>
    <row r="180" spans="2:65" s="1" customFormat="1" ht="21.75" customHeight="1">
      <c r="B180" s="130"/>
      <c r="C180" s="131" t="s">
        <v>347</v>
      </c>
      <c r="D180" s="131" t="s">
        <v>135</v>
      </c>
      <c r="E180" s="132" t="s">
        <v>348</v>
      </c>
      <c r="F180" s="133" t="s">
        <v>349</v>
      </c>
      <c r="G180" s="134" t="s">
        <v>167</v>
      </c>
      <c r="H180" s="135">
        <v>11.04</v>
      </c>
      <c r="I180" s="136"/>
      <c r="J180" s="137">
        <f>ROUND(I180*H180,2)</f>
        <v>0</v>
      </c>
      <c r="K180" s="133" t="s">
        <v>138</v>
      </c>
      <c r="L180" s="30"/>
      <c r="M180" s="138" t="s">
        <v>1</v>
      </c>
      <c r="N180" s="139" t="s">
        <v>41</v>
      </c>
      <c r="P180" s="140">
        <f>O180*H180</f>
        <v>0</v>
      </c>
      <c r="Q180" s="140">
        <v>0.0003</v>
      </c>
      <c r="R180" s="140">
        <f>Q180*H180</f>
        <v>0.0033119999999999994</v>
      </c>
      <c r="S180" s="140">
        <v>0</v>
      </c>
      <c r="T180" s="141">
        <f>S180*H180</f>
        <v>0</v>
      </c>
      <c r="AR180" s="142" t="s">
        <v>226</v>
      </c>
      <c r="AT180" s="142" t="s">
        <v>135</v>
      </c>
      <c r="AU180" s="142" t="s">
        <v>86</v>
      </c>
      <c r="AY180" s="15" t="s">
        <v>132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5" t="s">
        <v>84</v>
      </c>
      <c r="BK180" s="143">
        <f>ROUND(I180*H180,2)</f>
        <v>0</v>
      </c>
      <c r="BL180" s="15" t="s">
        <v>226</v>
      </c>
      <c r="BM180" s="142" t="s">
        <v>350</v>
      </c>
    </row>
    <row r="181" spans="2:51" s="12" customFormat="1" ht="12">
      <c r="B181" s="149"/>
      <c r="D181" s="150" t="s">
        <v>163</v>
      </c>
      <c r="E181" s="151" t="s">
        <v>1</v>
      </c>
      <c r="F181" s="152" t="s">
        <v>351</v>
      </c>
      <c r="H181" s="153">
        <v>11.04</v>
      </c>
      <c r="I181" s="154"/>
      <c r="L181" s="149"/>
      <c r="M181" s="155"/>
      <c r="T181" s="156"/>
      <c r="AT181" s="151" t="s">
        <v>163</v>
      </c>
      <c r="AU181" s="151" t="s">
        <v>86</v>
      </c>
      <c r="AV181" s="12" t="s">
        <v>86</v>
      </c>
      <c r="AW181" s="12" t="s">
        <v>31</v>
      </c>
      <c r="AX181" s="12" t="s">
        <v>84</v>
      </c>
      <c r="AY181" s="151" t="s">
        <v>132</v>
      </c>
    </row>
    <row r="182" spans="2:65" s="1" customFormat="1" ht="16.5" customHeight="1">
      <c r="B182" s="130"/>
      <c r="C182" s="170" t="s">
        <v>352</v>
      </c>
      <c r="D182" s="170" t="s">
        <v>328</v>
      </c>
      <c r="E182" s="171" t="s">
        <v>353</v>
      </c>
      <c r="F182" s="172" t="s">
        <v>354</v>
      </c>
      <c r="G182" s="173" t="s">
        <v>167</v>
      </c>
      <c r="H182" s="174">
        <v>11.592</v>
      </c>
      <c r="I182" s="175"/>
      <c r="J182" s="176">
        <f>ROUND(I182*H182,2)</f>
        <v>0</v>
      </c>
      <c r="K182" s="172" t="s">
        <v>1</v>
      </c>
      <c r="L182" s="177"/>
      <c r="M182" s="178" t="s">
        <v>1</v>
      </c>
      <c r="N182" s="179" t="s">
        <v>41</v>
      </c>
      <c r="P182" s="140">
        <f>O182*H182</f>
        <v>0</v>
      </c>
      <c r="Q182" s="140">
        <v>0.0066</v>
      </c>
      <c r="R182" s="140">
        <f>Q182*H182</f>
        <v>0.0765072</v>
      </c>
      <c r="S182" s="140">
        <v>0</v>
      </c>
      <c r="T182" s="141">
        <f>S182*H182</f>
        <v>0</v>
      </c>
      <c r="AR182" s="142" t="s">
        <v>355</v>
      </c>
      <c r="AT182" s="142" t="s">
        <v>328</v>
      </c>
      <c r="AU182" s="142" t="s">
        <v>86</v>
      </c>
      <c r="AY182" s="15" t="s">
        <v>132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5" t="s">
        <v>84</v>
      </c>
      <c r="BK182" s="143">
        <f>ROUND(I182*H182,2)</f>
        <v>0</v>
      </c>
      <c r="BL182" s="15" t="s">
        <v>226</v>
      </c>
      <c r="BM182" s="142" t="s">
        <v>356</v>
      </c>
    </row>
    <row r="183" spans="2:51" s="12" customFormat="1" ht="12">
      <c r="B183" s="149"/>
      <c r="D183" s="150" t="s">
        <v>163</v>
      </c>
      <c r="F183" s="152" t="s">
        <v>357</v>
      </c>
      <c r="H183" s="153">
        <v>11.592</v>
      </c>
      <c r="I183" s="154"/>
      <c r="L183" s="149"/>
      <c r="M183" s="155"/>
      <c r="T183" s="156"/>
      <c r="AT183" s="151" t="s">
        <v>163</v>
      </c>
      <c r="AU183" s="151" t="s">
        <v>86</v>
      </c>
      <c r="AV183" s="12" t="s">
        <v>86</v>
      </c>
      <c r="AW183" s="12" t="s">
        <v>3</v>
      </c>
      <c r="AX183" s="12" t="s">
        <v>84</v>
      </c>
      <c r="AY183" s="151" t="s">
        <v>132</v>
      </c>
    </row>
    <row r="184" spans="2:65" s="1" customFormat="1" ht="16.5" customHeight="1">
      <c r="B184" s="130"/>
      <c r="C184" s="131" t="s">
        <v>358</v>
      </c>
      <c r="D184" s="131" t="s">
        <v>135</v>
      </c>
      <c r="E184" s="132" t="s">
        <v>359</v>
      </c>
      <c r="F184" s="133" t="s">
        <v>360</v>
      </c>
      <c r="G184" s="134" t="s">
        <v>345</v>
      </c>
      <c r="H184" s="180"/>
      <c r="I184" s="136"/>
      <c r="J184" s="137">
        <f>ROUND(I184*H184,2)</f>
        <v>0</v>
      </c>
      <c r="K184" s="133" t="s">
        <v>138</v>
      </c>
      <c r="L184" s="30"/>
      <c r="M184" s="138" t="s">
        <v>1</v>
      </c>
      <c r="N184" s="139" t="s">
        <v>41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226</v>
      </c>
      <c r="AT184" s="142" t="s">
        <v>135</v>
      </c>
      <c r="AU184" s="142" t="s">
        <v>86</v>
      </c>
      <c r="AY184" s="15" t="s">
        <v>132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5" t="s">
        <v>84</v>
      </c>
      <c r="BK184" s="143">
        <f>ROUND(I184*H184,2)</f>
        <v>0</v>
      </c>
      <c r="BL184" s="15" t="s">
        <v>226</v>
      </c>
      <c r="BM184" s="142" t="s">
        <v>361</v>
      </c>
    </row>
    <row r="185" spans="2:63" s="11" customFormat="1" ht="22.9" customHeight="1">
      <c r="B185" s="118"/>
      <c r="D185" s="119" t="s">
        <v>75</v>
      </c>
      <c r="E185" s="128" t="s">
        <v>362</v>
      </c>
      <c r="F185" s="128" t="s">
        <v>363</v>
      </c>
      <c r="I185" s="121"/>
      <c r="J185" s="129">
        <f>BK185</f>
        <v>0</v>
      </c>
      <c r="L185" s="118"/>
      <c r="M185" s="123"/>
      <c r="P185" s="124">
        <f>SUM(P186:P189)</f>
        <v>0</v>
      </c>
      <c r="R185" s="124">
        <f>SUM(R186:R189)</f>
        <v>0.2745648</v>
      </c>
      <c r="T185" s="125">
        <f>SUM(T186:T189)</f>
        <v>0</v>
      </c>
      <c r="AR185" s="119" t="s">
        <v>86</v>
      </c>
      <c r="AT185" s="126" t="s">
        <v>75</v>
      </c>
      <c r="AU185" s="126" t="s">
        <v>84</v>
      </c>
      <c r="AY185" s="119" t="s">
        <v>132</v>
      </c>
      <c r="BK185" s="127">
        <f>SUM(BK186:BK189)</f>
        <v>0</v>
      </c>
    </row>
    <row r="186" spans="2:65" s="1" customFormat="1" ht="16.5" customHeight="1">
      <c r="B186" s="130"/>
      <c r="C186" s="131" t="s">
        <v>364</v>
      </c>
      <c r="D186" s="131" t="s">
        <v>135</v>
      </c>
      <c r="E186" s="132" t="s">
        <v>365</v>
      </c>
      <c r="F186" s="133" t="s">
        <v>366</v>
      </c>
      <c r="G186" s="134" t="s">
        <v>167</v>
      </c>
      <c r="H186" s="135">
        <v>11.04</v>
      </c>
      <c r="I186" s="136"/>
      <c r="J186" s="137">
        <f>ROUND(I186*H186,2)</f>
        <v>0</v>
      </c>
      <c r="K186" s="133" t="s">
        <v>138</v>
      </c>
      <c r="L186" s="30"/>
      <c r="M186" s="138" t="s">
        <v>1</v>
      </c>
      <c r="N186" s="139" t="s">
        <v>41</v>
      </c>
      <c r="P186" s="140">
        <f>O186*H186</f>
        <v>0</v>
      </c>
      <c r="Q186" s="140">
        <v>0.02487</v>
      </c>
      <c r="R186" s="140">
        <f>Q186*H186</f>
        <v>0.2745648</v>
      </c>
      <c r="S186" s="140">
        <v>0</v>
      </c>
      <c r="T186" s="141">
        <f>S186*H186</f>
        <v>0</v>
      </c>
      <c r="AR186" s="142" t="s">
        <v>226</v>
      </c>
      <c r="AT186" s="142" t="s">
        <v>135</v>
      </c>
      <c r="AU186" s="142" t="s">
        <v>86</v>
      </c>
      <c r="AY186" s="15" t="s">
        <v>132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84</v>
      </c>
      <c r="BK186" s="143">
        <f>ROUND(I186*H186,2)</f>
        <v>0</v>
      </c>
      <c r="BL186" s="15" t="s">
        <v>226</v>
      </c>
      <c r="BM186" s="142" t="s">
        <v>367</v>
      </c>
    </row>
    <row r="187" spans="2:47" s="1" customFormat="1" ht="19.5">
      <c r="B187" s="30"/>
      <c r="D187" s="150" t="s">
        <v>213</v>
      </c>
      <c r="F187" s="164" t="s">
        <v>368</v>
      </c>
      <c r="I187" s="165"/>
      <c r="L187" s="30"/>
      <c r="M187" s="166"/>
      <c r="T187" s="54"/>
      <c r="AT187" s="15" t="s">
        <v>213</v>
      </c>
      <c r="AU187" s="15" t="s">
        <v>86</v>
      </c>
    </row>
    <row r="188" spans="2:51" s="12" customFormat="1" ht="12">
      <c r="B188" s="149"/>
      <c r="D188" s="150" t="s">
        <v>163</v>
      </c>
      <c r="E188" s="151" t="s">
        <v>1</v>
      </c>
      <c r="F188" s="152" t="s">
        <v>351</v>
      </c>
      <c r="H188" s="153">
        <v>11.04</v>
      </c>
      <c r="I188" s="154"/>
      <c r="L188" s="149"/>
      <c r="M188" s="155"/>
      <c r="T188" s="156"/>
      <c r="AT188" s="151" t="s">
        <v>163</v>
      </c>
      <c r="AU188" s="151" t="s">
        <v>86</v>
      </c>
      <c r="AV188" s="12" t="s">
        <v>86</v>
      </c>
      <c r="AW188" s="12" t="s">
        <v>31</v>
      </c>
      <c r="AX188" s="12" t="s">
        <v>84</v>
      </c>
      <c r="AY188" s="151" t="s">
        <v>132</v>
      </c>
    </row>
    <row r="189" spans="2:65" s="1" customFormat="1" ht="16.5" customHeight="1">
      <c r="B189" s="130"/>
      <c r="C189" s="131" t="s">
        <v>369</v>
      </c>
      <c r="D189" s="131" t="s">
        <v>135</v>
      </c>
      <c r="E189" s="132" t="s">
        <v>370</v>
      </c>
      <c r="F189" s="133" t="s">
        <v>371</v>
      </c>
      <c r="G189" s="134" t="s">
        <v>345</v>
      </c>
      <c r="H189" s="180"/>
      <c r="I189" s="136"/>
      <c r="J189" s="137">
        <f>ROUND(I189*H189,2)</f>
        <v>0</v>
      </c>
      <c r="K189" s="133" t="s">
        <v>138</v>
      </c>
      <c r="L189" s="30"/>
      <c r="M189" s="138" t="s">
        <v>1</v>
      </c>
      <c r="N189" s="139" t="s">
        <v>41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226</v>
      </c>
      <c r="AT189" s="142" t="s">
        <v>135</v>
      </c>
      <c r="AU189" s="142" t="s">
        <v>86</v>
      </c>
      <c r="AY189" s="15" t="s">
        <v>132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84</v>
      </c>
      <c r="BK189" s="143">
        <f>ROUND(I189*H189,2)</f>
        <v>0</v>
      </c>
      <c r="BL189" s="15" t="s">
        <v>226</v>
      </c>
      <c r="BM189" s="142" t="s">
        <v>372</v>
      </c>
    </row>
    <row r="190" spans="2:63" s="11" customFormat="1" ht="22.9" customHeight="1">
      <c r="B190" s="118"/>
      <c r="D190" s="119" t="s">
        <v>75</v>
      </c>
      <c r="E190" s="128" t="s">
        <v>373</v>
      </c>
      <c r="F190" s="128" t="s">
        <v>374</v>
      </c>
      <c r="I190" s="121"/>
      <c r="J190" s="129">
        <f>BK190</f>
        <v>0</v>
      </c>
      <c r="L190" s="118"/>
      <c r="M190" s="123"/>
      <c r="P190" s="124">
        <f>SUM(P191:P201)</f>
        <v>0</v>
      </c>
      <c r="R190" s="124">
        <f>SUM(R191:R201)</f>
        <v>0.0009</v>
      </c>
      <c r="T190" s="125">
        <f>SUM(T191:T201)</f>
        <v>0</v>
      </c>
      <c r="AR190" s="119" t="s">
        <v>86</v>
      </c>
      <c r="AT190" s="126" t="s">
        <v>75</v>
      </c>
      <c r="AU190" s="126" t="s">
        <v>84</v>
      </c>
      <c r="AY190" s="119" t="s">
        <v>132</v>
      </c>
      <c r="BK190" s="127">
        <f>SUM(BK191:BK201)</f>
        <v>0</v>
      </c>
    </row>
    <row r="191" spans="2:65" s="1" customFormat="1" ht="16.5" customHeight="1">
      <c r="B191" s="130"/>
      <c r="C191" s="131" t="s">
        <v>375</v>
      </c>
      <c r="D191" s="131" t="s">
        <v>135</v>
      </c>
      <c r="E191" s="132" t="s">
        <v>376</v>
      </c>
      <c r="F191" s="133" t="s">
        <v>377</v>
      </c>
      <c r="G191" s="134" t="s">
        <v>137</v>
      </c>
      <c r="H191" s="135">
        <v>1</v>
      </c>
      <c r="I191" s="136"/>
      <c r="J191" s="137">
        <f>ROUND(I191*H191,2)</f>
        <v>0</v>
      </c>
      <c r="K191" s="133" t="s">
        <v>1</v>
      </c>
      <c r="L191" s="30"/>
      <c r="M191" s="138" t="s">
        <v>1</v>
      </c>
      <c r="N191" s="139" t="s">
        <v>41</v>
      </c>
      <c r="P191" s="140">
        <f>O191*H191</f>
        <v>0</v>
      </c>
      <c r="Q191" s="140">
        <v>0.00015</v>
      </c>
      <c r="R191" s="140">
        <f>Q191*H191</f>
        <v>0.00015</v>
      </c>
      <c r="S191" s="140">
        <v>0</v>
      </c>
      <c r="T191" s="141">
        <f>S191*H191</f>
        <v>0</v>
      </c>
      <c r="AR191" s="142" t="s">
        <v>226</v>
      </c>
      <c r="AT191" s="142" t="s">
        <v>135</v>
      </c>
      <c r="AU191" s="142" t="s">
        <v>86</v>
      </c>
      <c r="AY191" s="15" t="s">
        <v>132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5" t="s">
        <v>84</v>
      </c>
      <c r="BK191" s="143">
        <f>ROUND(I191*H191,2)</f>
        <v>0</v>
      </c>
      <c r="BL191" s="15" t="s">
        <v>226</v>
      </c>
      <c r="BM191" s="142" t="s">
        <v>378</v>
      </c>
    </row>
    <row r="192" spans="2:47" s="1" customFormat="1" ht="48.75">
      <c r="B192" s="30"/>
      <c r="D192" s="150" t="s">
        <v>213</v>
      </c>
      <c r="F192" s="164" t="s">
        <v>379</v>
      </c>
      <c r="I192" s="165"/>
      <c r="L192" s="30"/>
      <c r="M192" s="166"/>
      <c r="T192" s="54"/>
      <c r="AT192" s="15" t="s">
        <v>213</v>
      </c>
      <c r="AU192" s="15" t="s">
        <v>86</v>
      </c>
    </row>
    <row r="193" spans="2:65" s="1" customFormat="1" ht="24.2" customHeight="1">
      <c r="B193" s="130"/>
      <c r="C193" s="131" t="s">
        <v>380</v>
      </c>
      <c r="D193" s="131" t="s">
        <v>135</v>
      </c>
      <c r="E193" s="132" t="s">
        <v>381</v>
      </c>
      <c r="F193" s="133" t="s">
        <v>382</v>
      </c>
      <c r="G193" s="134" t="s">
        <v>197</v>
      </c>
      <c r="H193" s="135">
        <v>1</v>
      </c>
      <c r="I193" s="136"/>
      <c r="J193" s="137">
        <f>ROUND(I193*H193,2)</f>
        <v>0</v>
      </c>
      <c r="K193" s="133" t="s">
        <v>1</v>
      </c>
      <c r="L193" s="30"/>
      <c r="M193" s="138" t="s">
        <v>1</v>
      </c>
      <c r="N193" s="139" t="s">
        <v>41</v>
      </c>
      <c r="P193" s="140">
        <f>O193*H193</f>
        <v>0</v>
      </c>
      <c r="Q193" s="140">
        <v>0.00015</v>
      </c>
      <c r="R193" s="140">
        <f>Q193*H193</f>
        <v>0.00015</v>
      </c>
      <c r="S193" s="140">
        <v>0</v>
      </c>
      <c r="T193" s="141">
        <f>S193*H193</f>
        <v>0</v>
      </c>
      <c r="AR193" s="142" t="s">
        <v>226</v>
      </c>
      <c r="AT193" s="142" t="s">
        <v>135</v>
      </c>
      <c r="AU193" s="142" t="s">
        <v>86</v>
      </c>
      <c r="AY193" s="15" t="s">
        <v>132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5" t="s">
        <v>84</v>
      </c>
      <c r="BK193" s="143">
        <f>ROUND(I193*H193,2)</f>
        <v>0</v>
      </c>
      <c r="BL193" s="15" t="s">
        <v>226</v>
      </c>
      <c r="BM193" s="142" t="s">
        <v>383</v>
      </c>
    </row>
    <row r="194" spans="2:47" s="1" customFormat="1" ht="48.75">
      <c r="B194" s="30"/>
      <c r="D194" s="150" t="s">
        <v>213</v>
      </c>
      <c r="F194" s="164" t="s">
        <v>379</v>
      </c>
      <c r="I194" s="165"/>
      <c r="L194" s="30"/>
      <c r="M194" s="166"/>
      <c r="T194" s="54"/>
      <c r="AT194" s="15" t="s">
        <v>213</v>
      </c>
      <c r="AU194" s="15" t="s">
        <v>86</v>
      </c>
    </row>
    <row r="195" spans="2:65" s="1" customFormat="1" ht="24.2" customHeight="1">
      <c r="B195" s="130"/>
      <c r="C195" s="131" t="s">
        <v>355</v>
      </c>
      <c r="D195" s="131" t="s">
        <v>135</v>
      </c>
      <c r="E195" s="132" t="s">
        <v>384</v>
      </c>
      <c r="F195" s="133" t="s">
        <v>385</v>
      </c>
      <c r="G195" s="134" t="s">
        <v>197</v>
      </c>
      <c r="H195" s="135">
        <v>1</v>
      </c>
      <c r="I195" s="136"/>
      <c r="J195" s="137">
        <f>ROUND(I195*H195,2)</f>
        <v>0</v>
      </c>
      <c r="K195" s="133" t="s">
        <v>1</v>
      </c>
      <c r="L195" s="30"/>
      <c r="M195" s="138" t="s">
        <v>1</v>
      </c>
      <c r="N195" s="139" t="s">
        <v>41</v>
      </c>
      <c r="P195" s="140">
        <f>O195*H195</f>
        <v>0</v>
      </c>
      <c r="Q195" s="140">
        <v>0.00015</v>
      </c>
      <c r="R195" s="140">
        <f>Q195*H195</f>
        <v>0.00015</v>
      </c>
      <c r="S195" s="140">
        <v>0</v>
      </c>
      <c r="T195" s="141">
        <f>S195*H195</f>
        <v>0</v>
      </c>
      <c r="AR195" s="142" t="s">
        <v>226</v>
      </c>
      <c r="AT195" s="142" t="s">
        <v>135</v>
      </c>
      <c r="AU195" s="142" t="s">
        <v>86</v>
      </c>
      <c r="AY195" s="15" t="s">
        <v>132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5" t="s">
        <v>84</v>
      </c>
      <c r="BK195" s="143">
        <f>ROUND(I195*H195,2)</f>
        <v>0</v>
      </c>
      <c r="BL195" s="15" t="s">
        <v>226</v>
      </c>
      <c r="BM195" s="142" t="s">
        <v>386</v>
      </c>
    </row>
    <row r="196" spans="2:47" s="1" customFormat="1" ht="48.75">
      <c r="B196" s="30"/>
      <c r="D196" s="150" t="s">
        <v>213</v>
      </c>
      <c r="F196" s="164" t="s">
        <v>379</v>
      </c>
      <c r="I196" s="165"/>
      <c r="L196" s="30"/>
      <c r="M196" s="166"/>
      <c r="T196" s="54"/>
      <c r="AT196" s="15" t="s">
        <v>213</v>
      </c>
      <c r="AU196" s="15" t="s">
        <v>86</v>
      </c>
    </row>
    <row r="197" spans="2:65" s="1" customFormat="1" ht="16.5" customHeight="1">
      <c r="B197" s="130"/>
      <c r="C197" s="131" t="s">
        <v>387</v>
      </c>
      <c r="D197" s="131" t="s">
        <v>135</v>
      </c>
      <c r="E197" s="132" t="s">
        <v>388</v>
      </c>
      <c r="F197" s="133" t="s">
        <v>389</v>
      </c>
      <c r="G197" s="134" t="s">
        <v>197</v>
      </c>
      <c r="H197" s="135">
        <v>2</v>
      </c>
      <c r="I197" s="136"/>
      <c r="J197" s="137">
        <f>ROUND(I197*H197,2)</f>
        <v>0</v>
      </c>
      <c r="K197" s="133" t="s">
        <v>1</v>
      </c>
      <c r="L197" s="30"/>
      <c r="M197" s="138" t="s">
        <v>1</v>
      </c>
      <c r="N197" s="139" t="s">
        <v>41</v>
      </c>
      <c r="P197" s="140">
        <f>O197*H197</f>
        <v>0</v>
      </c>
      <c r="Q197" s="140">
        <v>0.00015</v>
      </c>
      <c r="R197" s="140">
        <f>Q197*H197</f>
        <v>0.0003</v>
      </c>
      <c r="S197" s="140">
        <v>0</v>
      </c>
      <c r="T197" s="141">
        <f>S197*H197</f>
        <v>0</v>
      </c>
      <c r="AR197" s="142" t="s">
        <v>226</v>
      </c>
      <c r="AT197" s="142" t="s">
        <v>135</v>
      </c>
      <c r="AU197" s="142" t="s">
        <v>86</v>
      </c>
      <c r="AY197" s="15" t="s">
        <v>132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5" t="s">
        <v>84</v>
      </c>
      <c r="BK197" s="143">
        <f>ROUND(I197*H197,2)</f>
        <v>0</v>
      </c>
      <c r="BL197" s="15" t="s">
        <v>226</v>
      </c>
      <c r="BM197" s="142" t="s">
        <v>390</v>
      </c>
    </row>
    <row r="198" spans="2:47" s="1" customFormat="1" ht="48.75">
      <c r="B198" s="30"/>
      <c r="D198" s="150" t="s">
        <v>213</v>
      </c>
      <c r="F198" s="164" t="s">
        <v>379</v>
      </c>
      <c r="I198" s="165"/>
      <c r="L198" s="30"/>
      <c r="M198" s="166"/>
      <c r="T198" s="54"/>
      <c r="AT198" s="15" t="s">
        <v>213</v>
      </c>
      <c r="AU198" s="15" t="s">
        <v>86</v>
      </c>
    </row>
    <row r="199" spans="2:65" s="1" customFormat="1" ht="16.5" customHeight="1">
      <c r="B199" s="130"/>
      <c r="C199" s="131" t="s">
        <v>391</v>
      </c>
      <c r="D199" s="131" t="s">
        <v>135</v>
      </c>
      <c r="E199" s="132" t="s">
        <v>392</v>
      </c>
      <c r="F199" s="133" t="s">
        <v>393</v>
      </c>
      <c r="G199" s="134" t="s">
        <v>137</v>
      </c>
      <c r="H199" s="135">
        <v>1</v>
      </c>
      <c r="I199" s="136"/>
      <c r="J199" s="137">
        <f>ROUND(I199*H199,2)</f>
        <v>0</v>
      </c>
      <c r="K199" s="133" t="s">
        <v>1</v>
      </c>
      <c r="L199" s="30"/>
      <c r="M199" s="138" t="s">
        <v>1</v>
      </c>
      <c r="N199" s="139" t="s">
        <v>41</v>
      </c>
      <c r="P199" s="140">
        <f>O199*H199</f>
        <v>0</v>
      </c>
      <c r="Q199" s="140">
        <v>0.00015</v>
      </c>
      <c r="R199" s="140">
        <f>Q199*H199</f>
        <v>0.00015</v>
      </c>
      <c r="S199" s="140">
        <v>0</v>
      </c>
      <c r="T199" s="141">
        <f>S199*H199</f>
        <v>0</v>
      </c>
      <c r="AR199" s="142" t="s">
        <v>226</v>
      </c>
      <c r="AT199" s="142" t="s">
        <v>135</v>
      </c>
      <c r="AU199" s="142" t="s">
        <v>86</v>
      </c>
      <c r="AY199" s="15" t="s">
        <v>132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5" t="s">
        <v>84</v>
      </c>
      <c r="BK199" s="143">
        <f>ROUND(I199*H199,2)</f>
        <v>0</v>
      </c>
      <c r="BL199" s="15" t="s">
        <v>226</v>
      </c>
      <c r="BM199" s="142" t="s">
        <v>394</v>
      </c>
    </row>
    <row r="200" spans="2:47" s="1" customFormat="1" ht="48.75">
      <c r="B200" s="30"/>
      <c r="D200" s="150" t="s">
        <v>213</v>
      </c>
      <c r="F200" s="164" t="s">
        <v>379</v>
      </c>
      <c r="I200" s="165"/>
      <c r="L200" s="30"/>
      <c r="M200" s="166"/>
      <c r="T200" s="54"/>
      <c r="AT200" s="15" t="s">
        <v>213</v>
      </c>
      <c r="AU200" s="15" t="s">
        <v>86</v>
      </c>
    </row>
    <row r="201" spans="2:65" s="1" customFormat="1" ht="16.5" customHeight="1">
      <c r="B201" s="130"/>
      <c r="C201" s="131" t="s">
        <v>395</v>
      </c>
      <c r="D201" s="131" t="s">
        <v>135</v>
      </c>
      <c r="E201" s="132" t="s">
        <v>396</v>
      </c>
      <c r="F201" s="133" t="s">
        <v>397</v>
      </c>
      <c r="G201" s="134" t="s">
        <v>345</v>
      </c>
      <c r="H201" s="180"/>
      <c r="I201" s="136"/>
      <c r="J201" s="137">
        <f>ROUND(I201*H201,2)</f>
        <v>0</v>
      </c>
      <c r="K201" s="133" t="s">
        <v>138</v>
      </c>
      <c r="L201" s="30"/>
      <c r="M201" s="138" t="s">
        <v>1</v>
      </c>
      <c r="N201" s="139" t="s">
        <v>41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226</v>
      </c>
      <c r="AT201" s="142" t="s">
        <v>135</v>
      </c>
      <c r="AU201" s="142" t="s">
        <v>86</v>
      </c>
      <c r="AY201" s="15" t="s">
        <v>132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5" t="s">
        <v>84</v>
      </c>
      <c r="BK201" s="143">
        <f>ROUND(I201*H201,2)</f>
        <v>0</v>
      </c>
      <c r="BL201" s="15" t="s">
        <v>226</v>
      </c>
      <c r="BM201" s="142" t="s">
        <v>398</v>
      </c>
    </row>
    <row r="202" spans="2:63" s="11" customFormat="1" ht="22.9" customHeight="1">
      <c r="B202" s="118"/>
      <c r="D202" s="119" t="s">
        <v>75</v>
      </c>
      <c r="E202" s="128" t="s">
        <v>399</v>
      </c>
      <c r="F202" s="128" t="s">
        <v>400</v>
      </c>
      <c r="I202" s="121"/>
      <c r="J202" s="129">
        <f>BK202</f>
        <v>0</v>
      </c>
      <c r="L202" s="118"/>
      <c r="M202" s="123"/>
      <c r="P202" s="124">
        <f>SUM(P203:P205)</f>
        <v>0</v>
      </c>
      <c r="R202" s="124">
        <f>SUM(R203:R205)</f>
        <v>0.0026496</v>
      </c>
      <c r="T202" s="125">
        <f>SUM(T203:T205)</f>
        <v>0</v>
      </c>
      <c r="AR202" s="119" t="s">
        <v>86</v>
      </c>
      <c r="AT202" s="126" t="s">
        <v>75</v>
      </c>
      <c r="AU202" s="126" t="s">
        <v>84</v>
      </c>
      <c r="AY202" s="119" t="s">
        <v>132</v>
      </c>
      <c r="BK202" s="127">
        <f>SUM(BK203:BK205)</f>
        <v>0</v>
      </c>
    </row>
    <row r="203" spans="2:65" s="1" customFormat="1" ht="24.2" customHeight="1">
      <c r="B203" s="130"/>
      <c r="C203" s="131" t="s">
        <v>401</v>
      </c>
      <c r="D203" s="131" t="s">
        <v>135</v>
      </c>
      <c r="E203" s="132" t="s">
        <v>402</v>
      </c>
      <c r="F203" s="133" t="s">
        <v>403</v>
      </c>
      <c r="G203" s="134" t="s">
        <v>167</v>
      </c>
      <c r="H203" s="135">
        <v>11.04</v>
      </c>
      <c r="I203" s="136"/>
      <c r="J203" s="137">
        <f>ROUND(I203*H203,2)</f>
        <v>0</v>
      </c>
      <c r="K203" s="133" t="s">
        <v>1</v>
      </c>
      <c r="L203" s="30"/>
      <c r="M203" s="138" t="s">
        <v>1</v>
      </c>
      <c r="N203" s="139" t="s">
        <v>41</v>
      </c>
      <c r="P203" s="140">
        <f>O203*H203</f>
        <v>0</v>
      </c>
      <c r="Q203" s="140">
        <v>0.00024</v>
      </c>
      <c r="R203" s="140">
        <f>Q203*H203</f>
        <v>0.0026496</v>
      </c>
      <c r="S203" s="140">
        <v>0</v>
      </c>
      <c r="T203" s="141">
        <f>S203*H203</f>
        <v>0</v>
      </c>
      <c r="AR203" s="142" t="s">
        <v>226</v>
      </c>
      <c r="AT203" s="142" t="s">
        <v>135</v>
      </c>
      <c r="AU203" s="142" t="s">
        <v>86</v>
      </c>
      <c r="AY203" s="15" t="s">
        <v>132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5" t="s">
        <v>84</v>
      </c>
      <c r="BK203" s="143">
        <f>ROUND(I203*H203,2)</f>
        <v>0</v>
      </c>
      <c r="BL203" s="15" t="s">
        <v>226</v>
      </c>
      <c r="BM203" s="142" t="s">
        <v>404</v>
      </c>
    </row>
    <row r="204" spans="2:51" s="12" customFormat="1" ht="12">
      <c r="B204" s="149"/>
      <c r="D204" s="150" t="s">
        <v>163</v>
      </c>
      <c r="E204" s="151" t="s">
        <v>1</v>
      </c>
      <c r="F204" s="152" t="s">
        <v>405</v>
      </c>
      <c r="H204" s="153">
        <v>11.04</v>
      </c>
      <c r="I204" s="154"/>
      <c r="L204" s="149"/>
      <c r="M204" s="155"/>
      <c r="T204" s="156"/>
      <c r="AT204" s="151" t="s">
        <v>163</v>
      </c>
      <c r="AU204" s="151" t="s">
        <v>86</v>
      </c>
      <c r="AV204" s="12" t="s">
        <v>86</v>
      </c>
      <c r="AW204" s="12" t="s">
        <v>31</v>
      </c>
      <c r="AX204" s="12" t="s">
        <v>84</v>
      </c>
      <c r="AY204" s="151" t="s">
        <v>132</v>
      </c>
    </row>
    <row r="205" spans="2:65" s="1" customFormat="1" ht="16.5" customHeight="1">
      <c r="B205" s="130"/>
      <c r="C205" s="131" t="s">
        <v>406</v>
      </c>
      <c r="D205" s="131" t="s">
        <v>135</v>
      </c>
      <c r="E205" s="132" t="s">
        <v>407</v>
      </c>
      <c r="F205" s="133" t="s">
        <v>408</v>
      </c>
      <c r="G205" s="134" t="s">
        <v>345</v>
      </c>
      <c r="H205" s="180"/>
      <c r="I205" s="136"/>
      <c r="J205" s="137">
        <f>ROUND(I205*H205,2)</f>
        <v>0</v>
      </c>
      <c r="K205" s="133" t="s">
        <v>138</v>
      </c>
      <c r="L205" s="30"/>
      <c r="M205" s="138" t="s">
        <v>1</v>
      </c>
      <c r="N205" s="139" t="s">
        <v>41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226</v>
      </c>
      <c r="AT205" s="142" t="s">
        <v>135</v>
      </c>
      <c r="AU205" s="142" t="s">
        <v>86</v>
      </c>
      <c r="AY205" s="15" t="s">
        <v>132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5" t="s">
        <v>84</v>
      </c>
      <c r="BK205" s="143">
        <f>ROUND(I205*H205,2)</f>
        <v>0</v>
      </c>
      <c r="BL205" s="15" t="s">
        <v>226</v>
      </c>
      <c r="BM205" s="142" t="s">
        <v>409</v>
      </c>
    </row>
    <row r="206" spans="2:63" s="11" customFormat="1" ht="22.9" customHeight="1">
      <c r="B206" s="118"/>
      <c r="D206" s="119" t="s">
        <v>75</v>
      </c>
      <c r="E206" s="128" t="s">
        <v>234</v>
      </c>
      <c r="F206" s="128" t="s">
        <v>235</v>
      </c>
      <c r="I206" s="121"/>
      <c r="J206" s="129">
        <f>BK206</f>
        <v>0</v>
      </c>
      <c r="L206" s="118"/>
      <c r="M206" s="123"/>
      <c r="P206" s="124">
        <f>SUM(P207:P210)</f>
        <v>0</v>
      </c>
      <c r="R206" s="124">
        <f>SUM(R207:R210)</f>
        <v>0.013669600000000002</v>
      </c>
      <c r="T206" s="125">
        <f>SUM(T207:T210)</f>
        <v>0</v>
      </c>
      <c r="AR206" s="119" t="s">
        <v>86</v>
      </c>
      <c r="AT206" s="126" t="s">
        <v>75</v>
      </c>
      <c r="AU206" s="126" t="s">
        <v>84</v>
      </c>
      <c r="AY206" s="119" t="s">
        <v>132</v>
      </c>
      <c r="BK206" s="127">
        <f>SUM(BK207:BK210)</f>
        <v>0</v>
      </c>
    </row>
    <row r="207" spans="2:65" s="1" customFormat="1" ht="16.5" customHeight="1">
      <c r="B207" s="130"/>
      <c r="C207" s="131" t="s">
        <v>410</v>
      </c>
      <c r="D207" s="131" t="s">
        <v>135</v>
      </c>
      <c r="E207" s="132" t="s">
        <v>411</v>
      </c>
      <c r="F207" s="133" t="s">
        <v>412</v>
      </c>
      <c r="G207" s="134" t="s">
        <v>167</v>
      </c>
      <c r="H207" s="135">
        <v>85.435</v>
      </c>
      <c r="I207" s="136"/>
      <c r="J207" s="137">
        <f>ROUND(I207*H207,2)</f>
        <v>0</v>
      </c>
      <c r="K207" s="133" t="s">
        <v>1</v>
      </c>
      <c r="L207" s="30"/>
      <c r="M207" s="138" t="s">
        <v>1</v>
      </c>
      <c r="N207" s="139" t="s">
        <v>41</v>
      </c>
      <c r="P207" s="140">
        <f>O207*H207</f>
        <v>0</v>
      </c>
      <c r="Q207" s="140">
        <v>0.00016</v>
      </c>
      <c r="R207" s="140">
        <f>Q207*H207</f>
        <v>0.013669600000000002</v>
      </c>
      <c r="S207" s="140">
        <v>0</v>
      </c>
      <c r="T207" s="141">
        <f>S207*H207</f>
        <v>0</v>
      </c>
      <c r="AR207" s="142" t="s">
        <v>226</v>
      </c>
      <c r="AT207" s="142" t="s">
        <v>135</v>
      </c>
      <c r="AU207" s="142" t="s">
        <v>86</v>
      </c>
      <c r="AY207" s="15" t="s">
        <v>132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5" t="s">
        <v>84</v>
      </c>
      <c r="BK207" s="143">
        <f>ROUND(I207*H207,2)</f>
        <v>0</v>
      </c>
      <c r="BL207" s="15" t="s">
        <v>226</v>
      </c>
      <c r="BM207" s="142" t="s">
        <v>413</v>
      </c>
    </row>
    <row r="208" spans="2:51" s="12" customFormat="1" ht="12">
      <c r="B208" s="149"/>
      <c r="D208" s="150" t="s">
        <v>163</v>
      </c>
      <c r="E208" s="151" t="s">
        <v>1</v>
      </c>
      <c r="F208" s="152" t="s">
        <v>414</v>
      </c>
      <c r="H208" s="153">
        <v>74.395</v>
      </c>
      <c r="I208" s="154"/>
      <c r="L208" s="149"/>
      <c r="M208" s="155"/>
      <c r="T208" s="156"/>
      <c r="AT208" s="151" t="s">
        <v>163</v>
      </c>
      <c r="AU208" s="151" t="s">
        <v>86</v>
      </c>
      <c r="AV208" s="12" t="s">
        <v>86</v>
      </c>
      <c r="AW208" s="12" t="s">
        <v>31</v>
      </c>
      <c r="AX208" s="12" t="s">
        <v>76</v>
      </c>
      <c r="AY208" s="151" t="s">
        <v>132</v>
      </c>
    </row>
    <row r="209" spans="2:51" s="12" customFormat="1" ht="12">
      <c r="B209" s="149"/>
      <c r="D209" s="150" t="s">
        <v>163</v>
      </c>
      <c r="E209" s="151" t="s">
        <v>1</v>
      </c>
      <c r="F209" s="152" t="s">
        <v>415</v>
      </c>
      <c r="H209" s="153">
        <v>11.04</v>
      </c>
      <c r="I209" s="154"/>
      <c r="L209" s="149"/>
      <c r="M209" s="155"/>
      <c r="T209" s="156"/>
      <c r="AT209" s="151" t="s">
        <v>163</v>
      </c>
      <c r="AU209" s="151" t="s">
        <v>86</v>
      </c>
      <c r="AV209" s="12" t="s">
        <v>86</v>
      </c>
      <c r="AW209" s="12" t="s">
        <v>31</v>
      </c>
      <c r="AX209" s="12" t="s">
        <v>76</v>
      </c>
      <c r="AY209" s="151" t="s">
        <v>132</v>
      </c>
    </row>
    <row r="210" spans="2:51" s="13" customFormat="1" ht="12">
      <c r="B210" s="157"/>
      <c r="D210" s="150" t="s">
        <v>163</v>
      </c>
      <c r="E210" s="158" t="s">
        <v>1</v>
      </c>
      <c r="F210" s="159" t="s">
        <v>184</v>
      </c>
      <c r="H210" s="160">
        <v>85.435</v>
      </c>
      <c r="I210" s="161"/>
      <c r="L210" s="157"/>
      <c r="M210" s="167"/>
      <c r="N210" s="168"/>
      <c r="O210" s="168"/>
      <c r="P210" s="168"/>
      <c r="Q210" s="168"/>
      <c r="R210" s="168"/>
      <c r="S210" s="168"/>
      <c r="T210" s="169"/>
      <c r="AT210" s="158" t="s">
        <v>163</v>
      </c>
      <c r="AU210" s="158" t="s">
        <v>86</v>
      </c>
      <c r="AV210" s="13" t="s">
        <v>161</v>
      </c>
      <c r="AW210" s="13" t="s">
        <v>31</v>
      </c>
      <c r="AX210" s="13" t="s">
        <v>84</v>
      </c>
      <c r="AY210" s="158" t="s">
        <v>132</v>
      </c>
    </row>
    <row r="211" spans="2:12" s="1" customFormat="1" ht="6.95" customHeight="1"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30"/>
    </row>
  </sheetData>
  <autoFilter ref="C128:K21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59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8"/>
  <sheetViews>
    <sheetView showGridLines="0" view="pageBreakPreview" zoomScaleSheetLayoutView="10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416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ROUND((SUM(BE123:BE167)),2)</f>
        <v>0</v>
      </c>
      <c r="I33" s="90">
        <v>0.21</v>
      </c>
      <c r="J33" s="89">
        <f>ROUND(((SUM(BE123:BE167))*I33),2)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ROUND((SUM(BF123:BF167)),2)</f>
        <v>0</v>
      </c>
      <c r="I34" s="90">
        <v>0.15</v>
      </c>
      <c r="J34" s="89">
        <f>ROUND(((SUM(BF123:BF167))*I34),2)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ROUND((SUM(BG123:BG167)),2)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ROUND((SUM(BH123:BH167)),2)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ROUND((SUM(BI123:BI167)),2)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04 - ELEKTROINSTALACE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J123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417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9" customHeight="1">
      <c r="B98" s="106"/>
      <c r="D98" s="107" t="s">
        <v>418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9" customHeight="1">
      <c r="B99" s="106"/>
      <c r="D99" s="107" t="s">
        <v>419</v>
      </c>
      <c r="E99" s="108"/>
      <c r="F99" s="108"/>
      <c r="G99" s="108"/>
      <c r="H99" s="108"/>
      <c r="I99" s="108"/>
      <c r="J99" s="109">
        <f>J134</f>
        <v>0</v>
      </c>
      <c r="L99" s="106"/>
    </row>
    <row r="100" spans="2:12" s="9" customFormat="1" ht="19.9" customHeight="1">
      <c r="B100" s="106"/>
      <c r="D100" s="107" t="s">
        <v>420</v>
      </c>
      <c r="E100" s="108"/>
      <c r="F100" s="108"/>
      <c r="G100" s="108"/>
      <c r="H100" s="108"/>
      <c r="I100" s="108"/>
      <c r="J100" s="109">
        <f>J139</f>
        <v>0</v>
      </c>
      <c r="L100" s="106"/>
    </row>
    <row r="101" spans="2:12" s="9" customFormat="1" ht="19.9" customHeight="1">
      <c r="B101" s="106"/>
      <c r="D101" s="107" t="s">
        <v>421</v>
      </c>
      <c r="E101" s="108"/>
      <c r="F101" s="108"/>
      <c r="G101" s="108"/>
      <c r="H101" s="108"/>
      <c r="I101" s="108"/>
      <c r="J101" s="109">
        <f>J153</f>
        <v>0</v>
      </c>
      <c r="L101" s="106"/>
    </row>
    <row r="102" spans="2:12" s="9" customFormat="1" ht="19.9" customHeight="1">
      <c r="B102" s="106"/>
      <c r="D102" s="107" t="s">
        <v>422</v>
      </c>
      <c r="E102" s="108"/>
      <c r="F102" s="108"/>
      <c r="G102" s="108"/>
      <c r="H102" s="108"/>
      <c r="I102" s="108"/>
      <c r="J102" s="109">
        <f>J156</f>
        <v>0</v>
      </c>
      <c r="L102" s="106"/>
    </row>
    <row r="103" spans="2:12" s="9" customFormat="1" ht="19.9" customHeight="1">
      <c r="B103" s="106"/>
      <c r="D103" s="107" t="s">
        <v>423</v>
      </c>
      <c r="E103" s="108"/>
      <c r="F103" s="108"/>
      <c r="G103" s="108"/>
      <c r="H103" s="108"/>
      <c r="I103" s="108"/>
      <c r="J103" s="109">
        <f>J160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116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15</v>
      </c>
      <c r="L112" s="30"/>
    </row>
    <row r="113" spans="2:12" s="1" customFormat="1" ht="16.5" customHeight="1">
      <c r="B113" s="30"/>
      <c r="E113" s="221" t="str">
        <f>E7</f>
        <v>Modernizace tlakové stanice N2O vč. umístění tlakové stanice CO2</v>
      </c>
      <c r="F113" s="222"/>
      <c r="G113" s="222"/>
      <c r="H113" s="222"/>
      <c r="L113" s="30"/>
    </row>
    <row r="114" spans="2:12" s="1" customFormat="1" ht="12" customHeight="1">
      <c r="B114" s="30"/>
      <c r="C114" s="25" t="s">
        <v>106</v>
      </c>
      <c r="L114" s="30"/>
    </row>
    <row r="115" spans="2:12" s="1" customFormat="1" ht="16.5" customHeight="1">
      <c r="B115" s="30"/>
      <c r="E115" s="211" t="str">
        <f>E9</f>
        <v>04 - ELEKTROINSTALACE</v>
      </c>
      <c r="F115" s="220"/>
      <c r="G115" s="220"/>
      <c r="H115" s="220"/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19</v>
      </c>
      <c r="F117" s="23" t="str">
        <f>F12</f>
        <v>Masarykova nemocnice v Ústí nad Labem</v>
      </c>
      <c r="I117" s="25" t="s">
        <v>21</v>
      </c>
      <c r="J117" s="50" t="str">
        <f>IF(J12="","",J12)</f>
        <v>26. 2. 2023</v>
      </c>
      <c r="L117" s="30"/>
    </row>
    <row r="118" spans="2:12" s="1" customFormat="1" ht="6.95" customHeight="1">
      <c r="B118" s="30"/>
      <c r="L118" s="30"/>
    </row>
    <row r="119" spans="2:12" s="1" customFormat="1" ht="15.2" customHeight="1">
      <c r="B119" s="30"/>
      <c r="C119" s="25" t="s">
        <v>23</v>
      </c>
      <c r="F119" s="23" t="str">
        <f>E15</f>
        <v>Krajská zdravotní, a.s.</v>
      </c>
      <c r="I119" s="25" t="s">
        <v>29</v>
      </c>
      <c r="J119" s="28" t="str">
        <f>E21</f>
        <v xml:space="preserve">4DS, spol. s r.o. </v>
      </c>
      <c r="L119" s="30"/>
    </row>
    <row r="120" spans="2:12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32</v>
      </c>
      <c r="J120" s="28" t="str">
        <f>E24</f>
        <v>Vladimír Mrázek</v>
      </c>
      <c r="L120" s="30"/>
    </row>
    <row r="121" spans="2:12" s="1" customFormat="1" ht="10.35" customHeight="1">
      <c r="B121" s="30"/>
      <c r="L121" s="30"/>
    </row>
    <row r="122" spans="2:20" s="10" customFormat="1" ht="29.25" customHeight="1">
      <c r="B122" s="110"/>
      <c r="C122" s="111" t="s">
        <v>117</v>
      </c>
      <c r="D122" s="112" t="s">
        <v>61</v>
      </c>
      <c r="E122" s="112" t="s">
        <v>57</v>
      </c>
      <c r="F122" s="112" t="s">
        <v>58</v>
      </c>
      <c r="G122" s="112" t="s">
        <v>118</v>
      </c>
      <c r="H122" s="112" t="s">
        <v>119</v>
      </c>
      <c r="I122" s="112" t="s">
        <v>120</v>
      </c>
      <c r="J122" s="112" t="s">
        <v>110</v>
      </c>
      <c r="K122" s="113" t="s">
        <v>121</v>
      </c>
      <c r="L122" s="110"/>
      <c r="M122" s="57" t="s">
        <v>1</v>
      </c>
      <c r="N122" s="58" t="s">
        <v>40</v>
      </c>
      <c r="O122" s="58" t="s">
        <v>122</v>
      </c>
      <c r="P122" s="58" t="s">
        <v>123</v>
      </c>
      <c r="Q122" s="58" t="s">
        <v>124</v>
      </c>
      <c r="R122" s="58" t="s">
        <v>125</v>
      </c>
      <c r="S122" s="58" t="s">
        <v>126</v>
      </c>
      <c r="T122" s="59" t="s">
        <v>127</v>
      </c>
    </row>
    <row r="123" spans="2:63" s="1" customFormat="1" ht="22.9" customHeight="1">
      <c r="B123" s="30"/>
      <c r="C123" s="62" t="s">
        <v>128</v>
      </c>
      <c r="J123" s="114">
        <f>BK123</f>
        <v>0</v>
      </c>
      <c r="L123" s="30"/>
      <c r="M123" s="60"/>
      <c r="N123" s="51"/>
      <c r="O123" s="51"/>
      <c r="P123" s="115">
        <f>P124</f>
        <v>0</v>
      </c>
      <c r="Q123" s="51"/>
      <c r="R123" s="115">
        <f>R124</f>
        <v>247</v>
      </c>
      <c r="S123" s="51"/>
      <c r="T123" s="116">
        <f>T124</f>
        <v>0</v>
      </c>
      <c r="AT123" s="15" t="s">
        <v>75</v>
      </c>
      <c r="AU123" s="15" t="s">
        <v>112</v>
      </c>
      <c r="BK123" s="117">
        <f>BK124</f>
        <v>0</v>
      </c>
    </row>
    <row r="124" spans="2:63" s="11" customFormat="1" ht="25.9" customHeight="1">
      <c r="B124" s="118"/>
      <c r="D124" s="119" t="s">
        <v>75</v>
      </c>
      <c r="E124" s="120" t="s">
        <v>219</v>
      </c>
      <c r="F124" s="120" t="s">
        <v>424</v>
      </c>
      <c r="I124" s="121"/>
      <c r="J124" s="122">
        <f>BK124</f>
        <v>0</v>
      </c>
      <c r="L124" s="118"/>
      <c r="M124" s="123"/>
      <c r="P124" s="124">
        <f>P125+P134+P139+P153+P156+P160</f>
        <v>0</v>
      </c>
      <c r="R124" s="124">
        <f>R125+R134+R139+R153+R156+R160</f>
        <v>247</v>
      </c>
      <c r="T124" s="125">
        <f>T125+T134+T139+T153+T156+T160</f>
        <v>0</v>
      </c>
      <c r="AR124" s="119" t="s">
        <v>86</v>
      </c>
      <c r="AT124" s="126" t="s">
        <v>75</v>
      </c>
      <c r="AU124" s="126" t="s">
        <v>76</v>
      </c>
      <c r="AY124" s="119" t="s">
        <v>132</v>
      </c>
      <c r="BK124" s="127">
        <f>BK125+BK134+BK139+BK153+BK156+BK160</f>
        <v>0</v>
      </c>
    </row>
    <row r="125" spans="2:63" s="11" customFormat="1" ht="22.9" customHeight="1">
      <c r="B125" s="118"/>
      <c r="D125" s="119" t="s">
        <v>75</v>
      </c>
      <c r="E125" s="128" t="s">
        <v>425</v>
      </c>
      <c r="F125" s="128" t="s">
        <v>426</v>
      </c>
      <c r="I125" s="121"/>
      <c r="J125" s="129">
        <f>BK125</f>
        <v>0</v>
      </c>
      <c r="L125" s="118"/>
      <c r="M125" s="123"/>
      <c r="P125" s="124">
        <f>SUM(P126:P133)</f>
        <v>0</v>
      </c>
      <c r="R125" s="124">
        <f>SUM(R126:R133)</f>
        <v>6</v>
      </c>
      <c r="T125" s="125">
        <f>SUM(T126:T133)</f>
        <v>0</v>
      </c>
      <c r="AR125" s="119" t="s">
        <v>86</v>
      </c>
      <c r="AT125" s="126" t="s">
        <v>75</v>
      </c>
      <c r="AU125" s="126" t="s">
        <v>84</v>
      </c>
      <c r="AY125" s="119" t="s">
        <v>132</v>
      </c>
      <c r="BK125" s="127">
        <f>SUM(BK126:BK133)</f>
        <v>0</v>
      </c>
    </row>
    <row r="126" spans="2:65" s="1" customFormat="1" ht="16.5" customHeight="1">
      <c r="B126" s="130"/>
      <c r="C126" s="131" t="s">
        <v>84</v>
      </c>
      <c r="D126" s="131" t="s">
        <v>135</v>
      </c>
      <c r="E126" s="132" t="s">
        <v>427</v>
      </c>
      <c r="F126" s="133" t="s">
        <v>428</v>
      </c>
      <c r="G126" s="134" t="s">
        <v>137</v>
      </c>
      <c r="H126" s="135">
        <v>1</v>
      </c>
      <c r="I126" s="136"/>
      <c r="J126" s="137">
        <f aca="true" t="shared" si="0" ref="J126:J133">ROUND(I126*H126,2)</f>
        <v>0</v>
      </c>
      <c r="K126" s="133" t="s">
        <v>1</v>
      </c>
      <c r="L126" s="30"/>
      <c r="M126" s="138" t="s">
        <v>1</v>
      </c>
      <c r="N126" s="139" t="s">
        <v>41</v>
      </c>
      <c r="P126" s="140">
        <f aca="true" t="shared" si="1" ref="P126:P133">O126*H126</f>
        <v>0</v>
      </c>
      <c r="Q126" s="140">
        <v>0</v>
      </c>
      <c r="R126" s="140">
        <f aca="true" t="shared" si="2" ref="R126:R133">Q126*H126</f>
        <v>0</v>
      </c>
      <c r="S126" s="140">
        <v>0</v>
      </c>
      <c r="T126" s="141">
        <f aca="true" t="shared" si="3" ref="T126:T133">S126*H126</f>
        <v>0</v>
      </c>
      <c r="AR126" s="142" t="s">
        <v>226</v>
      </c>
      <c r="AT126" s="142" t="s">
        <v>135</v>
      </c>
      <c r="AU126" s="142" t="s">
        <v>86</v>
      </c>
      <c r="AY126" s="15" t="s">
        <v>132</v>
      </c>
      <c r="BE126" s="143">
        <f aca="true" t="shared" si="4" ref="BE126:BE133">IF(N126="základní",J126,0)</f>
        <v>0</v>
      </c>
      <c r="BF126" s="143">
        <f aca="true" t="shared" si="5" ref="BF126:BF133">IF(N126="snížená",J126,0)</f>
        <v>0</v>
      </c>
      <c r="BG126" s="143">
        <f aca="true" t="shared" si="6" ref="BG126:BG133">IF(N126="zákl. přenesená",J126,0)</f>
        <v>0</v>
      </c>
      <c r="BH126" s="143">
        <f aca="true" t="shared" si="7" ref="BH126:BH133">IF(N126="sníž. přenesená",J126,0)</f>
        <v>0</v>
      </c>
      <c r="BI126" s="143">
        <f aca="true" t="shared" si="8" ref="BI126:BI133">IF(N126="nulová",J126,0)</f>
        <v>0</v>
      </c>
      <c r="BJ126" s="15" t="s">
        <v>84</v>
      </c>
      <c r="BK126" s="143">
        <f aca="true" t="shared" si="9" ref="BK126:BK133">ROUND(I126*H126,2)</f>
        <v>0</v>
      </c>
      <c r="BL126" s="15" t="s">
        <v>226</v>
      </c>
      <c r="BM126" s="142" t="s">
        <v>429</v>
      </c>
    </row>
    <row r="127" spans="2:65" s="1" customFormat="1" ht="16.5" customHeight="1">
      <c r="B127" s="130"/>
      <c r="C127" s="170" t="s">
        <v>86</v>
      </c>
      <c r="D127" s="170" t="s">
        <v>328</v>
      </c>
      <c r="E127" s="171" t="s">
        <v>430</v>
      </c>
      <c r="F127" s="172" t="s">
        <v>431</v>
      </c>
      <c r="G127" s="173" t="s">
        <v>197</v>
      </c>
      <c r="H127" s="174">
        <v>1</v>
      </c>
      <c r="I127" s="175"/>
      <c r="J127" s="176">
        <f t="shared" si="0"/>
        <v>0</v>
      </c>
      <c r="K127" s="172" t="s">
        <v>1</v>
      </c>
      <c r="L127" s="177"/>
      <c r="M127" s="178" t="s">
        <v>1</v>
      </c>
      <c r="N127" s="179" t="s">
        <v>41</v>
      </c>
      <c r="P127" s="140">
        <f t="shared" si="1"/>
        <v>0</v>
      </c>
      <c r="Q127" s="140">
        <v>1</v>
      </c>
      <c r="R127" s="140">
        <f t="shared" si="2"/>
        <v>1</v>
      </c>
      <c r="S127" s="140">
        <v>0</v>
      </c>
      <c r="T127" s="141">
        <f t="shared" si="3"/>
        <v>0</v>
      </c>
      <c r="AR127" s="142" t="s">
        <v>355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226</v>
      </c>
      <c r="BM127" s="142" t="s">
        <v>432</v>
      </c>
    </row>
    <row r="128" spans="2:65" s="1" customFormat="1" ht="16.5" customHeight="1">
      <c r="B128" s="130"/>
      <c r="C128" s="170" t="s">
        <v>170</v>
      </c>
      <c r="D128" s="170" t="s">
        <v>328</v>
      </c>
      <c r="E128" s="171" t="s">
        <v>433</v>
      </c>
      <c r="F128" s="172" t="s">
        <v>434</v>
      </c>
      <c r="G128" s="173" t="s">
        <v>197</v>
      </c>
      <c r="H128" s="174">
        <v>1</v>
      </c>
      <c r="I128" s="175"/>
      <c r="J128" s="176">
        <f t="shared" si="0"/>
        <v>0</v>
      </c>
      <c r="K128" s="172" t="s">
        <v>1</v>
      </c>
      <c r="L128" s="177"/>
      <c r="M128" s="178" t="s">
        <v>1</v>
      </c>
      <c r="N128" s="179" t="s">
        <v>41</v>
      </c>
      <c r="P128" s="140">
        <f t="shared" si="1"/>
        <v>0</v>
      </c>
      <c r="Q128" s="140">
        <v>1</v>
      </c>
      <c r="R128" s="140">
        <f t="shared" si="2"/>
        <v>1</v>
      </c>
      <c r="S128" s="140">
        <v>0</v>
      </c>
      <c r="T128" s="141">
        <f t="shared" si="3"/>
        <v>0</v>
      </c>
      <c r="AR128" s="142" t="s">
        <v>355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226</v>
      </c>
      <c r="BM128" s="142" t="s">
        <v>435</v>
      </c>
    </row>
    <row r="129" spans="2:65" s="1" customFormat="1" ht="16.5" customHeight="1">
      <c r="B129" s="130"/>
      <c r="C129" s="170" t="s">
        <v>161</v>
      </c>
      <c r="D129" s="170" t="s">
        <v>328</v>
      </c>
      <c r="E129" s="171" t="s">
        <v>436</v>
      </c>
      <c r="F129" s="172" t="s">
        <v>437</v>
      </c>
      <c r="G129" s="173" t="s">
        <v>197</v>
      </c>
      <c r="H129" s="174">
        <v>2</v>
      </c>
      <c r="I129" s="175"/>
      <c r="J129" s="176">
        <f t="shared" si="0"/>
        <v>0</v>
      </c>
      <c r="K129" s="172" t="s">
        <v>1</v>
      </c>
      <c r="L129" s="177"/>
      <c r="M129" s="178" t="s">
        <v>1</v>
      </c>
      <c r="N129" s="179" t="s">
        <v>41</v>
      </c>
      <c r="P129" s="140">
        <f t="shared" si="1"/>
        <v>0</v>
      </c>
      <c r="Q129" s="140">
        <v>1</v>
      </c>
      <c r="R129" s="140">
        <f t="shared" si="2"/>
        <v>2</v>
      </c>
      <c r="S129" s="140">
        <v>0</v>
      </c>
      <c r="T129" s="141">
        <f t="shared" si="3"/>
        <v>0</v>
      </c>
      <c r="AR129" s="142" t="s">
        <v>355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226</v>
      </c>
      <c r="BM129" s="142" t="s">
        <v>438</v>
      </c>
    </row>
    <row r="130" spans="2:65" s="1" customFormat="1" ht="16.5" customHeight="1">
      <c r="B130" s="130"/>
      <c r="C130" s="170" t="s">
        <v>131</v>
      </c>
      <c r="D130" s="170" t="s">
        <v>328</v>
      </c>
      <c r="E130" s="171" t="s">
        <v>439</v>
      </c>
      <c r="F130" s="172" t="s">
        <v>440</v>
      </c>
      <c r="G130" s="173" t="s">
        <v>197</v>
      </c>
      <c r="H130" s="174">
        <v>1</v>
      </c>
      <c r="I130" s="175"/>
      <c r="J130" s="176">
        <f t="shared" si="0"/>
        <v>0</v>
      </c>
      <c r="K130" s="172" t="s">
        <v>1</v>
      </c>
      <c r="L130" s="177"/>
      <c r="M130" s="178" t="s">
        <v>1</v>
      </c>
      <c r="N130" s="179" t="s">
        <v>41</v>
      </c>
      <c r="P130" s="140">
        <f t="shared" si="1"/>
        <v>0</v>
      </c>
      <c r="Q130" s="140">
        <v>1</v>
      </c>
      <c r="R130" s="140">
        <f t="shared" si="2"/>
        <v>1</v>
      </c>
      <c r="S130" s="140">
        <v>0</v>
      </c>
      <c r="T130" s="141">
        <f t="shared" si="3"/>
        <v>0</v>
      </c>
      <c r="AR130" s="142" t="s">
        <v>355</v>
      </c>
      <c r="AT130" s="142" t="s">
        <v>328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226</v>
      </c>
      <c r="BM130" s="142" t="s">
        <v>441</v>
      </c>
    </row>
    <row r="131" spans="2:65" s="1" customFormat="1" ht="16.5" customHeight="1">
      <c r="B131" s="130"/>
      <c r="C131" s="170" t="s">
        <v>185</v>
      </c>
      <c r="D131" s="170" t="s">
        <v>328</v>
      </c>
      <c r="E131" s="171" t="s">
        <v>442</v>
      </c>
      <c r="F131" s="172" t="s">
        <v>443</v>
      </c>
      <c r="G131" s="173" t="s">
        <v>137</v>
      </c>
      <c r="H131" s="174">
        <v>1</v>
      </c>
      <c r="I131" s="175"/>
      <c r="J131" s="176">
        <f t="shared" si="0"/>
        <v>0</v>
      </c>
      <c r="K131" s="172" t="s">
        <v>1</v>
      </c>
      <c r="L131" s="177"/>
      <c r="M131" s="178" t="s">
        <v>1</v>
      </c>
      <c r="N131" s="179" t="s">
        <v>41</v>
      </c>
      <c r="P131" s="140">
        <f t="shared" si="1"/>
        <v>0</v>
      </c>
      <c r="Q131" s="140">
        <v>1</v>
      </c>
      <c r="R131" s="140">
        <f t="shared" si="2"/>
        <v>1</v>
      </c>
      <c r="S131" s="140">
        <v>0</v>
      </c>
      <c r="T131" s="141">
        <f t="shared" si="3"/>
        <v>0</v>
      </c>
      <c r="AR131" s="142" t="s">
        <v>355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226</v>
      </c>
      <c r="BM131" s="142" t="s">
        <v>444</v>
      </c>
    </row>
    <row r="132" spans="2:65" s="1" customFormat="1" ht="16.5" customHeight="1">
      <c r="B132" s="130"/>
      <c r="C132" s="131" t="s">
        <v>190</v>
      </c>
      <c r="D132" s="131" t="s">
        <v>135</v>
      </c>
      <c r="E132" s="132" t="s">
        <v>445</v>
      </c>
      <c r="F132" s="133" t="s">
        <v>446</v>
      </c>
      <c r="G132" s="134" t="s">
        <v>137</v>
      </c>
      <c r="H132" s="135">
        <v>1</v>
      </c>
      <c r="I132" s="136"/>
      <c r="J132" s="137">
        <f t="shared" si="0"/>
        <v>0</v>
      </c>
      <c r="K132" s="133" t="s">
        <v>1</v>
      </c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226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226</v>
      </c>
      <c r="BM132" s="142" t="s">
        <v>447</v>
      </c>
    </row>
    <row r="133" spans="2:65" s="1" customFormat="1" ht="16.5" customHeight="1">
      <c r="B133" s="130"/>
      <c r="C133" s="131" t="s">
        <v>194</v>
      </c>
      <c r="D133" s="131" t="s">
        <v>135</v>
      </c>
      <c r="E133" s="132" t="s">
        <v>448</v>
      </c>
      <c r="F133" s="133" t="s">
        <v>449</v>
      </c>
      <c r="G133" s="134" t="s">
        <v>137</v>
      </c>
      <c r="H133" s="135">
        <v>1</v>
      </c>
      <c r="I133" s="136"/>
      <c r="J133" s="137">
        <f t="shared" si="0"/>
        <v>0</v>
      </c>
      <c r="K133" s="133" t="s">
        <v>1</v>
      </c>
      <c r="L133" s="30"/>
      <c r="M133" s="138" t="s">
        <v>1</v>
      </c>
      <c r="N133" s="139" t="s">
        <v>41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226</v>
      </c>
      <c r="AT133" s="142" t="s">
        <v>135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226</v>
      </c>
      <c r="BM133" s="142" t="s">
        <v>450</v>
      </c>
    </row>
    <row r="134" spans="2:63" s="11" customFormat="1" ht="22.9" customHeight="1">
      <c r="B134" s="118"/>
      <c r="D134" s="119" t="s">
        <v>75</v>
      </c>
      <c r="E134" s="128" t="s">
        <v>451</v>
      </c>
      <c r="F134" s="128" t="s">
        <v>452</v>
      </c>
      <c r="I134" s="121"/>
      <c r="J134" s="129">
        <f>BK134</f>
        <v>0</v>
      </c>
      <c r="L134" s="118"/>
      <c r="M134" s="123"/>
      <c r="P134" s="124">
        <f>SUM(P135:P138)</f>
        <v>0</v>
      </c>
      <c r="R134" s="124">
        <f>SUM(R135:R138)</f>
        <v>180</v>
      </c>
      <c r="T134" s="125">
        <f>SUM(T135:T138)</f>
        <v>0</v>
      </c>
      <c r="AR134" s="119" t="s">
        <v>86</v>
      </c>
      <c r="AT134" s="126" t="s">
        <v>75</v>
      </c>
      <c r="AU134" s="126" t="s">
        <v>84</v>
      </c>
      <c r="AY134" s="119" t="s">
        <v>132</v>
      </c>
      <c r="BK134" s="127">
        <f>SUM(BK135:BK138)</f>
        <v>0</v>
      </c>
    </row>
    <row r="135" spans="2:65" s="1" customFormat="1" ht="16.5" customHeight="1">
      <c r="B135" s="130"/>
      <c r="C135" s="131" t="s">
        <v>156</v>
      </c>
      <c r="D135" s="131" t="s">
        <v>135</v>
      </c>
      <c r="E135" s="132" t="s">
        <v>453</v>
      </c>
      <c r="F135" s="133" t="s">
        <v>454</v>
      </c>
      <c r="G135" s="134" t="s">
        <v>173</v>
      </c>
      <c r="H135" s="135">
        <v>180</v>
      </c>
      <c r="I135" s="136"/>
      <c r="J135" s="137">
        <f>ROUND(I135*H135,2)</f>
        <v>0</v>
      </c>
      <c r="K135" s="133" t="s">
        <v>1</v>
      </c>
      <c r="L135" s="30"/>
      <c r="M135" s="138" t="s">
        <v>1</v>
      </c>
      <c r="N135" s="139" t="s">
        <v>41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226</v>
      </c>
      <c r="AT135" s="142" t="s">
        <v>135</v>
      </c>
      <c r="AU135" s="142" t="s">
        <v>86</v>
      </c>
      <c r="AY135" s="15" t="s">
        <v>132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5" t="s">
        <v>84</v>
      </c>
      <c r="BK135" s="143">
        <f>ROUND(I135*H135,2)</f>
        <v>0</v>
      </c>
      <c r="BL135" s="15" t="s">
        <v>226</v>
      </c>
      <c r="BM135" s="142" t="s">
        <v>455</v>
      </c>
    </row>
    <row r="136" spans="2:65" s="1" customFormat="1" ht="16.5" customHeight="1">
      <c r="B136" s="130"/>
      <c r="C136" s="170" t="s">
        <v>205</v>
      </c>
      <c r="D136" s="170" t="s">
        <v>328</v>
      </c>
      <c r="E136" s="171" t="s">
        <v>456</v>
      </c>
      <c r="F136" s="172" t="s">
        <v>457</v>
      </c>
      <c r="G136" s="173" t="s">
        <v>173</v>
      </c>
      <c r="H136" s="174">
        <v>20</v>
      </c>
      <c r="I136" s="175"/>
      <c r="J136" s="176">
        <f>ROUND(I136*H136,2)</f>
        <v>0</v>
      </c>
      <c r="K136" s="172" t="s">
        <v>1</v>
      </c>
      <c r="L136" s="177"/>
      <c r="M136" s="178" t="s">
        <v>1</v>
      </c>
      <c r="N136" s="179" t="s">
        <v>41</v>
      </c>
      <c r="P136" s="140">
        <f>O136*H136</f>
        <v>0</v>
      </c>
      <c r="Q136" s="140">
        <v>1</v>
      </c>
      <c r="R136" s="140">
        <f>Q136*H136</f>
        <v>20</v>
      </c>
      <c r="S136" s="140">
        <v>0</v>
      </c>
      <c r="T136" s="141">
        <f>S136*H136</f>
        <v>0</v>
      </c>
      <c r="AR136" s="142" t="s">
        <v>355</v>
      </c>
      <c r="AT136" s="142" t="s">
        <v>328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226</v>
      </c>
      <c r="BM136" s="142" t="s">
        <v>458</v>
      </c>
    </row>
    <row r="137" spans="2:65" s="1" customFormat="1" ht="16.5" customHeight="1">
      <c r="B137" s="130"/>
      <c r="C137" s="170" t="s">
        <v>209</v>
      </c>
      <c r="D137" s="170" t="s">
        <v>328</v>
      </c>
      <c r="E137" s="171" t="s">
        <v>459</v>
      </c>
      <c r="F137" s="172" t="s">
        <v>460</v>
      </c>
      <c r="G137" s="173" t="s">
        <v>173</v>
      </c>
      <c r="H137" s="174">
        <v>150</v>
      </c>
      <c r="I137" s="175"/>
      <c r="J137" s="176">
        <f>ROUND(I137*H137,2)</f>
        <v>0</v>
      </c>
      <c r="K137" s="172" t="s">
        <v>1</v>
      </c>
      <c r="L137" s="177"/>
      <c r="M137" s="178" t="s">
        <v>1</v>
      </c>
      <c r="N137" s="179" t="s">
        <v>41</v>
      </c>
      <c r="P137" s="140">
        <f>O137*H137</f>
        <v>0</v>
      </c>
      <c r="Q137" s="140">
        <v>1</v>
      </c>
      <c r="R137" s="140">
        <f>Q137*H137</f>
        <v>150</v>
      </c>
      <c r="S137" s="140">
        <v>0</v>
      </c>
      <c r="T137" s="141">
        <f>S137*H137</f>
        <v>0</v>
      </c>
      <c r="AR137" s="142" t="s">
        <v>355</v>
      </c>
      <c r="AT137" s="142" t="s">
        <v>328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226</v>
      </c>
      <c r="BM137" s="142" t="s">
        <v>461</v>
      </c>
    </row>
    <row r="138" spans="2:65" s="1" customFormat="1" ht="16.5" customHeight="1">
      <c r="B138" s="130"/>
      <c r="C138" s="170" t="s">
        <v>215</v>
      </c>
      <c r="D138" s="170" t="s">
        <v>328</v>
      </c>
      <c r="E138" s="171" t="s">
        <v>462</v>
      </c>
      <c r="F138" s="172" t="s">
        <v>463</v>
      </c>
      <c r="G138" s="173" t="s">
        <v>173</v>
      </c>
      <c r="H138" s="174">
        <v>10</v>
      </c>
      <c r="I138" s="175"/>
      <c r="J138" s="176">
        <f>ROUND(I138*H138,2)</f>
        <v>0</v>
      </c>
      <c r="K138" s="172" t="s">
        <v>1</v>
      </c>
      <c r="L138" s="177"/>
      <c r="M138" s="178" t="s">
        <v>1</v>
      </c>
      <c r="N138" s="179" t="s">
        <v>41</v>
      </c>
      <c r="P138" s="140">
        <f>O138*H138</f>
        <v>0</v>
      </c>
      <c r="Q138" s="140">
        <v>1</v>
      </c>
      <c r="R138" s="140">
        <f>Q138*H138</f>
        <v>10</v>
      </c>
      <c r="S138" s="140">
        <v>0</v>
      </c>
      <c r="T138" s="141">
        <f>S138*H138</f>
        <v>0</v>
      </c>
      <c r="AR138" s="142" t="s">
        <v>355</v>
      </c>
      <c r="AT138" s="142" t="s">
        <v>328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226</v>
      </c>
      <c r="BM138" s="142" t="s">
        <v>464</v>
      </c>
    </row>
    <row r="139" spans="2:63" s="11" customFormat="1" ht="22.9" customHeight="1">
      <c r="B139" s="118"/>
      <c r="D139" s="119" t="s">
        <v>75</v>
      </c>
      <c r="E139" s="128" t="s">
        <v>465</v>
      </c>
      <c r="F139" s="128" t="s">
        <v>466</v>
      </c>
      <c r="I139" s="121"/>
      <c r="J139" s="129">
        <f>BK139</f>
        <v>0</v>
      </c>
      <c r="L139" s="118"/>
      <c r="M139" s="123"/>
      <c r="P139" s="124">
        <f>SUM(P140:P152)</f>
        <v>0</v>
      </c>
      <c r="R139" s="124">
        <f>SUM(R140:R152)</f>
        <v>57</v>
      </c>
      <c r="T139" s="125">
        <f>SUM(T140:T152)</f>
        <v>0</v>
      </c>
      <c r="AR139" s="119" t="s">
        <v>86</v>
      </c>
      <c r="AT139" s="126" t="s">
        <v>75</v>
      </c>
      <c r="AU139" s="126" t="s">
        <v>84</v>
      </c>
      <c r="AY139" s="119" t="s">
        <v>132</v>
      </c>
      <c r="BK139" s="127">
        <f>SUM(BK140:BK152)</f>
        <v>0</v>
      </c>
    </row>
    <row r="140" spans="2:65" s="1" customFormat="1" ht="16.5" customHeight="1">
      <c r="B140" s="130"/>
      <c r="C140" s="131" t="s">
        <v>223</v>
      </c>
      <c r="D140" s="131" t="s">
        <v>135</v>
      </c>
      <c r="E140" s="132" t="s">
        <v>467</v>
      </c>
      <c r="F140" s="133" t="s">
        <v>468</v>
      </c>
      <c r="G140" s="134" t="s">
        <v>137</v>
      </c>
      <c r="H140" s="135">
        <v>1</v>
      </c>
      <c r="I140" s="136"/>
      <c r="J140" s="137">
        <f aca="true" t="shared" si="10" ref="J140:J152">ROUND(I140*H140,2)</f>
        <v>0</v>
      </c>
      <c r="K140" s="133" t="s">
        <v>1</v>
      </c>
      <c r="L140" s="30"/>
      <c r="M140" s="138" t="s">
        <v>1</v>
      </c>
      <c r="N140" s="139" t="s">
        <v>41</v>
      </c>
      <c r="P140" s="140">
        <f aca="true" t="shared" si="11" ref="P140:P152">O140*H140</f>
        <v>0</v>
      </c>
      <c r="Q140" s="140">
        <v>0</v>
      </c>
      <c r="R140" s="140">
        <f aca="true" t="shared" si="12" ref="R140:R152">Q140*H140</f>
        <v>0</v>
      </c>
      <c r="S140" s="140">
        <v>0</v>
      </c>
      <c r="T140" s="141">
        <f aca="true" t="shared" si="13" ref="T140:T152">S140*H140</f>
        <v>0</v>
      </c>
      <c r="AR140" s="142" t="s">
        <v>226</v>
      </c>
      <c r="AT140" s="142" t="s">
        <v>135</v>
      </c>
      <c r="AU140" s="142" t="s">
        <v>86</v>
      </c>
      <c r="AY140" s="15" t="s">
        <v>132</v>
      </c>
      <c r="BE140" s="143">
        <f aca="true" t="shared" si="14" ref="BE140:BE152">IF(N140="základní",J140,0)</f>
        <v>0</v>
      </c>
      <c r="BF140" s="143">
        <f aca="true" t="shared" si="15" ref="BF140:BF152">IF(N140="snížená",J140,0)</f>
        <v>0</v>
      </c>
      <c r="BG140" s="143">
        <f aca="true" t="shared" si="16" ref="BG140:BG152">IF(N140="zákl. přenesená",J140,0)</f>
        <v>0</v>
      </c>
      <c r="BH140" s="143">
        <f aca="true" t="shared" si="17" ref="BH140:BH152">IF(N140="sníž. přenesená",J140,0)</f>
        <v>0</v>
      </c>
      <c r="BI140" s="143">
        <f aca="true" t="shared" si="18" ref="BI140:BI152">IF(N140="nulová",J140,0)</f>
        <v>0</v>
      </c>
      <c r="BJ140" s="15" t="s">
        <v>84</v>
      </c>
      <c r="BK140" s="143">
        <f aca="true" t="shared" si="19" ref="BK140:BK152">ROUND(I140*H140,2)</f>
        <v>0</v>
      </c>
      <c r="BL140" s="15" t="s">
        <v>226</v>
      </c>
      <c r="BM140" s="142" t="s">
        <v>469</v>
      </c>
    </row>
    <row r="141" spans="2:65" s="1" customFormat="1" ht="16.5" customHeight="1">
      <c r="B141" s="130"/>
      <c r="C141" s="170" t="s">
        <v>230</v>
      </c>
      <c r="D141" s="170" t="s">
        <v>328</v>
      </c>
      <c r="E141" s="171" t="s">
        <v>470</v>
      </c>
      <c r="F141" s="172" t="s">
        <v>471</v>
      </c>
      <c r="G141" s="173" t="s">
        <v>197</v>
      </c>
      <c r="H141" s="174">
        <v>5</v>
      </c>
      <c r="I141" s="175"/>
      <c r="J141" s="176">
        <f t="shared" si="10"/>
        <v>0</v>
      </c>
      <c r="K141" s="172" t="s">
        <v>1</v>
      </c>
      <c r="L141" s="177"/>
      <c r="M141" s="178" t="s">
        <v>1</v>
      </c>
      <c r="N141" s="179" t="s">
        <v>41</v>
      </c>
      <c r="P141" s="140">
        <f t="shared" si="11"/>
        <v>0</v>
      </c>
      <c r="Q141" s="140">
        <v>1</v>
      </c>
      <c r="R141" s="140">
        <f t="shared" si="12"/>
        <v>5</v>
      </c>
      <c r="S141" s="140">
        <v>0</v>
      </c>
      <c r="T141" s="141">
        <f t="shared" si="13"/>
        <v>0</v>
      </c>
      <c r="AR141" s="142" t="s">
        <v>355</v>
      </c>
      <c r="AT141" s="142" t="s">
        <v>328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226</v>
      </c>
      <c r="BM141" s="142" t="s">
        <v>472</v>
      </c>
    </row>
    <row r="142" spans="2:65" s="1" customFormat="1" ht="16.5" customHeight="1">
      <c r="B142" s="130"/>
      <c r="C142" s="170" t="s">
        <v>8</v>
      </c>
      <c r="D142" s="170" t="s">
        <v>328</v>
      </c>
      <c r="E142" s="171" t="s">
        <v>473</v>
      </c>
      <c r="F142" s="172" t="s">
        <v>474</v>
      </c>
      <c r="G142" s="173" t="s">
        <v>197</v>
      </c>
      <c r="H142" s="174">
        <v>2</v>
      </c>
      <c r="I142" s="175"/>
      <c r="J142" s="176">
        <f t="shared" si="10"/>
        <v>0</v>
      </c>
      <c r="K142" s="172" t="s">
        <v>1</v>
      </c>
      <c r="L142" s="177"/>
      <c r="M142" s="178" t="s">
        <v>1</v>
      </c>
      <c r="N142" s="179" t="s">
        <v>41</v>
      </c>
      <c r="P142" s="140">
        <f t="shared" si="11"/>
        <v>0</v>
      </c>
      <c r="Q142" s="140">
        <v>1</v>
      </c>
      <c r="R142" s="140">
        <f t="shared" si="12"/>
        <v>2</v>
      </c>
      <c r="S142" s="140">
        <v>0</v>
      </c>
      <c r="T142" s="141">
        <f t="shared" si="13"/>
        <v>0</v>
      </c>
      <c r="AR142" s="142" t="s">
        <v>355</v>
      </c>
      <c r="AT142" s="142" t="s">
        <v>328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226</v>
      </c>
      <c r="BM142" s="142" t="s">
        <v>475</v>
      </c>
    </row>
    <row r="143" spans="2:65" s="1" customFormat="1" ht="16.5" customHeight="1">
      <c r="B143" s="130"/>
      <c r="C143" s="170" t="s">
        <v>226</v>
      </c>
      <c r="D143" s="170" t="s">
        <v>328</v>
      </c>
      <c r="E143" s="171" t="s">
        <v>476</v>
      </c>
      <c r="F143" s="172" t="s">
        <v>477</v>
      </c>
      <c r="G143" s="173" t="s">
        <v>197</v>
      </c>
      <c r="H143" s="174">
        <v>2</v>
      </c>
      <c r="I143" s="175"/>
      <c r="J143" s="176">
        <f t="shared" si="10"/>
        <v>0</v>
      </c>
      <c r="K143" s="172" t="s">
        <v>1</v>
      </c>
      <c r="L143" s="177"/>
      <c r="M143" s="178" t="s">
        <v>1</v>
      </c>
      <c r="N143" s="179" t="s">
        <v>41</v>
      </c>
      <c r="P143" s="140">
        <f t="shared" si="11"/>
        <v>0</v>
      </c>
      <c r="Q143" s="140">
        <v>1</v>
      </c>
      <c r="R143" s="140">
        <f t="shared" si="12"/>
        <v>2</v>
      </c>
      <c r="S143" s="140">
        <v>0</v>
      </c>
      <c r="T143" s="141">
        <f t="shared" si="13"/>
        <v>0</v>
      </c>
      <c r="AR143" s="142" t="s">
        <v>355</v>
      </c>
      <c r="AT143" s="142" t="s">
        <v>328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226</v>
      </c>
      <c r="BM143" s="142" t="s">
        <v>478</v>
      </c>
    </row>
    <row r="144" spans="2:65" s="1" customFormat="1" ht="16.5" customHeight="1">
      <c r="B144" s="130"/>
      <c r="C144" s="170" t="s">
        <v>312</v>
      </c>
      <c r="D144" s="170" t="s">
        <v>328</v>
      </c>
      <c r="E144" s="171" t="s">
        <v>479</v>
      </c>
      <c r="F144" s="172" t="s">
        <v>480</v>
      </c>
      <c r="G144" s="173" t="s">
        <v>197</v>
      </c>
      <c r="H144" s="174">
        <v>5</v>
      </c>
      <c r="I144" s="175"/>
      <c r="J144" s="176">
        <f t="shared" si="10"/>
        <v>0</v>
      </c>
      <c r="K144" s="172" t="s">
        <v>1</v>
      </c>
      <c r="L144" s="177"/>
      <c r="M144" s="178" t="s">
        <v>1</v>
      </c>
      <c r="N144" s="179" t="s">
        <v>41</v>
      </c>
      <c r="P144" s="140">
        <f t="shared" si="11"/>
        <v>0</v>
      </c>
      <c r="Q144" s="140">
        <v>1</v>
      </c>
      <c r="R144" s="140">
        <f t="shared" si="12"/>
        <v>5</v>
      </c>
      <c r="S144" s="140">
        <v>0</v>
      </c>
      <c r="T144" s="141">
        <f t="shared" si="13"/>
        <v>0</v>
      </c>
      <c r="AR144" s="142" t="s">
        <v>355</v>
      </c>
      <c r="AT144" s="142" t="s">
        <v>328</v>
      </c>
      <c r="AU144" s="142" t="s">
        <v>86</v>
      </c>
      <c r="AY144" s="15" t="s">
        <v>132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5" t="s">
        <v>84</v>
      </c>
      <c r="BK144" s="143">
        <f t="shared" si="19"/>
        <v>0</v>
      </c>
      <c r="BL144" s="15" t="s">
        <v>226</v>
      </c>
      <c r="BM144" s="142" t="s">
        <v>481</v>
      </c>
    </row>
    <row r="145" spans="2:65" s="1" customFormat="1" ht="16.5" customHeight="1">
      <c r="B145" s="130"/>
      <c r="C145" s="170" t="s">
        <v>316</v>
      </c>
      <c r="D145" s="170" t="s">
        <v>328</v>
      </c>
      <c r="E145" s="171" t="s">
        <v>482</v>
      </c>
      <c r="F145" s="172" t="s">
        <v>483</v>
      </c>
      <c r="G145" s="173" t="s">
        <v>197</v>
      </c>
      <c r="H145" s="174">
        <v>1</v>
      </c>
      <c r="I145" s="175"/>
      <c r="J145" s="176">
        <f t="shared" si="10"/>
        <v>0</v>
      </c>
      <c r="K145" s="172" t="s">
        <v>1</v>
      </c>
      <c r="L145" s="177"/>
      <c r="M145" s="178" t="s">
        <v>1</v>
      </c>
      <c r="N145" s="179" t="s">
        <v>41</v>
      </c>
      <c r="P145" s="140">
        <f t="shared" si="11"/>
        <v>0</v>
      </c>
      <c r="Q145" s="140">
        <v>1</v>
      </c>
      <c r="R145" s="140">
        <f t="shared" si="12"/>
        <v>1</v>
      </c>
      <c r="S145" s="140">
        <v>0</v>
      </c>
      <c r="T145" s="141">
        <f t="shared" si="13"/>
        <v>0</v>
      </c>
      <c r="AR145" s="142" t="s">
        <v>355</v>
      </c>
      <c r="AT145" s="142" t="s">
        <v>328</v>
      </c>
      <c r="AU145" s="142" t="s">
        <v>86</v>
      </c>
      <c r="AY145" s="15" t="s">
        <v>132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5" t="s">
        <v>84</v>
      </c>
      <c r="BK145" s="143">
        <f t="shared" si="19"/>
        <v>0</v>
      </c>
      <c r="BL145" s="15" t="s">
        <v>226</v>
      </c>
      <c r="BM145" s="142" t="s">
        <v>484</v>
      </c>
    </row>
    <row r="146" spans="2:65" s="1" customFormat="1" ht="16.5" customHeight="1">
      <c r="B146" s="130"/>
      <c r="C146" s="170" t="s">
        <v>320</v>
      </c>
      <c r="D146" s="170" t="s">
        <v>328</v>
      </c>
      <c r="E146" s="171" t="s">
        <v>485</v>
      </c>
      <c r="F146" s="172" t="s">
        <v>486</v>
      </c>
      <c r="G146" s="173" t="s">
        <v>197</v>
      </c>
      <c r="H146" s="174">
        <v>10</v>
      </c>
      <c r="I146" s="175"/>
      <c r="J146" s="176">
        <f t="shared" si="10"/>
        <v>0</v>
      </c>
      <c r="K146" s="172" t="s">
        <v>1</v>
      </c>
      <c r="L146" s="177"/>
      <c r="M146" s="178" t="s">
        <v>1</v>
      </c>
      <c r="N146" s="179" t="s">
        <v>41</v>
      </c>
      <c r="P146" s="140">
        <f t="shared" si="11"/>
        <v>0</v>
      </c>
      <c r="Q146" s="140">
        <v>1</v>
      </c>
      <c r="R146" s="140">
        <f t="shared" si="12"/>
        <v>10</v>
      </c>
      <c r="S146" s="140">
        <v>0</v>
      </c>
      <c r="T146" s="141">
        <f t="shared" si="13"/>
        <v>0</v>
      </c>
      <c r="AR146" s="142" t="s">
        <v>355</v>
      </c>
      <c r="AT146" s="142" t="s">
        <v>328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226</v>
      </c>
      <c r="BM146" s="142" t="s">
        <v>487</v>
      </c>
    </row>
    <row r="147" spans="2:65" s="1" customFormat="1" ht="16.5" customHeight="1">
      <c r="B147" s="130"/>
      <c r="C147" s="170" t="s">
        <v>324</v>
      </c>
      <c r="D147" s="170" t="s">
        <v>328</v>
      </c>
      <c r="E147" s="171" t="s">
        <v>488</v>
      </c>
      <c r="F147" s="172" t="s">
        <v>489</v>
      </c>
      <c r="G147" s="173" t="s">
        <v>197</v>
      </c>
      <c r="H147" s="174">
        <v>1</v>
      </c>
      <c r="I147" s="175"/>
      <c r="J147" s="176">
        <f t="shared" si="10"/>
        <v>0</v>
      </c>
      <c r="K147" s="172" t="s">
        <v>1</v>
      </c>
      <c r="L147" s="177"/>
      <c r="M147" s="178" t="s">
        <v>1</v>
      </c>
      <c r="N147" s="179" t="s">
        <v>41</v>
      </c>
      <c r="P147" s="140">
        <f t="shared" si="11"/>
        <v>0</v>
      </c>
      <c r="Q147" s="140">
        <v>1</v>
      </c>
      <c r="R147" s="140">
        <f t="shared" si="12"/>
        <v>1</v>
      </c>
      <c r="S147" s="140">
        <v>0</v>
      </c>
      <c r="T147" s="141">
        <f t="shared" si="13"/>
        <v>0</v>
      </c>
      <c r="AR147" s="142" t="s">
        <v>355</v>
      </c>
      <c r="AT147" s="142" t="s">
        <v>328</v>
      </c>
      <c r="AU147" s="142" t="s">
        <v>86</v>
      </c>
      <c r="AY147" s="15" t="s">
        <v>132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5" t="s">
        <v>84</v>
      </c>
      <c r="BK147" s="143">
        <f t="shared" si="19"/>
        <v>0</v>
      </c>
      <c r="BL147" s="15" t="s">
        <v>226</v>
      </c>
      <c r="BM147" s="142" t="s">
        <v>490</v>
      </c>
    </row>
    <row r="148" spans="2:65" s="1" customFormat="1" ht="16.5" customHeight="1">
      <c r="B148" s="130"/>
      <c r="C148" s="170" t="s">
        <v>7</v>
      </c>
      <c r="D148" s="170" t="s">
        <v>328</v>
      </c>
      <c r="E148" s="171" t="s">
        <v>491</v>
      </c>
      <c r="F148" s="172" t="s">
        <v>492</v>
      </c>
      <c r="G148" s="173" t="s">
        <v>197</v>
      </c>
      <c r="H148" s="174">
        <v>2</v>
      </c>
      <c r="I148" s="175"/>
      <c r="J148" s="176">
        <f t="shared" si="10"/>
        <v>0</v>
      </c>
      <c r="K148" s="172" t="s">
        <v>1</v>
      </c>
      <c r="L148" s="177"/>
      <c r="M148" s="178" t="s">
        <v>1</v>
      </c>
      <c r="N148" s="179" t="s">
        <v>41</v>
      </c>
      <c r="P148" s="140">
        <f t="shared" si="11"/>
        <v>0</v>
      </c>
      <c r="Q148" s="140">
        <v>1</v>
      </c>
      <c r="R148" s="140">
        <f t="shared" si="12"/>
        <v>2</v>
      </c>
      <c r="S148" s="140">
        <v>0</v>
      </c>
      <c r="T148" s="141">
        <f t="shared" si="13"/>
        <v>0</v>
      </c>
      <c r="AR148" s="142" t="s">
        <v>355</v>
      </c>
      <c r="AT148" s="142" t="s">
        <v>328</v>
      </c>
      <c r="AU148" s="142" t="s">
        <v>86</v>
      </c>
      <c r="AY148" s="15" t="s">
        <v>132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5" t="s">
        <v>84</v>
      </c>
      <c r="BK148" s="143">
        <f t="shared" si="19"/>
        <v>0</v>
      </c>
      <c r="BL148" s="15" t="s">
        <v>226</v>
      </c>
      <c r="BM148" s="142" t="s">
        <v>493</v>
      </c>
    </row>
    <row r="149" spans="2:65" s="1" customFormat="1" ht="16.5" customHeight="1">
      <c r="B149" s="130"/>
      <c r="C149" s="170" t="s">
        <v>334</v>
      </c>
      <c r="D149" s="170" t="s">
        <v>328</v>
      </c>
      <c r="E149" s="171" t="s">
        <v>494</v>
      </c>
      <c r="F149" s="172" t="s">
        <v>495</v>
      </c>
      <c r="G149" s="173" t="s">
        <v>197</v>
      </c>
      <c r="H149" s="174">
        <v>6</v>
      </c>
      <c r="I149" s="175"/>
      <c r="J149" s="176">
        <f t="shared" si="10"/>
        <v>0</v>
      </c>
      <c r="K149" s="172" t="s">
        <v>1</v>
      </c>
      <c r="L149" s="177"/>
      <c r="M149" s="178" t="s">
        <v>1</v>
      </c>
      <c r="N149" s="179" t="s">
        <v>41</v>
      </c>
      <c r="P149" s="140">
        <f t="shared" si="11"/>
        <v>0</v>
      </c>
      <c r="Q149" s="140">
        <v>1</v>
      </c>
      <c r="R149" s="140">
        <f t="shared" si="12"/>
        <v>6</v>
      </c>
      <c r="S149" s="140">
        <v>0</v>
      </c>
      <c r="T149" s="141">
        <f t="shared" si="13"/>
        <v>0</v>
      </c>
      <c r="AR149" s="142" t="s">
        <v>355</v>
      </c>
      <c r="AT149" s="142" t="s">
        <v>328</v>
      </c>
      <c r="AU149" s="142" t="s">
        <v>86</v>
      </c>
      <c r="AY149" s="15" t="s">
        <v>132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5" t="s">
        <v>84</v>
      </c>
      <c r="BK149" s="143">
        <f t="shared" si="19"/>
        <v>0</v>
      </c>
      <c r="BL149" s="15" t="s">
        <v>226</v>
      </c>
      <c r="BM149" s="142" t="s">
        <v>496</v>
      </c>
    </row>
    <row r="150" spans="2:65" s="1" customFormat="1" ht="16.5" customHeight="1">
      <c r="B150" s="130"/>
      <c r="C150" s="170" t="s">
        <v>338</v>
      </c>
      <c r="D150" s="170" t="s">
        <v>328</v>
      </c>
      <c r="E150" s="171" t="s">
        <v>497</v>
      </c>
      <c r="F150" s="172" t="s">
        <v>498</v>
      </c>
      <c r="G150" s="173" t="s">
        <v>197</v>
      </c>
      <c r="H150" s="174">
        <v>20</v>
      </c>
      <c r="I150" s="175"/>
      <c r="J150" s="176">
        <f t="shared" si="10"/>
        <v>0</v>
      </c>
      <c r="K150" s="172" t="s">
        <v>1</v>
      </c>
      <c r="L150" s="177"/>
      <c r="M150" s="178" t="s">
        <v>1</v>
      </c>
      <c r="N150" s="179" t="s">
        <v>41</v>
      </c>
      <c r="P150" s="140">
        <f t="shared" si="11"/>
        <v>0</v>
      </c>
      <c r="Q150" s="140">
        <v>1</v>
      </c>
      <c r="R150" s="140">
        <f t="shared" si="12"/>
        <v>20</v>
      </c>
      <c r="S150" s="140">
        <v>0</v>
      </c>
      <c r="T150" s="141">
        <f t="shared" si="13"/>
        <v>0</v>
      </c>
      <c r="AR150" s="142" t="s">
        <v>355</v>
      </c>
      <c r="AT150" s="142" t="s">
        <v>328</v>
      </c>
      <c r="AU150" s="142" t="s">
        <v>86</v>
      </c>
      <c r="AY150" s="15" t="s">
        <v>132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5" t="s">
        <v>84</v>
      </c>
      <c r="BK150" s="143">
        <f t="shared" si="19"/>
        <v>0</v>
      </c>
      <c r="BL150" s="15" t="s">
        <v>226</v>
      </c>
      <c r="BM150" s="142" t="s">
        <v>499</v>
      </c>
    </row>
    <row r="151" spans="2:65" s="1" customFormat="1" ht="16.5" customHeight="1">
      <c r="B151" s="130"/>
      <c r="C151" s="170" t="s">
        <v>342</v>
      </c>
      <c r="D151" s="170" t="s">
        <v>328</v>
      </c>
      <c r="E151" s="171" t="s">
        <v>500</v>
      </c>
      <c r="F151" s="172" t="s">
        <v>501</v>
      </c>
      <c r="G151" s="173" t="s">
        <v>197</v>
      </c>
      <c r="H151" s="174">
        <v>2</v>
      </c>
      <c r="I151" s="175"/>
      <c r="J151" s="176">
        <f t="shared" si="10"/>
        <v>0</v>
      </c>
      <c r="K151" s="172" t="s">
        <v>1</v>
      </c>
      <c r="L151" s="177"/>
      <c r="M151" s="178" t="s">
        <v>1</v>
      </c>
      <c r="N151" s="179" t="s">
        <v>41</v>
      </c>
      <c r="P151" s="140">
        <f t="shared" si="11"/>
        <v>0</v>
      </c>
      <c r="Q151" s="140">
        <v>1</v>
      </c>
      <c r="R151" s="140">
        <f t="shared" si="12"/>
        <v>2</v>
      </c>
      <c r="S151" s="140">
        <v>0</v>
      </c>
      <c r="T151" s="141">
        <f t="shared" si="13"/>
        <v>0</v>
      </c>
      <c r="AR151" s="142" t="s">
        <v>355</v>
      </c>
      <c r="AT151" s="142" t="s">
        <v>328</v>
      </c>
      <c r="AU151" s="142" t="s">
        <v>86</v>
      </c>
      <c r="AY151" s="15" t="s">
        <v>132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5" t="s">
        <v>84</v>
      </c>
      <c r="BK151" s="143">
        <f t="shared" si="19"/>
        <v>0</v>
      </c>
      <c r="BL151" s="15" t="s">
        <v>226</v>
      </c>
      <c r="BM151" s="142" t="s">
        <v>502</v>
      </c>
    </row>
    <row r="152" spans="2:65" s="1" customFormat="1" ht="16.5" customHeight="1">
      <c r="B152" s="130"/>
      <c r="C152" s="170" t="s">
        <v>347</v>
      </c>
      <c r="D152" s="170" t="s">
        <v>328</v>
      </c>
      <c r="E152" s="171" t="s">
        <v>503</v>
      </c>
      <c r="F152" s="172" t="s">
        <v>504</v>
      </c>
      <c r="G152" s="173" t="s">
        <v>137</v>
      </c>
      <c r="H152" s="174">
        <v>1</v>
      </c>
      <c r="I152" s="175"/>
      <c r="J152" s="176">
        <f t="shared" si="10"/>
        <v>0</v>
      </c>
      <c r="K152" s="172" t="s">
        <v>1</v>
      </c>
      <c r="L152" s="177"/>
      <c r="M152" s="178" t="s">
        <v>1</v>
      </c>
      <c r="N152" s="179" t="s">
        <v>41</v>
      </c>
      <c r="P152" s="140">
        <f t="shared" si="11"/>
        <v>0</v>
      </c>
      <c r="Q152" s="140">
        <v>1</v>
      </c>
      <c r="R152" s="140">
        <f t="shared" si="12"/>
        <v>1</v>
      </c>
      <c r="S152" s="140">
        <v>0</v>
      </c>
      <c r="T152" s="141">
        <f t="shared" si="13"/>
        <v>0</v>
      </c>
      <c r="AR152" s="142" t="s">
        <v>355</v>
      </c>
      <c r="AT152" s="142" t="s">
        <v>328</v>
      </c>
      <c r="AU152" s="142" t="s">
        <v>86</v>
      </c>
      <c r="AY152" s="15" t="s">
        <v>132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5" t="s">
        <v>84</v>
      </c>
      <c r="BK152" s="143">
        <f t="shared" si="19"/>
        <v>0</v>
      </c>
      <c r="BL152" s="15" t="s">
        <v>226</v>
      </c>
      <c r="BM152" s="142" t="s">
        <v>505</v>
      </c>
    </row>
    <row r="153" spans="2:63" s="11" customFormat="1" ht="22.9" customHeight="1">
      <c r="B153" s="118"/>
      <c r="D153" s="119" t="s">
        <v>75</v>
      </c>
      <c r="E153" s="128" t="s">
        <v>506</v>
      </c>
      <c r="F153" s="128" t="s">
        <v>507</v>
      </c>
      <c r="I153" s="121"/>
      <c r="J153" s="129">
        <f>BK153</f>
        <v>0</v>
      </c>
      <c r="L153" s="118"/>
      <c r="M153" s="123"/>
      <c r="P153" s="124">
        <f>SUM(P154:P155)</f>
        <v>0</v>
      </c>
      <c r="R153" s="124">
        <f>SUM(R154:R155)</f>
        <v>2</v>
      </c>
      <c r="T153" s="125">
        <f>SUM(T154:T155)</f>
        <v>0</v>
      </c>
      <c r="AR153" s="119" t="s">
        <v>86</v>
      </c>
      <c r="AT153" s="126" t="s">
        <v>75</v>
      </c>
      <c r="AU153" s="126" t="s">
        <v>84</v>
      </c>
      <c r="AY153" s="119" t="s">
        <v>132</v>
      </c>
      <c r="BK153" s="127">
        <f>SUM(BK154:BK155)</f>
        <v>0</v>
      </c>
    </row>
    <row r="154" spans="2:65" s="1" customFormat="1" ht="16.5" customHeight="1">
      <c r="B154" s="130"/>
      <c r="C154" s="131" t="s">
        <v>352</v>
      </c>
      <c r="D154" s="131" t="s">
        <v>135</v>
      </c>
      <c r="E154" s="132" t="s">
        <v>508</v>
      </c>
      <c r="F154" s="133" t="s">
        <v>509</v>
      </c>
      <c r="G154" s="134" t="s">
        <v>197</v>
      </c>
      <c r="H154" s="135">
        <v>2</v>
      </c>
      <c r="I154" s="136"/>
      <c r="J154" s="137">
        <f>ROUND(I154*H154,2)</f>
        <v>0</v>
      </c>
      <c r="K154" s="133" t="s">
        <v>1</v>
      </c>
      <c r="L154" s="30"/>
      <c r="M154" s="138" t="s">
        <v>1</v>
      </c>
      <c r="N154" s="139" t="s">
        <v>41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226</v>
      </c>
      <c r="AT154" s="142" t="s">
        <v>135</v>
      </c>
      <c r="AU154" s="142" t="s">
        <v>86</v>
      </c>
      <c r="AY154" s="15" t="s">
        <v>132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5" t="s">
        <v>84</v>
      </c>
      <c r="BK154" s="143">
        <f>ROUND(I154*H154,2)</f>
        <v>0</v>
      </c>
      <c r="BL154" s="15" t="s">
        <v>226</v>
      </c>
      <c r="BM154" s="142" t="s">
        <v>510</v>
      </c>
    </row>
    <row r="155" spans="2:65" s="1" customFormat="1" ht="16.5" customHeight="1">
      <c r="B155" s="130"/>
      <c r="C155" s="170" t="s">
        <v>358</v>
      </c>
      <c r="D155" s="170" t="s">
        <v>328</v>
      </c>
      <c r="E155" s="171" t="s">
        <v>511</v>
      </c>
      <c r="F155" s="172" t="s">
        <v>512</v>
      </c>
      <c r="G155" s="173" t="s">
        <v>197</v>
      </c>
      <c r="H155" s="174">
        <v>2</v>
      </c>
      <c r="I155" s="175"/>
      <c r="J155" s="176">
        <f>ROUND(I155*H155,2)</f>
        <v>0</v>
      </c>
      <c r="K155" s="172" t="s">
        <v>1</v>
      </c>
      <c r="L155" s="177"/>
      <c r="M155" s="178" t="s">
        <v>1</v>
      </c>
      <c r="N155" s="179" t="s">
        <v>41</v>
      </c>
      <c r="P155" s="140">
        <f>O155*H155</f>
        <v>0</v>
      </c>
      <c r="Q155" s="140">
        <v>1</v>
      </c>
      <c r="R155" s="140">
        <f>Q155*H155</f>
        <v>2</v>
      </c>
      <c r="S155" s="140">
        <v>0</v>
      </c>
      <c r="T155" s="141">
        <f>S155*H155</f>
        <v>0</v>
      </c>
      <c r="AR155" s="142" t="s">
        <v>355</v>
      </c>
      <c r="AT155" s="142" t="s">
        <v>328</v>
      </c>
      <c r="AU155" s="142" t="s">
        <v>86</v>
      </c>
      <c r="AY155" s="15" t="s">
        <v>132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5" t="s">
        <v>84</v>
      </c>
      <c r="BK155" s="143">
        <f>ROUND(I155*H155,2)</f>
        <v>0</v>
      </c>
      <c r="BL155" s="15" t="s">
        <v>226</v>
      </c>
      <c r="BM155" s="142" t="s">
        <v>513</v>
      </c>
    </row>
    <row r="156" spans="2:63" s="11" customFormat="1" ht="22.9" customHeight="1">
      <c r="B156" s="118"/>
      <c r="D156" s="119" t="s">
        <v>75</v>
      </c>
      <c r="E156" s="128" t="s">
        <v>514</v>
      </c>
      <c r="F156" s="128" t="s">
        <v>515</v>
      </c>
      <c r="I156" s="121"/>
      <c r="J156" s="129">
        <f>BK156</f>
        <v>0</v>
      </c>
      <c r="L156" s="118"/>
      <c r="M156" s="123"/>
      <c r="P156" s="124">
        <f>SUM(P157:P159)</f>
        <v>0</v>
      </c>
      <c r="R156" s="124">
        <f>SUM(R157:R159)</f>
        <v>2</v>
      </c>
      <c r="T156" s="125">
        <f>SUM(T157:T159)</f>
        <v>0</v>
      </c>
      <c r="AR156" s="119" t="s">
        <v>86</v>
      </c>
      <c r="AT156" s="126" t="s">
        <v>75</v>
      </c>
      <c r="AU156" s="126" t="s">
        <v>84</v>
      </c>
      <c r="AY156" s="119" t="s">
        <v>132</v>
      </c>
      <c r="BK156" s="127">
        <f>SUM(BK157:BK159)</f>
        <v>0</v>
      </c>
    </row>
    <row r="157" spans="2:65" s="1" customFormat="1" ht="16.5" customHeight="1">
      <c r="B157" s="130"/>
      <c r="C157" s="131" t="s">
        <v>364</v>
      </c>
      <c r="D157" s="131" t="s">
        <v>135</v>
      </c>
      <c r="E157" s="132" t="s">
        <v>516</v>
      </c>
      <c r="F157" s="133" t="s">
        <v>517</v>
      </c>
      <c r="G157" s="134" t="s">
        <v>197</v>
      </c>
      <c r="H157" s="135">
        <v>2</v>
      </c>
      <c r="I157" s="136"/>
      <c r="J157" s="137">
        <f>ROUND(I157*H157,2)</f>
        <v>0</v>
      </c>
      <c r="K157" s="133" t="s">
        <v>1</v>
      </c>
      <c r="L157" s="30"/>
      <c r="M157" s="138" t="s">
        <v>1</v>
      </c>
      <c r="N157" s="139" t="s">
        <v>41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226</v>
      </c>
      <c r="AT157" s="142" t="s">
        <v>135</v>
      </c>
      <c r="AU157" s="142" t="s">
        <v>86</v>
      </c>
      <c r="AY157" s="15" t="s">
        <v>132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5" t="s">
        <v>84</v>
      </c>
      <c r="BK157" s="143">
        <f>ROUND(I157*H157,2)</f>
        <v>0</v>
      </c>
      <c r="BL157" s="15" t="s">
        <v>226</v>
      </c>
      <c r="BM157" s="142" t="s">
        <v>518</v>
      </c>
    </row>
    <row r="158" spans="2:65" s="1" customFormat="1" ht="16.5" customHeight="1">
      <c r="B158" s="130"/>
      <c r="C158" s="170" t="s">
        <v>369</v>
      </c>
      <c r="D158" s="170" t="s">
        <v>328</v>
      </c>
      <c r="E158" s="171" t="s">
        <v>519</v>
      </c>
      <c r="F158" s="172" t="s">
        <v>520</v>
      </c>
      <c r="G158" s="173" t="s">
        <v>197</v>
      </c>
      <c r="H158" s="174">
        <v>1</v>
      </c>
      <c r="I158" s="175"/>
      <c r="J158" s="176">
        <f>ROUND(I158*H158,2)</f>
        <v>0</v>
      </c>
      <c r="K158" s="172" t="s">
        <v>1</v>
      </c>
      <c r="L158" s="177"/>
      <c r="M158" s="178" t="s">
        <v>1</v>
      </c>
      <c r="N158" s="179" t="s">
        <v>41</v>
      </c>
      <c r="P158" s="140">
        <f>O158*H158</f>
        <v>0</v>
      </c>
      <c r="Q158" s="140">
        <v>1</v>
      </c>
      <c r="R158" s="140">
        <f>Q158*H158</f>
        <v>1</v>
      </c>
      <c r="S158" s="140">
        <v>0</v>
      </c>
      <c r="T158" s="141">
        <f>S158*H158</f>
        <v>0</v>
      </c>
      <c r="AR158" s="142" t="s">
        <v>355</v>
      </c>
      <c r="AT158" s="142" t="s">
        <v>328</v>
      </c>
      <c r="AU158" s="142" t="s">
        <v>86</v>
      </c>
      <c r="AY158" s="15" t="s">
        <v>132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84</v>
      </c>
      <c r="BK158" s="143">
        <f>ROUND(I158*H158,2)</f>
        <v>0</v>
      </c>
      <c r="BL158" s="15" t="s">
        <v>226</v>
      </c>
      <c r="BM158" s="142" t="s">
        <v>521</v>
      </c>
    </row>
    <row r="159" spans="2:65" s="1" customFormat="1" ht="16.5" customHeight="1">
      <c r="B159" s="130"/>
      <c r="C159" s="170" t="s">
        <v>375</v>
      </c>
      <c r="D159" s="170" t="s">
        <v>328</v>
      </c>
      <c r="E159" s="171" t="s">
        <v>522</v>
      </c>
      <c r="F159" s="172" t="s">
        <v>523</v>
      </c>
      <c r="G159" s="173" t="s">
        <v>197</v>
      </c>
      <c r="H159" s="174">
        <v>1</v>
      </c>
      <c r="I159" s="175"/>
      <c r="J159" s="176">
        <f>ROUND(I159*H159,2)</f>
        <v>0</v>
      </c>
      <c r="K159" s="172" t="s">
        <v>1</v>
      </c>
      <c r="L159" s="177"/>
      <c r="M159" s="178" t="s">
        <v>1</v>
      </c>
      <c r="N159" s="179" t="s">
        <v>41</v>
      </c>
      <c r="P159" s="140">
        <f>O159*H159</f>
        <v>0</v>
      </c>
      <c r="Q159" s="140">
        <v>1</v>
      </c>
      <c r="R159" s="140">
        <f>Q159*H159</f>
        <v>1</v>
      </c>
      <c r="S159" s="140">
        <v>0</v>
      </c>
      <c r="T159" s="141">
        <f>S159*H159</f>
        <v>0</v>
      </c>
      <c r="AR159" s="142" t="s">
        <v>355</v>
      </c>
      <c r="AT159" s="142" t="s">
        <v>328</v>
      </c>
      <c r="AU159" s="142" t="s">
        <v>86</v>
      </c>
      <c r="AY159" s="15" t="s">
        <v>132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5" t="s">
        <v>84</v>
      </c>
      <c r="BK159" s="143">
        <f>ROUND(I159*H159,2)</f>
        <v>0</v>
      </c>
      <c r="BL159" s="15" t="s">
        <v>226</v>
      </c>
      <c r="BM159" s="142" t="s">
        <v>524</v>
      </c>
    </row>
    <row r="160" spans="2:63" s="11" customFormat="1" ht="22.9" customHeight="1">
      <c r="B160" s="118"/>
      <c r="D160" s="119" t="s">
        <v>75</v>
      </c>
      <c r="E160" s="128" t="s">
        <v>525</v>
      </c>
      <c r="F160" s="128" t="s">
        <v>526</v>
      </c>
      <c r="I160" s="121"/>
      <c r="J160" s="129">
        <f>BK160</f>
        <v>0</v>
      </c>
      <c r="L160" s="118"/>
      <c r="M160" s="123"/>
      <c r="P160" s="124">
        <f>SUM(P161:P167)</f>
        <v>0</v>
      </c>
      <c r="R160" s="124">
        <f>SUM(R161:R167)</f>
        <v>0</v>
      </c>
      <c r="T160" s="125">
        <f>SUM(T161:T167)</f>
        <v>0</v>
      </c>
      <c r="AR160" s="119" t="s">
        <v>86</v>
      </c>
      <c r="AT160" s="126" t="s">
        <v>75</v>
      </c>
      <c r="AU160" s="126" t="s">
        <v>84</v>
      </c>
      <c r="AY160" s="119" t="s">
        <v>132</v>
      </c>
      <c r="BK160" s="127">
        <f>SUM(BK161:BK167)</f>
        <v>0</v>
      </c>
    </row>
    <row r="161" spans="2:65" s="1" customFormat="1" ht="16.5" customHeight="1">
      <c r="B161" s="130"/>
      <c r="C161" s="131" t="s">
        <v>380</v>
      </c>
      <c r="D161" s="131" t="s">
        <v>135</v>
      </c>
      <c r="E161" s="132" t="s">
        <v>527</v>
      </c>
      <c r="F161" s="133" t="s">
        <v>528</v>
      </c>
      <c r="G161" s="134" t="s">
        <v>137</v>
      </c>
      <c r="H161" s="135">
        <v>1</v>
      </c>
      <c r="I161" s="136"/>
      <c r="J161" s="137">
        <f>ROUND(I161*H161,2)</f>
        <v>0</v>
      </c>
      <c r="K161" s="133" t="s">
        <v>1</v>
      </c>
      <c r="L161" s="30"/>
      <c r="M161" s="138" t="s">
        <v>1</v>
      </c>
      <c r="N161" s="139" t="s">
        <v>41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226</v>
      </c>
      <c r="AT161" s="142" t="s">
        <v>135</v>
      </c>
      <c r="AU161" s="142" t="s">
        <v>86</v>
      </c>
      <c r="AY161" s="15" t="s">
        <v>132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5" t="s">
        <v>84</v>
      </c>
      <c r="BK161" s="143">
        <f>ROUND(I161*H161,2)</f>
        <v>0</v>
      </c>
      <c r="BL161" s="15" t="s">
        <v>226</v>
      </c>
      <c r="BM161" s="142" t="s">
        <v>529</v>
      </c>
    </row>
    <row r="162" spans="2:65" s="1" customFormat="1" ht="16.5" customHeight="1">
      <c r="B162" s="130"/>
      <c r="C162" s="131" t="s">
        <v>355</v>
      </c>
      <c r="D162" s="131" t="s">
        <v>135</v>
      </c>
      <c r="E162" s="132" t="s">
        <v>530</v>
      </c>
      <c r="F162" s="133" t="s">
        <v>531</v>
      </c>
      <c r="G162" s="134" t="s">
        <v>137</v>
      </c>
      <c r="H162" s="135">
        <v>1</v>
      </c>
      <c r="I162" s="136"/>
      <c r="J162" s="137">
        <f>ROUND(I162*H162,2)</f>
        <v>0</v>
      </c>
      <c r="K162" s="133" t="s">
        <v>1</v>
      </c>
      <c r="L162" s="30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226</v>
      </c>
      <c r="AT162" s="142" t="s">
        <v>135</v>
      </c>
      <c r="AU162" s="142" t="s">
        <v>86</v>
      </c>
      <c r="AY162" s="15" t="s">
        <v>132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84</v>
      </c>
      <c r="BK162" s="143">
        <f>ROUND(I162*H162,2)</f>
        <v>0</v>
      </c>
      <c r="BL162" s="15" t="s">
        <v>226</v>
      </c>
      <c r="BM162" s="142" t="s">
        <v>532</v>
      </c>
    </row>
    <row r="163" spans="2:65" s="1" customFormat="1" ht="16.5" customHeight="1">
      <c r="B163" s="130"/>
      <c r="C163" s="131" t="s">
        <v>387</v>
      </c>
      <c r="D163" s="131" t="s">
        <v>135</v>
      </c>
      <c r="E163" s="132" t="s">
        <v>533</v>
      </c>
      <c r="F163" s="133" t="s">
        <v>534</v>
      </c>
      <c r="G163" s="134" t="s">
        <v>137</v>
      </c>
      <c r="H163" s="135">
        <v>1</v>
      </c>
      <c r="I163" s="136"/>
      <c r="J163" s="137">
        <f>ROUND(I163*H163,2)</f>
        <v>0</v>
      </c>
      <c r="K163" s="133" t="s">
        <v>1</v>
      </c>
      <c r="L163" s="30"/>
      <c r="M163" s="138" t="s">
        <v>1</v>
      </c>
      <c r="N163" s="139" t="s">
        <v>41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226</v>
      </c>
      <c r="AT163" s="142" t="s">
        <v>135</v>
      </c>
      <c r="AU163" s="142" t="s">
        <v>86</v>
      </c>
      <c r="AY163" s="15" t="s">
        <v>132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5" t="s">
        <v>84</v>
      </c>
      <c r="BK163" s="143">
        <f>ROUND(I163*H163,2)</f>
        <v>0</v>
      </c>
      <c r="BL163" s="15" t="s">
        <v>226</v>
      </c>
      <c r="BM163" s="142" t="s">
        <v>535</v>
      </c>
    </row>
    <row r="164" spans="2:47" s="1" customFormat="1" ht="29.25">
      <c r="B164" s="30"/>
      <c r="D164" s="150" t="s">
        <v>213</v>
      </c>
      <c r="F164" s="164" t="s">
        <v>536</v>
      </c>
      <c r="I164" s="165"/>
      <c r="L164" s="30"/>
      <c r="M164" s="166"/>
      <c r="T164" s="54"/>
      <c r="AT164" s="15" t="s">
        <v>213</v>
      </c>
      <c r="AU164" s="15" t="s">
        <v>86</v>
      </c>
    </row>
    <row r="165" spans="2:65" s="1" customFormat="1" ht="16.5" customHeight="1">
      <c r="B165" s="130"/>
      <c r="C165" s="131" t="s">
        <v>391</v>
      </c>
      <c r="D165" s="131" t="s">
        <v>135</v>
      </c>
      <c r="E165" s="132" t="s">
        <v>537</v>
      </c>
      <c r="F165" s="133" t="s">
        <v>333</v>
      </c>
      <c r="G165" s="134" t="s">
        <v>137</v>
      </c>
      <c r="H165" s="135">
        <v>1</v>
      </c>
      <c r="I165" s="136"/>
      <c r="J165" s="137">
        <f>ROUND(I165*H165,2)</f>
        <v>0</v>
      </c>
      <c r="K165" s="133" t="s">
        <v>1</v>
      </c>
      <c r="L165" s="30"/>
      <c r="M165" s="138" t="s">
        <v>1</v>
      </c>
      <c r="N165" s="139" t="s">
        <v>41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226</v>
      </c>
      <c r="AT165" s="142" t="s">
        <v>135</v>
      </c>
      <c r="AU165" s="142" t="s">
        <v>86</v>
      </c>
      <c r="AY165" s="15" t="s">
        <v>132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5" t="s">
        <v>84</v>
      </c>
      <c r="BK165" s="143">
        <f>ROUND(I165*H165,2)</f>
        <v>0</v>
      </c>
      <c r="BL165" s="15" t="s">
        <v>226</v>
      </c>
      <c r="BM165" s="142" t="s">
        <v>538</v>
      </c>
    </row>
    <row r="166" spans="2:65" s="1" customFormat="1" ht="16.5" customHeight="1">
      <c r="B166" s="130"/>
      <c r="C166" s="131" t="s">
        <v>395</v>
      </c>
      <c r="D166" s="131" t="s">
        <v>135</v>
      </c>
      <c r="E166" s="132" t="s">
        <v>539</v>
      </c>
      <c r="F166" s="133" t="s">
        <v>540</v>
      </c>
      <c r="G166" s="134" t="s">
        <v>137</v>
      </c>
      <c r="H166" s="135">
        <v>1</v>
      </c>
      <c r="I166" s="136"/>
      <c r="J166" s="137">
        <f>ROUND(I166*H166,2)</f>
        <v>0</v>
      </c>
      <c r="K166" s="133" t="s">
        <v>1</v>
      </c>
      <c r="L166" s="30"/>
      <c r="M166" s="138" t="s">
        <v>1</v>
      </c>
      <c r="N166" s="139" t="s">
        <v>41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226</v>
      </c>
      <c r="AT166" s="142" t="s">
        <v>135</v>
      </c>
      <c r="AU166" s="142" t="s">
        <v>86</v>
      </c>
      <c r="AY166" s="15" t="s">
        <v>132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5" t="s">
        <v>84</v>
      </c>
      <c r="BK166" s="143">
        <f>ROUND(I166*H166,2)</f>
        <v>0</v>
      </c>
      <c r="BL166" s="15" t="s">
        <v>226</v>
      </c>
      <c r="BM166" s="142" t="s">
        <v>541</v>
      </c>
    </row>
    <row r="167" spans="2:65" s="1" customFormat="1" ht="16.5" customHeight="1">
      <c r="B167" s="130"/>
      <c r="C167" s="131" t="s">
        <v>401</v>
      </c>
      <c r="D167" s="131" t="s">
        <v>135</v>
      </c>
      <c r="E167" s="132" t="s">
        <v>542</v>
      </c>
      <c r="F167" s="133" t="s">
        <v>543</v>
      </c>
      <c r="G167" s="134" t="s">
        <v>137</v>
      </c>
      <c r="H167" s="135">
        <v>1</v>
      </c>
      <c r="I167" s="136"/>
      <c r="J167" s="137">
        <f>ROUND(I167*H167,2)</f>
        <v>0</v>
      </c>
      <c r="K167" s="133" t="s">
        <v>1</v>
      </c>
      <c r="L167" s="30"/>
      <c r="M167" s="144" t="s">
        <v>1</v>
      </c>
      <c r="N167" s="145" t="s">
        <v>41</v>
      </c>
      <c r="O167" s="146"/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2" t="s">
        <v>226</v>
      </c>
      <c r="AT167" s="142" t="s">
        <v>135</v>
      </c>
      <c r="AU167" s="142" t="s">
        <v>86</v>
      </c>
      <c r="AY167" s="15" t="s">
        <v>132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5" t="s">
        <v>84</v>
      </c>
      <c r="BK167" s="143">
        <f>ROUND(I167*H167,2)</f>
        <v>0</v>
      </c>
      <c r="BL167" s="15" t="s">
        <v>226</v>
      </c>
      <c r="BM167" s="142" t="s">
        <v>544</v>
      </c>
    </row>
    <row r="168" spans="2:12" s="1" customFormat="1" ht="6.95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30"/>
    </row>
  </sheetData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4"/>
  <sheetViews>
    <sheetView showGridLines="0" view="pageBreakPreview" zoomScaleSheetLayoutView="10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545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ROUND(J119,2)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ROUND((SUM(BE119:BE143)),2)</f>
        <v>0</v>
      </c>
      <c r="I33" s="90">
        <v>0.21</v>
      </c>
      <c r="J33" s="89">
        <f>ROUND(((SUM(BE119:BE143))*I33),2)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ROUND((SUM(BF119:BF143)),2)</f>
        <v>0</v>
      </c>
      <c r="I34" s="90">
        <v>0.15</v>
      </c>
      <c r="J34" s="89">
        <f>ROUND(((SUM(BF119:BF143))*I34),2)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ROUND((SUM(BG119:BG143)),2)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ROUND((SUM(BH119:BH143)),2)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ROUND((SUM(BI119:BI143)),2)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05 - EPS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J119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546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547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9" customHeight="1">
      <c r="B99" s="106"/>
      <c r="D99" s="107" t="s">
        <v>548</v>
      </c>
      <c r="E99" s="108"/>
      <c r="F99" s="108"/>
      <c r="G99" s="108"/>
      <c r="H99" s="108"/>
      <c r="I99" s="108"/>
      <c r="J99" s="109">
        <f>J136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116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15</v>
      </c>
      <c r="L108" s="30"/>
    </row>
    <row r="109" spans="2:12" s="1" customFormat="1" ht="16.5" customHeight="1">
      <c r="B109" s="30"/>
      <c r="E109" s="221" t="str">
        <f>E7</f>
        <v>Modernizace tlakové stanice N2O vč. umístění tlakové stanice CO2</v>
      </c>
      <c r="F109" s="222"/>
      <c r="G109" s="222"/>
      <c r="H109" s="222"/>
      <c r="L109" s="30"/>
    </row>
    <row r="110" spans="2:12" s="1" customFormat="1" ht="12" customHeight="1">
      <c r="B110" s="30"/>
      <c r="C110" s="25" t="s">
        <v>106</v>
      </c>
      <c r="L110" s="30"/>
    </row>
    <row r="111" spans="2:12" s="1" customFormat="1" ht="16.5" customHeight="1">
      <c r="B111" s="30"/>
      <c r="E111" s="211" t="str">
        <f>E9</f>
        <v>05 - EPS</v>
      </c>
      <c r="F111" s="220"/>
      <c r="G111" s="220"/>
      <c r="H111" s="220"/>
      <c r="L111" s="30"/>
    </row>
    <row r="112" spans="2:12" s="1" customFormat="1" ht="6.95" customHeight="1">
      <c r="B112" s="30"/>
      <c r="L112" s="30"/>
    </row>
    <row r="113" spans="2:12" s="1" customFormat="1" ht="12" customHeight="1">
      <c r="B113" s="30"/>
      <c r="C113" s="25" t="s">
        <v>19</v>
      </c>
      <c r="F113" s="23" t="str">
        <f>F12</f>
        <v>Masarykova nemocnice v Ústí nad Labem</v>
      </c>
      <c r="I113" s="25" t="s">
        <v>21</v>
      </c>
      <c r="J113" s="50" t="str">
        <f>IF(J12="","",J12)</f>
        <v>26. 2. 2023</v>
      </c>
      <c r="L113" s="30"/>
    </row>
    <row r="114" spans="2:12" s="1" customFormat="1" ht="6.95" customHeight="1">
      <c r="B114" s="30"/>
      <c r="L114" s="30"/>
    </row>
    <row r="115" spans="2:12" s="1" customFormat="1" ht="15.2" customHeight="1">
      <c r="B115" s="30"/>
      <c r="C115" s="25" t="s">
        <v>23</v>
      </c>
      <c r="F115" s="23" t="str">
        <f>E15</f>
        <v>Krajská zdravotní, a.s.</v>
      </c>
      <c r="I115" s="25" t="s">
        <v>29</v>
      </c>
      <c r="J115" s="28" t="str">
        <f>E21</f>
        <v xml:space="preserve">4DS, spol. s r.o. </v>
      </c>
      <c r="L115" s="30"/>
    </row>
    <row r="116" spans="2:12" s="1" customFormat="1" ht="15.2" customHeight="1">
      <c r="B116" s="30"/>
      <c r="C116" s="25" t="s">
        <v>27</v>
      </c>
      <c r="F116" s="23" t="str">
        <f>IF(E18="","",E18)</f>
        <v>Vyplň údaj</v>
      </c>
      <c r="I116" s="25" t="s">
        <v>32</v>
      </c>
      <c r="J116" s="28" t="str">
        <f>E24</f>
        <v>Vladimír Mrázek</v>
      </c>
      <c r="L116" s="30"/>
    </row>
    <row r="117" spans="2:12" s="1" customFormat="1" ht="10.35" customHeight="1">
      <c r="B117" s="30"/>
      <c r="L117" s="30"/>
    </row>
    <row r="118" spans="2:20" s="10" customFormat="1" ht="29.25" customHeight="1">
      <c r="B118" s="110"/>
      <c r="C118" s="111" t="s">
        <v>117</v>
      </c>
      <c r="D118" s="112" t="s">
        <v>61</v>
      </c>
      <c r="E118" s="112" t="s">
        <v>57</v>
      </c>
      <c r="F118" s="112" t="s">
        <v>58</v>
      </c>
      <c r="G118" s="112" t="s">
        <v>118</v>
      </c>
      <c r="H118" s="112" t="s">
        <v>119</v>
      </c>
      <c r="I118" s="112" t="s">
        <v>120</v>
      </c>
      <c r="J118" s="112" t="s">
        <v>110</v>
      </c>
      <c r="K118" s="113" t="s">
        <v>121</v>
      </c>
      <c r="L118" s="110"/>
      <c r="M118" s="57" t="s">
        <v>1</v>
      </c>
      <c r="N118" s="58" t="s">
        <v>40</v>
      </c>
      <c r="O118" s="58" t="s">
        <v>122</v>
      </c>
      <c r="P118" s="58" t="s">
        <v>123</v>
      </c>
      <c r="Q118" s="58" t="s">
        <v>124</v>
      </c>
      <c r="R118" s="58" t="s">
        <v>125</v>
      </c>
      <c r="S118" s="58" t="s">
        <v>126</v>
      </c>
      <c r="T118" s="59" t="s">
        <v>127</v>
      </c>
    </row>
    <row r="119" spans="2:63" s="1" customFormat="1" ht="22.9" customHeight="1">
      <c r="B119" s="30"/>
      <c r="C119" s="62" t="s">
        <v>128</v>
      </c>
      <c r="J119" s="114">
        <f>BK119</f>
        <v>0</v>
      </c>
      <c r="L119" s="30"/>
      <c r="M119" s="60"/>
      <c r="N119" s="51"/>
      <c r="O119" s="51"/>
      <c r="P119" s="115">
        <f>P120</f>
        <v>0</v>
      </c>
      <c r="Q119" s="51"/>
      <c r="R119" s="115">
        <f>R120</f>
        <v>0.015680000000000003</v>
      </c>
      <c r="S119" s="51"/>
      <c r="T119" s="116">
        <f>T120</f>
        <v>0</v>
      </c>
      <c r="AT119" s="15" t="s">
        <v>75</v>
      </c>
      <c r="AU119" s="15" t="s">
        <v>112</v>
      </c>
      <c r="BK119" s="117">
        <f>BK120</f>
        <v>0</v>
      </c>
    </row>
    <row r="120" spans="2:63" s="11" customFormat="1" ht="25.9" customHeight="1">
      <c r="B120" s="118"/>
      <c r="D120" s="119" t="s">
        <v>75</v>
      </c>
      <c r="E120" s="120" t="s">
        <v>219</v>
      </c>
      <c r="F120" s="120" t="s">
        <v>549</v>
      </c>
      <c r="I120" s="121"/>
      <c r="J120" s="122">
        <f>BK120</f>
        <v>0</v>
      </c>
      <c r="L120" s="118"/>
      <c r="M120" s="123"/>
      <c r="P120" s="124">
        <f>P121+P136</f>
        <v>0</v>
      </c>
      <c r="R120" s="124">
        <f>R121+R136</f>
        <v>0.015680000000000003</v>
      </c>
      <c r="T120" s="125">
        <f>T121+T136</f>
        <v>0</v>
      </c>
      <c r="AR120" s="119" t="s">
        <v>86</v>
      </c>
      <c r="AT120" s="126" t="s">
        <v>75</v>
      </c>
      <c r="AU120" s="126" t="s">
        <v>76</v>
      </c>
      <c r="AY120" s="119" t="s">
        <v>132</v>
      </c>
      <c r="BK120" s="127">
        <f>BK121+BK136</f>
        <v>0</v>
      </c>
    </row>
    <row r="121" spans="2:63" s="11" customFormat="1" ht="22.9" customHeight="1">
      <c r="B121" s="118"/>
      <c r="D121" s="119" t="s">
        <v>75</v>
      </c>
      <c r="E121" s="128" t="s">
        <v>550</v>
      </c>
      <c r="F121" s="128" t="s">
        <v>551</v>
      </c>
      <c r="I121" s="121"/>
      <c r="J121" s="129">
        <f>BK121</f>
        <v>0</v>
      </c>
      <c r="L121" s="118"/>
      <c r="M121" s="123"/>
      <c r="P121" s="124">
        <f>SUM(P122:P135)</f>
        <v>0</v>
      </c>
      <c r="R121" s="124">
        <f>SUM(R122:R135)</f>
        <v>0.015680000000000003</v>
      </c>
      <c r="T121" s="125">
        <f>SUM(T122:T135)</f>
        <v>0</v>
      </c>
      <c r="AR121" s="119" t="s">
        <v>86</v>
      </c>
      <c r="AT121" s="126" t="s">
        <v>75</v>
      </c>
      <c r="AU121" s="126" t="s">
        <v>84</v>
      </c>
      <c r="AY121" s="119" t="s">
        <v>132</v>
      </c>
      <c r="BK121" s="127">
        <f>SUM(BK122:BK135)</f>
        <v>0</v>
      </c>
    </row>
    <row r="122" spans="2:65" s="1" customFormat="1" ht="16.5" customHeight="1">
      <c r="B122" s="130"/>
      <c r="C122" s="131" t="s">
        <v>84</v>
      </c>
      <c r="D122" s="131" t="s">
        <v>135</v>
      </c>
      <c r="E122" s="132" t="s">
        <v>552</v>
      </c>
      <c r="F122" s="133" t="s">
        <v>553</v>
      </c>
      <c r="G122" s="134" t="s">
        <v>137</v>
      </c>
      <c r="H122" s="135">
        <v>1</v>
      </c>
      <c r="I122" s="136"/>
      <c r="J122" s="137">
        <f aca="true" t="shared" si="0" ref="J122:J135">ROUND(I122*H122,2)</f>
        <v>0</v>
      </c>
      <c r="K122" s="133" t="s">
        <v>1</v>
      </c>
      <c r="L122" s="30"/>
      <c r="M122" s="138" t="s">
        <v>1</v>
      </c>
      <c r="N122" s="139" t="s">
        <v>41</v>
      </c>
      <c r="P122" s="140">
        <f aca="true" t="shared" si="1" ref="P122:P135">O122*H122</f>
        <v>0</v>
      </c>
      <c r="Q122" s="140">
        <v>0</v>
      </c>
      <c r="R122" s="140">
        <f aca="true" t="shared" si="2" ref="R122:R135">Q122*H122</f>
        <v>0</v>
      </c>
      <c r="S122" s="140">
        <v>0</v>
      </c>
      <c r="T122" s="141">
        <f aca="true" t="shared" si="3" ref="T122:T135">S122*H122</f>
        <v>0</v>
      </c>
      <c r="AR122" s="142" t="s">
        <v>226</v>
      </c>
      <c r="AT122" s="142" t="s">
        <v>135</v>
      </c>
      <c r="AU122" s="142" t="s">
        <v>86</v>
      </c>
      <c r="AY122" s="15" t="s">
        <v>132</v>
      </c>
      <c r="BE122" s="143">
        <f aca="true" t="shared" si="4" ref="BE122:BE135">IF(N122="základní",J122,0)</f>
        <v>0</v>
      </c>
      <c r="BF122" s="143">
        <f aca="true" t="shared" si="5" ref="BF122:BF135">IF(N122="snížená",J122,0)</f>
        <v>0</v>
      </c>
      <c r="BG122" s="143">
        <f aca="true" t="shared" si="6" ref="BG122:BG135">IF(N122="zákl. přenesená",J122,0)</f>
        <v>0</v>
      </c>
      <c r="BH122" s="143">
        <f aca="true" t="shared" si="7" ref="BH122:BH135">IF(N122="sníž. přenesená",J122,0)</f>
        <v>0</v>
      </c>
      <c r="BI122" s="143">
        <f aca="true" t="shared" si="8" ref="BI122:BI135">IF(N122="nulová",J122,0)</f>
        <v>0</v>
      </c>
      <c r="BJ122" s="15" t="s">
        <v>84</v>
      </c>
      <c r="BK122" s="143">
        <f aca="true" t="shared" si="9" ref="BK122:BK135">ROUND(I122*H122,2)</f>
        <v>0</v>
      </c>
      <c r="BL122" s="15" t="s">
        <v>226</v>
      </c>
      <c r="BM122" s="142" t="s">
        <v>554</v>
      </c>
    </row>
    <row r="123" spans="2:65" s="1" customFormat="1" ht="16.5" customHeight="1">
      <c r="B123" s="130"/>
      <c r="C123" s="131" t="s">
        <v>86</v>
      </c>
      <c r="D123" s="131" t="s">
        <v>135</v>
      </c>
      <c r="E123" s="132" t="s">
        <v>555</v>
      </c>
      <c r="F123" s="133" t="s">
        <v>556</v>
      </c>
      <c r="G123" s="134" t="s">
        <v>137</v>
      </c>
      <c r="H123" s="135">
        <v>1</v>
      </c>
      <c r="I123" s="136"/>
      <c r="J123" s="137">
        <f t="shared" si="0"/>
        <v>0</v>
      </c>
      <c r="K123" s="133" t="s">
        <v>1</v>
      </c>
      <c r="L123" s="30"/>
      <c r="M123" s="138" t="s">
        <v>1</v>
      </c>
      <c r="N123" s="139" t="s">
        <v>41</v>
      </c>
      <c r="P123" s="140">
        <f t="shared" si="1"/>
        <v>0</v>
      </c>
      <c r="Q123" s="140">
        <v>0</v>
      </c>
      <c r="R123" s="140">
        <f t="shared" si="2"/>
        <v>0</v>
      </c>
      <c r="S123" s="140">
        <v>0</v>
      </c>
      <c r="T123" s="141">
        <f t="shared" si="3"/>
        <v>0</v>
      </c>
      <c r="AR123" s="142" t="s">
        <v>226</v>
      </c>
      <c r="AT123" s="142" t="s">
        <v>135</v>
      </c>
      <c r="AU123" s="142" t="s">
        <v>86</v>
      </c>
      <c r="AY123" s="15" t="s">
        <v>132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5" t="s">
        <v>84</v>
      </c>
      <c r="BK123" s="143">
        <f t="shared" si="9"/>
        <v>0</v>
      </c>
      <c r="BL123" s="15" t="s">
        <v>226</v>
      </c>
      <c r="BM123" s="142" t="s">
        <v>557</v>
      </c>
    </row>
    <row r="124" spans="2:65" s="1" customFormat="1" ht="16.5" customHeight="1">
      <c r="B124" s="130"/>
      <c r="C124" s="170" t="s">
        <v>170</v>
      </c>
      <c r="D124" s="170" t="s">
        <v>328</v>
      </c>
      <c r="E124" s="171" t="s">
        <v>558</v>
      </c>
      <c r="F124" s="172" t="s">
        <v>559</v>
      </c>
      <c r="G124" s="173" t="s">
        <v>197</v>
      </c>
      <c r="H124" s="174">
        <v>1</v>
      </c>
      <c r="I124" s="175"/>
      <c r="J124" s="176">
        <f t="shared" si="0"/>
        <v>0</v>
      </c>
      <c r="K124" s="172"/>
      <c r="L124" s="177"/>
      <c r="M124" s="178" t="s">
        <v>1</v>
      </c>
      <c r="N124" s="179" t="s">
        <v>41</v>
      </c>
      <c r="P124" s="140">
        <f t="shared" si="1"/>
        <v>0</v>
      </c>
      <c r="Q124" s="140">
        <v>0.00016</v>
      </c>
      <c r="R124" s="140">
        <f t="shared" si="2"/>
        <v>0.00016</v>
      </c>
      <c r="S124" s="140">
        <v>0</v>
      </c>
      <c r="T124" s="141">
        <f t="shared" si="3"/>
        <v>0</v>
      </c>
      <c r="AR124" s="142" t="s">
        <v>355</v>
      </c>
      <c r="AT124" s="142" t="s">
        <v>328</v>
      </c>
      <c r="AU124" s="142" t="s">
        <v>86</v>
      </c>
      <c r="AY124" s="15" t="s">
        <v>132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5" t="s">
        <v>84</v>
      </c>
      <c r="BK124" s="143">
        <f t="shared" si="9"/>
        <v>0</v>
      </c>
      <c r="BL124" s="15" t="s">
        <v>226</v>
      </c>
      <c r="BM124" s="142" t="s">
        <v>560</v>
      </c>
    </row>
    <row r="125" spans="2:65" s="1" customFormat="1" ht="16.5" customHeight="1">
      <c r="B125" s="130"/>
      <c r="C125" s="170" t="s">
        <v>161</v>
      </c>
      <c r="D125" s="170" t="s">
        <v>328</v>
      </c>
      <c r="E125" s="171" t="s">
        <v>561</v>
      </c>
      <c r="F125" s="172" t="s">
        <v>562</v>
      </c>
      <c r="G125" s="173" t="s">
        <v>197</v>
      </c>
      <c r="H125" s="174">
        <v>1</v>
      </c>
      <c r="I125" s="175"/>
      <c r="J125" s="176">
        <f t="shared" si="0"/>
        <v>0</v>
      </c>
      <c r="K125" s="172" t="s">
        <v>1</v>
      </c>
      <c r="L125" s="177"/>
      <c r="M125" s="178" t="s">
        <v>1</v>
      </c>
      <c r="N125" s="179" t="s">
        <v>41</v>
      </c>
      <c r="P125" s="140">
        <f t="shared" si="1"/>
        <v>0</v>
      </c>
      <c r="Q125" s="140">
        <v>0.00016</v>
      </c>
      <c r="R125" s="140">
        <f t="shared" si="2"/>
        <v>0.00016</v>
      </c>
      <c r="S125" s="140">
        <v>0</v>
      </c>
      <c r="T125" s="141">
        <f t="shared" si="3"/>
        <v>0</v>
      </c>
      <c r="AR125" s="142" t="s">
        <v>355</v>
      </c>
      <c r="AT125" s="142" t="s">
        <v>328</v>
      </c>
      <c r="AU125" s="142" t="s">
        <v>86</v>
      </c>
      <c r="AY125" s="15" t="s">
        <v>132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5" t="s">
        <v>84</v>
      </c>
      <c r="BK125" s="143">
        <f t="shared" si="9"/>
        <v>0</v>
      </c>
      <c r="BL125" s="15" t="s">
        <v>226</v>
      </c>
      <c r="BM125" s="142" t="s">
        <v>563</v>
      </c>
    </row>
    <row r="126" spans="2:65" s="1" customFormat="1" ht="16.5" customHeight="1">
      <c r="B126" s="130"/>
      <c r="C126" s="170" t="s">
        <v>131</v>
      </c>
      <c r="D126" s="170" t="s">
        <v>328</v>
      </c>
      <c r="E126" s="171" t="s">
        <v>564</v>
      </c>
      <c r="F126" s="172" t="s">
        <v>565</v>
      </c>
      <c r="G126" s="173" t="s">
        <v>137</v>
      </c>
      <c r="H126" s="174">
        <v>1</v>
      </c>
      <c r="I126" s="175"/>
      <c r="J126" s="176">
        <f t="shared" si="0"/>
        <v>0</v>
      </c>
      <c r="K126" s="172" t="s">
        <v>1</v>
      </c>
      <c r="L126" s="177"/>
      <c r="M126" s="178" t="s">
        <v>1</v>
      </c>
      <c r="N126" s="179" t="s">
        <v>41</v>
      </c>
      <c r="P126" s="140">
        <f t="shared" si="1"/>
        <v>0</v>
      </c>
      <c r="Q126" s="140">
        <v>0.00016</v>
      </c>
      <c r="R126" s="140">
        <f t="shared" si="2"/>
        <v>0.00016</v>
      </c>
      <c r="S126" s="140">
        <v>0</v>
      </c>
      <c r="T126" s="141">
        <f t="shared" si="3"/>
        <v>0</v>
      </c>
      <c r="AR126" s="142" t="s">
        <v>355</v>
      </c>
      <c r="AT126" s="142" t="s">
        <v>328</v>
      </c>
      <c r="AU126" s="142" t="s">
        <v>86</v>
      </c>
      <c r="AY126" s="15" t="s">
        <v>132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5" t="s">
        <v>84</v>
      </c>
      <c r="BK126" s="143">
        <f t="shared" si="9"/>
        <v>0</v>
      </c>
      <c r="BL126" s="15" t="s">
        <v>226</v>
      </c>
      <c r="BM126" s="142" t="s">
        <v>566</v>
      </c>
    </row>
    <row r="127" spans="2:65" s="1" customFormat="1" ht="16.5" customHeight="1">
      <c r="B127" s="130"/>
      <c r="C127" s="170" t="s">
        <v>185</v>
      </c>
      <c r="D127" s="170" t="s">
        <v>328</v>
      </c>
      <c r="E127" s="171" t="s">
        <v>567</v>
      </c>
      <c r="F127" s="172" t="s">
        <v>568</v>
      </c>
      <c r="G127" s="173" t="s">
        <v>173</v>
      </c>
      <c r="H127" s="174">
        <v>35</v>
      </c>
      <c r="I127" s="175"/>
      <c r="J127" s="176">
        <f t="shared" si="0"/>
        <v>0</v>
      </c>
      <c r="K127" s="172" t="s">
        <v>1</v>
      </c>
      <c r="L127" s="177"/>
      <c r="M127" s="178" t="s">
        <v>1</v>
      </c>
      <c r="N127" s="179" t="s">
        <v>41</v>
      </c>
      <c r="P127" s="140">
        <f t="shared" si="1"/>
        <v>0</v>
      </c>
      <c r="Q127" s="140">
        <v>0.00016</v>
      </c>
      <c r="R127" s="140">
        <f t="shared" si="2"/>
        <v>0.005600000000000001</v>
      </c>
      <c r="S127" s="140">
        <v>0</v>
      </c>
      <c r="T127" s="141">
        <f t="shared" si="3"/>
        <v>0</v>
      </c>
      <c r="AR127" s="142" t="s">
        <v>355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226</v>
      </c>
      <c r="BM127" s="142" t="s">
        <v>569</v>
      </c>
    </row>
    <row r="128" spans="2:65" s="1" customFormat="1" ht="24.2" customHeight="1">
      <c r="B128" s="130"/>
      <c r="C128" s="170" t="s">
        <v>190</v>
      </c>
      <c r="D128" s="170" t="s">
        <v>328</v>
      </c>
      <c r="E128" s="171" t="s">
        <v>570</v>
      </c>
      <c r="F128" s="172" t="s">
        <v>571</v>
      </c>
      <c r="G128" s="173" t="s">
        <v>173</v>
      </c>
      <c r="H128" s="174">
        <v>5</v>
      </c>
      <c r="I128" s="175"/>
      <c r="J128" s="176">
        <f t="shared" si="0"/>
        <v>0</v>
      </c>
      <c r="K128" s="172" t="s">
        <v>1</v>
      </c>
      <c r="L128" s="177"/>
      <c r="M128" s="178" t="s">
        <v>1</v>
      </c>
      <c r="N128" s="179" t="s">
        <v>41</v>
      </c>
      <c r="P128" s="140">
        <f t="shared" si="1"/>
        <v>0</v>
      </c>
      <c r="Q128" s="140">
        <v>0.00016</v>
      </c>
      <c r="R128" s="140">
        <f t="shared" si="2"/>
        <v>0.0008</v>
      </c>
      <c r="S128" s="140">
        <v>0</v>
      </c>
      <c r="T128" s="141">
        <f t="shared" si="3"/>
        <v>0</v>
      </c>
      <c r="AR128" s="142" t="s">
        <v>355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226</v>
      </c>
      <c r="BM128" s="142" t="s">
        <v>572</v>
      </c>
    </row>
    <row r="129" spans="2:65" s="1" customFormat="1" ht="16.5" customHeight="1">
      <c r="B129" s="130"/>
      <c r="C129" s="170" t="s">
        <v>194</v>
      </c>
      <c r="D129" s="170" t="s">
        <v>328</v>
      </c>
      <c r="E129" s="171" t="s">
        <v>573</v>
      </c>
      <c r="F129" s="172" t="s">
        <v>574</v>
      </c>
      <c r="G129" s="173" t="s">
        <v>197</v>
      </c>
      <c r="H129" s="174">
        <v>30</v>
      </c>
      <c r="I129" s="175"/>
      <c r="J129" s="176">
        <f t="shared" si="0"/>
        <v>0</v>
      </c>
      <c r="K129" s="172" t="s">
        <v>1</v>
      </c>
      <c r="L129" s="177"/>
      <c r="M129" s="178" t="s">
        <v>1</v>
      </c>
      <c r="N129" s="179" t="s">
        <v>41</v>
      </c>
      <c r="P129" s="140">
        <f t="shared" si="1"/>
        <v>0</v>
      </c>
      <c r="Q129" s="140">
        <v>0.00016</v>
      </c>
      <c r="R129" s="140">
        <f t="shared" si="2"/>
        <v>0.0048000000000000004</v>
      </c>
      <c r="S129" s="140">
        <v>0</v>
      </c>
      <c r="T129" s="141">
        <f t="shared" si="3"/>
        <v>0</v>
      </c>
      <c r="AR129" s="142" t="s">
        <v>355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226</v>
      </c>
      <c r="BM129" s="142" t="s">
        <v>575</v>
      </c>
    </row>
    <row r="130" spans="2:65" s="1" customFormat="1" ht="24.2" customHeight="1">
      <c r="B130" s="130"/>
      <c r="C130" s="170" t="s">
        <v>156</v>
      </c>
      <c r="D130" s="170" t="s">
        <v>328</v>
      </c>
      <c r="E130" s="171" t="s">
        <v>576</v>
      </c>
      <c r="F130" s="172" t="s">
        <v>577</v>
      </c>
      <c r="G130" s="173" t="s">
        <v>197</v>
      </c>
      <c r="H130" s="174">
        <v>17</v>
      </c>
      <c r="I130" s="175"/>
      <c r="J130" s="176">
        <f t="shared" si="0"/>
        <v>0</v>
      </c>
      <c r="K130" s="172" t="s">
        <v>1</v>
      </c>
      <c r="L130" s="177"/>
      <c r="M130" s="178" t="s">
        <v>1</v>
      </c>
      <c r="N130" s="179" t="s">
        <v>41</v>
      </c>
      <c r="P130" s="140">
        <f t="shared" si="1"/>
        <v>0</v>
      </c>
      <c r="Q130" s="140">
        <v>0.00016</v>
      </c>
      <c r="R130" s="140">
        <f t="shared" si="2"/>
        <v>0.00272</v>
      </c>
      <c r="S130" s="140">
        <v>0</v>
      </c>
      <c r="T130" s="141">
        <f t="shared" si="3"/>
        <v>0</v>
      </c>
      <c r="AR130" s="142" t="s">
        <v>355</v>
      </c>
      <c r="AT130" s="142" t="s">
        <v>328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226</v>
      </c>
      <c r="BM130" s="142" t="s">
        <v>578</v>
      </c>
    </row>
    <row r="131" spans="2:65" s="1" customFormat="1" ht="16.5" customHeight="1">
      <c r="B131" s="130"/>
      <c r="C131" s="170" t="s">
        <v>205</v>
      </c>
      <c r="D131" s="170" t="s">
        <v>328</v>
      </c>
      <c r="E131" s="171" t="s">
        <v>579</v>
      </c>
      <c r="F131" s="172" t="s">
        <v>580</v>
      </c>
      <c r="G131" s="173" t="s">
        <v>173</v>
      </c>
      <c r="H131" s="174">
        <v>3</v>
      </c>
      <c r="I131" s="175"/>
      <c r="J131" s="176">
        <f t="shared" si="0"/>
        <v>0</v>
      </c>
      <c r="K131" s="172" t="s">
        <v>1</v>
      </c>
      <c r="L131" s="177"/>
      <c r="M131" s="178" t="s">
        <v>1</v>
      </c>
      <c r="N131" s="179" t="s">
        <v>41</v>
      </c>
      <c r="P131" s="140">
        <f t="shared" si="1"/>
        <v>0</v>
      </c>
      <c r="Q131" s="140">
        <v>0.00016</v>
      </c>
      <c r="R131" s="140">
        <f t="shared" si="2"/>
        <v>0.00048000000000000007</v>
      </c>
      <c r="S131" s="140">
        <v>0</v>
      </c>
      <c r="T131" s="141">
        <f t="shared" si="3"/>
        <v>0</v>
      </c>
      <c r="AR131" s="142" t="s">
        <v>355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226</v>
      </c>
      <c r="BM131" s="142" t="s">
        <v>581</v>
      </c>
    </row>
    <row r="132" spans="2:65" s="1" customFormat="1" ht="16.5" customHeight="1">
      <c r="B132" s="130"/>
      <c r="C132" s="170" t="s">
        <v>209</v>
      </c>
      <c r="D132" s="170" t="s">
        <v>328</v>
      </c>
      <c r="E132" s="171" t="s">
        <v>582</v>
      </c>
      <c r="F132" s="172" t="s">
        <v>583</v>
      </c>
      <c r="G132" s="173" t="s">
        <v>197</v>
      </c>
      <c r="H132" s="174">
        <v>3</v>
      </c>
      <c r="I132" s="175"/>
      <c r="J132" s="176">
        <f t="shared" si="0"/>
        <v>0</v>
      </c>
      <c r="K132" s="172" t="s">
        <v>1</v>
      </c>
      <c r="L132" s="177"/>
      <c r="M132" s="178" t="s">
        <v>1</v>
      </c>
      <c r="N132" s="179" t="s">
        <v>41</v>
      </c>
      <c r="P132" s="140">
        <f t="shared" si="1"/>
        <v>0</v>
      </c>
      <c r="Q132" s="140">
        <v>0.00016</v>
      </c>
      <c r="R132" s="140">
        <f t="shared" si="2"/>
        <v>0.00048000000000000007</v>
      </c>
      <c r="S132" s="140">
        <v>0</v>
      </c>
      <c r="T132" s="141">
        <f t="shared" si="3"/>
        <v>0</v>
      </c>
      <c r="AR132" s="142" t="s">
        <v>355</v>
      </c>
      <c r="AT132" s="142" t="s">
        <v>328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226</v>
      </c>
      <c r="BM132" s="142" t="s">
        <v>584</v>
      </c>
    </row>
    <row r="133" spans="2:65" s="1" customFormat="1" ht="16.5" customHeight="1">
      <c r="B133" s="130"/>
      <c r="C133" s="170" t="s">
        <v>215</v>
      </c>
      <c r="D133" s="170" t="s">
        <v>328</v>
      </c>
      <c r="E133" s="171" t="s">
        <v>585</v>
      </c>
      <c r="F133" s="172" t="s">
        <v>586</v>
      </c>
      <c r="G133" s="173" t="s">
        <v>197</v>
      </c>
      <c r="H133" s="174">
        <v>1</v>
      </c>
      <c r="I133" s="175"/>
      <c r="J133" s="176">
        <f t="shared" si="0"/>
        <v>0</v>
      </c>
      <c r="K133" s="172" t="s">
        <v>1</v>
      </c>
      <c r="L133" s="177"/>
      <c r="M133" s="178" t="s">
        <v>1</v>
      </c>
      <c r="N133" s="179" t="s">
        <v>41</v>
      </c>
      <c r="P133" s="140">
        <f t="shared" si="1"/>
        <v>0</v>
      </c>
      <c r="Q133" s="140">
        <v>0.00016</v>
      </c>
      <c r="R133" s="140">
        <f t="shared" si="2"/>
        <v>0.00016</v>
      </c>
      <c r="S133" s="140">
        <v>0</v>
      </c>
      <c r="T133" s="141">
        <f t="shared" si="3"/>
        <v>0</v>
      </c>
      <c r="AR133" s="142" t="s">
        <v>355</v>
      </c>
      <c r="AT133" s="142" t="s">
        <v>328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226</v>
      </c>
      <c r="BM133" s="142" t="s">
        <v>587</v>
      </c>
    </row>
    <row r="134" spans="2:65" s="1" customFormat="1" ht="16.5" customHeight="1">
      <c r="B134" s="130"/>
      <c r="C134" s="170" t="s">
        <v>223</v>
      </c>
      <c r="D134" s="170" t="s">
        <v>328</v>
      </c>
      <c r="E134" s="171" t="s">
        <v>588</v>
      </c>
      <c r="F134" s="172" t="s">
        <v>589</v>
      </c>
      <c r="G134" s="173" t="s">
        <v>137</v>
      </c>
      <c r="H134" s="174">
        <v>1</v>
      </c>
      <c r="I134" s="175"/>
      <c r="J134" s="176">
        <f t="shared" si="0"/>
        <v>0</v>
      </c>
      <c r="K134" s="172" t="s">
        <v>1</v>
      </c>
      <c r="L134" s="177"/>
      <c r="M134" s="178" t="s">
        <v>1</v>
      </c>
      <c r="N134" s="179" t="s">
        <v>41</v>
      </c>
      <c r="P134" s="140">
        <f t="shared" si="1"/>
        <v>0</v>
      </c>
      <c r="Q134" s="140">
        <v>0.00016</v>
      </c>
      <c r="R134" s="140">
        <f t="shared" si="2"/>
        <v>0.00016</v>
      </c>
      <c r="S134" s="140">
        <v>0</v>
      </c>
      <c r="T134" s="141">
        <f t="shared" si="3"/>
        <v>0</v>
      </c>
      <c r="AR134" s="142" t="s">
        <v>355</v>
      </c>
      <c r="AT134" s="142" t="s">
        <v>328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226</v>
      </c>
      <c r="BM134" s="142" t="s">
        <v>590</v>
      </c>
    </row>
    <row r="135" spans="2:65" s="1" customFormat="1" ht="16.5" customHeight="1">
      <c r="B135" s="130"/>
      <c r="C135" s="131" t="s">
        <v>230</v>
      </c>
      <c r="D135" s="131" t="s">
        <v>135</v>
      </c>
      <c r="E135" s="132" t="s">
        <v>591</v>
      </c>
      <c r="F135" s="133" t="s">
        <v>592</v>
      </c>
      <c r="G135" s="134" t="s">
        <v>197</v>
      </c>
      <c r="H135" s="135">
        <v>50</v>
      </c>
      <c r="I135" s="136"/>
      <c r="J135" s="137">
        <f t="shared" si="0"/>
        <v>0</v>
      </c>
      <c r="K135" s="133" t="s">
        <v>1</v>
      </c>
      <c r="L135" s="30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226</v>
      </c>
      <c r="AT135" s="142" t="s">
        <v>135</v>
      </c>
      <c r="AU135" s="142" t="s">
        <v>86</v>
      </c>
      <c r="AY135" s="15" t="s">
        <v>132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5" t="s">
        <v>84</v>
      </c>
      <c r="BK135" s="143">
        <f t="shared" si="9"/>
        <v>0</v>
      </c>
      <c r="BL135" s="15" t="s">
        <v>226</v>
      </c>
      <c r="BM135" s="142" t="s">
        <v>593</v>
      </c>
    </row>
    <row r="136" spans="2:63" s="11" customFormat="1" ht="22.9" customHeight="1">
      <c r="B136" s="118"/>
      <c r="D136" s="119" t="s">
        <v>75</v>
      </c>
      <c r="E136" s="128" t="s">
        <v>594</v>
      </c>
      <c r="F136" s="128" t="s">
        <v>526</v>
      </c>
      <c r="I136" s="121"/>
      <c r="J136" s="129">
        <f>BK136</f>
        <v>0</v>
      </c>
      <c r="L136" s="118"/>
      <c r="M136" s="123"/>
      <c r="P136" s="124">
        <f>SUM(P137:P143)</f>
        <v>0</v>
      </c>
      <c r="R136" s="124">
        <f>SUM(R137:R143)</f>
        <v>0</v>
      </c>
      <c r="T136" s="125">
        <f>SUM(T137:T143)</f>
        <v>0</v>
      </c>
      <c r="AR136" s="119" t="s">
        <v>86</v>
      </c>
      <c r="AT136" s="126" t="s">
        <v>75</v>
      </c>
      <c r="AU136" s="126" t="s">
        <v>84</v>
      </c>
      <c r="AY136" s="119" t="s">
        <v>132</v>
      </c>
      <c r="BK136" s="127">
        <f>SUM(BK137:BK143)</f>
        <v>0</v>
      </c>
    </row>
    <row r="137" spans="2:65" s="1" customFormat="1" ht="21.75" customHeight="1">
      <c r="B137" s="130"/>
      <c r="C137" s="131" t="s">
        <v>8</v>
      </c>
      <c r="D137" s="131" t="s">
        <v>135</v>
      </c>
      <c r="E137" s="132" t="s">
        <v>595</v>
      </c>
      <c r="F137" s="133" t="s">
        <v>596</v>
      </c>
      <c r="G137" s="134" t="s">
        <v>197</v>
      </c>
      <c r="H137" s="135">
        <v>3</v>
      </c>
      <c r="I137" s="136"/>
      <c r="J137" s="137">
        <f aca="true" t="shared" si="10" ref="J137:J143">ROUND(I137*H137,2)</f>
        <v>0</v>
      </c>
      <c r="K137" s="133" t="s">
        <v>1</v>
      </c>
      <c r="L137" s="30"/>
      <c r="M137" s="138" t="s">
        <v>1</v>
      </c>
      <c r="N137" s="139" t="s">
        <v>41</v>
      </c>
      <c r="P137" s="140">
        <f aca="true" t="shared" si="11" ref="P137:P143">O137*H137</f>
        <v>0</v>
      </c>
      <c r="Q137" s="140">
        <v>0</v>
      </c>
      <c r="R137" s="140">
        <f aca="true" t="shared" si="12" ref="R137:R143">Q137*H137</f>
        <v>0</v>
      </c>
      <c r="S137" s="140">
        <v>0</v>
      </c>
      <c r="T137" s="141">
        <f aca="true" t="shared" si="13" ref="T137:T143">S137*H137</f>
        <v>0</v>
      </c>
      <c r="AR137" s="142" t="s">
        <v>226</v>
      </c>
      <c r="AT137" s="142" t="s">
        <v>135</v>
      </c>
      <c r="AU137" s="142" t="s">
        <v>86</v>
      </c>
      <c r="AY137" s="15" t="s">
        <v>132</v>
      </c>
      <c r="BE137" s="143">
        <f aca="true" t="shared" si="14" ref="BE137:BE143">IF(N137="základní",J137,0)</f>
        <v>0</v>
      </c>
      <c r="BF137" s="143">
        <f aca="true" t="shared" si="15" ref="BF137:BF143">IF(N137="snížená",J137,0)</f>
        <v>0</v>
      </c>
      <c r="BG137" s="143">
        <f aca="true" t="shared" si="16" ref="BG137:BG143">IF(N137="zákl. přenesená",J137,0)</f>
        <v>0</v>
      </c>
      <c r="BH137" s="143">
        <f aca="true" t="shared" si="17" ref="BH137:BH143">IF(N137="sníž. přenesená",J137,0)</f>
        <v>0</v>
      </c>
      <c r="BI137" s="143">
        <f aca="true" t="shared" si="18" ref="BI137:BI143">IF(N137="nulová",J137,0)</f>
        <v>0</v>
      </c>
      <c r="BJ137" s="15" t="s">
        <v>84</v>
      </c>
      <c r="BK137" s="143">
        <f aca="true" t="shared" si="19" ref="BK137:BK143">ROUND(I137*H137,2)</f>
        <v>0</v>
      </c>
      <c r="BL137" s="15" t="s">
        <v>226</v>
      </c>
      <c r="BM137" s="142" t="s">
        <v>597</v>
      </c>
    </row>
    <row r="138" spans="2:65" s="1" customFormat="1" ht="16.5" customHeight="1">
      <c r="B138" s="130"/>
      <c r="C138" s="131" t="s">
        <v>226</v>
      </c>
      <c r="D138" s="131" t="s">
        <v>135</v>
      </c>
      <c r="E138" s="132" t="s">
        <v>598</v>
      </c>
      <c r="F138" s="133" t="s">
        <v>599</v>
      </c>
      <c r="G138" s="134" t="s">
        <v>197</v>
      </c>
      <c r="H138" s="135">
        <v>3</v>
      </c>
      <c r="I138" s="136"/>
      <c r="J138" s="137">
        <f t="shared" si="10"/>
        <v>0</v>
      </c>
      <c r="K138" s="133" t="s">
        <v>1</v>
      </c>
      <c r="L138" s="30"/>
      <c r="M138" s="138" t="s">
        <v>1</v>
      </c>
      <c r="N138" s="139" t="s">
        <v>41</v>
      </c>
      <c r="P138" s="140">
        <f t="shared" si="11"/>
        <v>0</v>
      </c>
      <c r="Q138" s="140">
        <v>0</v>
      </c>
      <c r="R138" s="140">
        <f t="shared" si="12"/>
        <v>0</v>
      </c>
      <c r="S138" s="140">
        <v>0</v>
      </c>
      <c r="T138" s="141">
        <f t="shared" si="13"/>
        <v>0</v>
      </c>
      <c r="AR138" s="142" t="s">
        <v>226</v>
      </c>
      <c r="AT138" s="142" t="s">
        <v>135</v>
      </c>
      <c r="AU138" s="142" t="s">
        <v>86</v>
      </c>
      <c r="AY138" s="15" t="s">
        <v>132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5" t="s">
        <v>84</v>
      </c>
      <c r="BK138" s="143">
        <f t="shared" si="19"/>
        <v>0</v>
      </c>
      <c r="BL138" s="15" t="s">
        <v>226</v>
      </c>
      <c r="BM138" s="142" t="s">
        <v>600</v>
      </c>
    </row>
    <row r="139" spans="2:65" s="1" customFormat="1" ht="16.5" customHeight="1">
      <c r="B139" s="130"/>
      <c r="C139" s="131" t="s">
        <v>312</v>
      </c>
      <c r="D139" s="131" t="s">
        <v>135</v>
      </c>
      <c r="E139" s="132" t="s">
        <v>601</v>
      </c>
      <c r="F139" s="133" t="s">
        <v>602</v>
      </c>
      <c r="G139" s="134" t="s">
        <v>137</v>
      </c>
      <c r="H139" s="135">
        <v>1</v>
      </c>
      <c r="I139" s="136"/>
      <c r="J139" s="137">
        <f t="shared" si="10"/>
        <v>0</v>
      </c>
      <c r="K139" s="133" t="s">
        <v>1</v>
      </c>
      <c r="L139" s="30"/>
      <c r="M139" s="138" t="s">
        <v>1</v>
      </c>
      <c r="N139" s="139" t="s">
        <v>41</v>
      </c>
      <c r="P139" s="140">
        <f t="shared" si="11"/>
        <v>0</v>
      </c>
      <c r="Q139" s="140">
        <v>0</v>
      </c>
      <c r="R139" s="140">
        <f t="shared" si="12"/>
        <v>0</v>
      </c>
      <c r="S139" s="140">
        <v>0</v>
      </c>
      <c r="T139" s="141">
        <f t="shared" si="13"/>
        <v>0</v>
      </c>
      <c r="AR139" s="142" t="s">
        <v>226</v>
      </c>
      <c r="AT139" s="142" t="s">
        <v>135</v>
      </c>
      <c r="AU139" s="142" t="s">
        <v>86</v>
      </c>
      <c r="AY139" s="15" t="s">
        <v>132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5" t="s">
        <v>84</v>
      </c>
      <c r="BK139" s="143">
        <f t="shared" si="19"/>
        <v>0</v>
      </c>
      <c r="BL139" s="15" t="s">
        <v>226</v>
      </c>
      <c r="BM139" s="142" t="s">
        <v>603</v>
      </c>
    </row>
    <row r="140" spans="2:65" s="1" customFormat="1" ht="16.5" customHeight="1">
      <c r="B140" s="130"/>
      <c r="C140" s="131" t="s">
        <v>316</v>
      </c>
      <c r="D140" s="131" t="s">
        <v>135</v>
      </c>
      <c r="E140" s="132" t="s">
        <v>604</v>
      </c>
      <c r="F140" s="133" t="s">
        <v>605</v>
      </c>
      <c r="G140" s="134" t="s">
        <v>137</v>
      </c>
      <c r="H140" s="135">
        <v>1</v>
      </c>
      <c r="I140" s="136"/>
      <c r="J140" s="137">
        <f t="shared" si="10"/>
        <v>0</v>
      </c>
      <c r="K140" s="133" t="s">
        <v>1</v>
      </c>
      <c r="L140" s="30"/>
      <c r="M140" s="138" t="s">
        <v>1</v>
      </c>
      <c r="N140" s="139" t="s">
        <v>41</v>
      </c>
      <c r="P140" s="140">
        <f t="shared" si="11"/>
        <v>0</v>
      </c>
      <c r="Q140" s="140">
        <v>0</v>
      </c>
      <c r="R140" s="140">
        <f t="shared" si="12"/>
        <v>0</v>
      </c>
      <c r="S140" s="140">
        <v>0</v>
      </c>
      <c r="T140" s="141">
        <f t="shared" si="13"/>
        <v>0</v>
      </c>
      <c r="AR140" s="142" t="s">
        <v>226</v>
      </c>
      <c r="AT140" s="142" t="s">
        <v>135</v>
      </c>
      <c r="AU140" s="142" t="s">
        <v>86</v>
      </c>
      <c r="AY140" s="15" t="s">
        <v>132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5" t="s">
        <v>84</v>
      </c>
      <c r="BK140" s="143">
        <f t="shared" si="19"/>
        <v>0</v>
      </c>
      <c r="BL140" s="15" t="s">
        <v>226</v>
      </c>
      <c r="BM140" s="142" t="s">
        <v>606</v>
      </c>
    </row>
    <row r="141" spans="2:65" s="1" customFormat="1" ht="16.5" customHeight="1">
      <c r="B141" s="130"/>
      <c r="C141" s="131" t="s">
        <v>320</v>
      </c>
      <c r="D141" s="131" t="s">
        <v>135</v>
      </c>
      <c r="E141" s="132" t="s">
        <v>607</v>
      </c>
      <c r="F141" s="133" t="s">
        <v>608</v>
      </c>
      <c r="G141" s="134" t="s">
        <v>137</v>
      </c>
      <c r="H141" s="135">
        <v>1</v>
      </c>
      <c r="I141" s="136"/>
      <c r="J141" s="137">
        <f t="shared" si="10"/>
        <v>0</v>
      </c>
      <c r="K141" s="133" t="s">
        <v>1</v>
      </c>
      <c r="L141" s="30"/>
      <c r="M141" s="138" t="s">
        <v>1</v>
      </c>
      <c r="N141" s="139" t="s">
        <v>41</v>
      </c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42" t="s">
        <v>226</v>
      </c>
      <c r="AT141" s="142" t="s">
        <v>135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226</v>
      </c>
      <c r="BM141" s="142" t="s">
        <v>609</v>
      </c>
    </row>
    <row r="142" spans="2:65" s="1" customFormat="1" ht="16.5" customHeight="1">
      <c r="B142" s="130"/>
      <c r="C142" s="131" t="s">
        <v>324</v>
      </c>
      <c r="D142" s="131" t="s">
        <v>135</v>
      </c>
      <c r="E142" s="132" t="s">
        <v>610</v>
      </c>
      <c r="F142" s="133" t="s">
        <v>333</v>
      </c>
      <c r="G142" s="134" t="s">
        <v>137</v>
      </c>
      <c r="H142" s="135">
        <v>1</v>
      </c>
      <c r="I142" s="136"/>
      <c r="J142" s="137">
        <f t="shared" si="10"/>
        <v>0</v>
      </c>
      <c r="K142" s="133" t="s">
        <v>1</v>
      </c>
      <c r="L142" s="30"/>
      <c r="M142" s="138" t="s">
        <v>1</v>
      </c>
      <c r="N142" s="139" t="s">
        <v>41</v>
      </c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42" t="s">
        <v>226</v>
      </c>
      <c r="AT142" s="142" t="s">
        <v>135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226</v>
      </c>
      <c r="BM142" s="142" t="s">
        <v>611</v>
      </c>
    </row>
    <row r="143" spans="2:65" s="1" customFormat="1" ht="16.5" customHeight="1">
      <c r="B143" s="130"/>
      <c r="C143" s="131" t="s">
        <v>7</v>
      </c>
      <c r="D143" s="131" t="s">
        <v>135</v>
      </c>
      <c r="E143" s="132" t="s">
        <v>612</v>
      </c>
      <c r="F143" s="133" t="s">
        <v>613</v>
      </c>
      <c r="G143" s="134" t="s">
        <v>137</v>
      </c>
      <c r="H143" s="135">
        <v>1</v>
      </c>
      <c r="I143" s="136"/>
      <c r="J143" s="137">
        <f t="shared" si="10"/>
        <v>0</v>
      </c>
      <c r="K143" s="133" t="s">
        <v>1</v>
      </c>
      <c r="L143" s="30"/>
      <c r="M143" s="144" t="s">
        <v>1</v>
      </c>
      <c r="N143" s="145" t="s">
        <v>41</v>
      </c>
      <c r="O143" s="146"/>
      <c r="P143" s="147">
        <f t="shared" si="11"/>
        <v>0</v>
      </c>
      <c r="Q143" s="147">
        <v>0</v>
      </c>
      <c r="R143" s="147">
        <f t="shared" si="12"/>
        <v>0</v>
      </c>
      <c r="S143" s="147">
        <v>0</v>
      </c>
      <c r="T143" s="148">
        <f t="shared" si="13"/>
        <v>0</v>
      </c>
      <c r="AR143" s="142" t="s">
        <v>226</v>
      </c>
      <c r="AT143" s="142" t="s">
        <v>135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226</v>
      </c>
      <c r="BM143" s="142" t="s">
        <v>614</v>
      </c>
    </row>
    <row r="144" spans="2:12" s="1" customFormat="1" ht="6.95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0"/>
    </row>
  </sheetData>
  <autoFilter ref="C118:K14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20"/>
  <sheetViews>
    <sheetView showGridLines="0" view="pageBreakPreview" zoomScaleSheetLayoutView="10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615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ROUND(J122,2)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ROUND((SUM(BE122:BE219)),2)</f>
        <v>0</v>
      </c>
      <c r="I33" s="90">
        <v>0.21</v>
      </c>
      <c r="J33" s="89">
        <f>ROUND(((SUM(BE122:BE219))*I33),2)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ROUND((SUM(BF122:BF219)),2)</f>
        <v>0</v>
      </c>
      <c r="I34" s="90">
        <v>0.15</v>
      </c>
      <c r="J34" s="89">
        <f>ROUND(((SUM(BF122:BF219))*I34),2)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ROUND((SUM(BG122:BG219)),2)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ROUND((SUM(BH122:BH219)),2)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ROUND((SUM(BI122:BI219)),2)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06 - MEDICINÁLNÍ PLYNY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J122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616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9" customFormat="1" ht="19.9" customHeight="1">
      <c r="B98" s="106"/>
      <c r="D98" s="107" t="s">
        <v>617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9" customFormat="1" ht="19.9" customHeight="1">
      <c r="B99" s="106"/>
      <c r="D99" s="107" t="s">
        <v>618</v>
      </c>
      <c r="E99" s="108"/>
      <c r="F99" s="108"/>
      <c r="G99" s="108"/>
      <c r="H99" s="108"/>
      <c r="I99" s="108"/>
      <c r="J99" s="109">
        <f>J151</f>
        <v>0</v>
      </c>
      <c r="L99" s="106"/>
    </row>
    <row r="100" spans="2:12" s="9" customFormat="1" ht="19.9" customHeight="1">
      <c r="B100" s="106"/>
      <c r="D100" s="107" t="s">
        <v>619</v>
      </c>
      <c r="E100" s="108"/>
      <c r="F100" s="108"/>
      <c r="G100" s="108"/>
      <c r="H100" s="108"/>
      <c r="I100" s="108"/>
      <c r="J100" s="109">
        <f>J185</f>
        <v>0</v>
      </c>
      <c r="L100" s="106"/>
    </row>
    <row r="101" spans="2:12" s="9" customFormat="1" ht="19.9" customHeight="1">
      <c r="B101" s="106"/>
      <c r="D101" s="107" t="s">
        <v>620</v>
      </c>
      <c r="E101" s="108"/>
      <c r="F101" s="108"/>
      <c r="G101" s="108"/>
      <c r="H101" s="108"/>
      <c r="I101" s="108"/>
      <c r="J101" s="109">
        <f>J193</f>
        <v>0</v>
      </c>
      <c r="L101" s="106"/>
    </row>
    <row r="102" spans="2:12" s="9" customFormat="1" ht="19.9" customHeight="1">
      <c r="B102" s="106"/>
      <c r="D102" s="107" t="s">
        <v>621</v>
      </c>
      <c r="E102" s="108"/>
      <c r="F102" s="108"/>
      <c r="G102" s="108"/>
      <c r="H102" s="108"/>
      <c r="I102" s="108"/>
      <c r="J102" s="109">
        <f>J216</f>
        <v>0</v>
      </c>
      <c r="L102" s="106"/>
    </row>
    <row r="103" spans="2:12" s="1" customFormat="1" ht="21.75" customHeight="1">
      <c r="B103" s="30"/>
      <c r="L103" s="30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0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0"/>
    </row>
    <row r="109" spans="2:12" s="1" customFormat="1" ht="24.95" customHeight="1">
      <c r="B109" s="30"/>
      <c r="C109" s="19" t="s">
        <v>116</v>
      </c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15</v>
      </c>
      <c r="L111" s="30"/>
    </row>
    <row r="112" spans="2:12" s="1" customFormat="1" ht="16.5" customHeight="1">
      <c r="B112" s="30"/>
      <c r="E112" s="221" t="str">
        <f>E7</f>
        <v>Modernizace tlakové stanice N2O vč. umístění tlakové stanice CO2</v>
      </c>
      <c r="F112" s="222"/>
      <c r="G112" s="222"/>
      <c r="H112" s="222"/>
      <c r="L112" s="30"/>
    </row>
    <row r="113" spans="2:12" s="1" customFormat="1" ht="12" customHeight="1">
      <c r="B113" s="30"/>
      <c r="C113" s="25" t="s">
        <v>106</v>
      </c>
      <c r="L113" s="30"/>
    </row>
    <row r="114" spans="2:12" s="1" customFormat="1" ht="16.5" customHeight="1">
      <c r="B114" s="30"/>
      <c r="E114" s="211" t="str">
        <f>E9</f>
        <v>06 - MEDICINÁLNÍ PLYNY</v>
      </c>
      <c r="F114" s="220"/>
      <c r="G114" s="220"/>
      <c r="H114" s="220"/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19</v>
      </c>
      <c r="F116" s="23" t="str">
        <f>F12</f>
        <v>Masarykova nemocnice v Ústí nad Labem</v>
      </c>
      <c r="I116" s="25" t="s">
        <v>21</v>
      </c>
      <c r="J116" s="50" t="str">
        <f>IF(J12="","",J12)</f>
        <v>26. 2. 2023</v>
      </c>
      <c r="L116" s="30"/>
    </row>
    <row r="117" spans="2:12" s="1" customFormat="1" ht="6.95" customHeight="1">
      <c r="B117" s="30"/>
      <c r="L117" s="30"/>
    </row>
    <row r="118" spans="2:12" s="1" customFormat="1" ht="15.2" customHeight="1">
      <c r="B118" s="30"/>
      <c r="C118" s="25" t="s">
        <v>23</v>
      </c>
      <c r="F118" s="23" t="str">
        <f>E15</f>
        <v>Krajská zdravotní, a.s.</v>
      </c>
      <c r="I118" s="25" t="s">
        <v>29</v>
      </c>
      <c r="J118" s="28" t="str">
        <f>E21</f>
        <v xml:space="preserve">4DS, spol. s r.o. </v>
      </c>
      <c r="L118" s="30"/>
    </row>
    <row r="119" spans="2:12" s="1" customFormat="1" ht="15.2" customHeight="1">
      <c r="B119" s="30"/>
      <c r="C119" s="25" t="s">
        <v>27</v>
      </c>
      <c r="F119" s="23" t="str">
        <f>IF(E18="","",E18)</f>
        <v>Vyplň údaj</v>
      </c>
      <c r="I119" s="25" t="s">
        <v>32</v>
      </c>
      <c r="J119" s="28" t="str">
        <f>E24</f>
        <v>Vladimír Mrázek</v>
      </c>
      <c r="L119" s="30"/>
    </row>
    <row r="120" spans="2:12" s="1" customFormat="1" ht="10.35" customHeight="1">
      <c r="B120" s="30"/>
      <c r="L120" s="30"/>
    </row>
    <row r="121" spans="2:20" s="10" customFormat="1" ht="29.25" customHeight="1">
      <c r="B121" s="110"/>
      <c r="C121" s="111" t="s">
        <v>117</v>
      </c>
      <c r="D121" s="112" t="s">
        <v>61</v>
      </c>
      <c r="E121" s="112" t="s">
        <v>57</v>
      </c>
      <c r="F121" s="112" t="s">
        <v>58</v>
      </c>
      <c r="G121" s="112" t="s">
        <v>118</v>
      </c>
      <c r="H121" s="112" t="s">
        <v>119</v>
      </c>
      <c r="I121" s="112" t="s">
        <v>120</v>
      </c>
      <c r="J121" s="112" t="s">
        <v>110</v>
      </c>
      <c r="K121" s="113" t="s">
        <v>121</v>
      </c>
      <c r="L121" s="110"/>
      <c r="M121" s="57" t="s">
        <v>1</v>
      </c>
      <c r="N121" s="58" t="s">
        <v>40</v>
      </c>
      <c r="O121" s="58" t="s">
        <v>122</v>
      </c>
      <c r="P121" s="58" t="s">
        <v>123</v>
      </c>
      <c r="Q121" s="58" t="s">
        <v>124</v>
      </c>
      <c r="R121" s="58" t="s">
        <v>125</v>
      </c>
      <c r="S121" s="58" t="s">
        <v>126</v>
      </c>
      <c r="T121" s="59" t="s">
        <v>127</v>
      </c>
    </row>
    <row r="122" spans="2:63" s="1" customFormat="1" ht="22.9" customHeight="1">
      <c r="B122" s="30"/>
      <c r="C122" s="62" t="s">
        <v>128</v>
      </c>
      <c r="J122" s="114">
        <f>BK122</f>
        <v>0</v>
      </c>
      <c r="L122" s="30"/>
      <c r="M122" s="60"/>
      <c r="N122" s="51"/>
      <c r="O122" s="51"/>
      <c r="P122" s="115">
        <f>P123</f>
        <v>0</v>
      </c>
      <c r="Q122" s="51"/>
      <c r="R122" s="115">
        <f>R123</f>
        <v>0.013125</v>
      </c>
      <c r="S122" s="51"/>
      <c r="T122" s="116">
        <f>T123</f>
        <v>0</v>
      </c>
      <c r="AT122" s="15" t="s">
        <v>75</v>
      </c>
      <c r="AU122" s="15" t="s">
        <v>112</v>
      </c>
      <c r="BK122" s="117">
        <f>BK123</f>
        <v>0</v>
      </c>
    </row>
    <row r="123" spans="2:63" s="11" customFormat="1" ht="25.9" customHeight="1">
      <c r="B123" s="118"/>
      <c r="D123" s="119" t="s">
        <v>75</v>
      </c>
      <c r="E123" s="120" t="s">
        <v>328</v>
      </c>
      <c r="F123" s="120" t="s">
        <v>622</v>
      </c>
      <c r="I123" s="121"/>
      <c r="J123" s="122">
        <f>BK123</f>
        <v>0</v>
      </c>
      <c r="L123" s="118"/>
      <c r="M123" s="123"/>
      <c r="P123" s="124">
        <f>P124+P151+P185+P193+P216</f>
        <v>0</v>
      </c>
      <c r="R123" s="124">
        <f>R124+R151+R185+R193+R216</f>
        <v>0.013125</v>
      </c>
      <c r="T123" s="125">
        <f>T124+T151+T185+T193+T216</f>
        <v>0</v>
      </c>
      <c r="AR123" s="119" t="s">
        <v>170</v>
      </c>
      <c r="AT123" s="126" t="s">
        <v>75</v>
      </c>
      <c r="AU123" s="126" t="s">
        <v>76</v>
      </c>
      <c r="AY123" s="119" t="s">
        <v>132</v>
      </c>
      <c r="BK123" s="127">
        <f>BK124+BK151+BK185+BK193+BK216</f>
        <v>0</v>
      </c>
    </row>
    <row r="124" spans="2:63" s="11" customFormat="1" ht="22.9" customHeight="1">
      <c r="B124" s="118"/>
      <c r="D124" s="119" t="s">
        <v>75</v>
      </c>
      <c r="E124" s="128" t="s">
        <v>623</v>
      </c>
      <c r="F124" s="128" t="s">
        <v>624</v>
      </c>
      <c r="I124" s="121"/>
      <c r="J124" s="129">
        <f>BK124</f>
        <v>0</v>
      </c>
      <c r="L124" s="118"/>
      <c r="M124" s="123"/>
      <c r="P124" s="124">
        <f>SUM(P125:P150)</f>
        <v>0</v>
      </c>
      <c r="R124" s="124">
        <f>SUM(R125:R150)</f>
        <v>0.0055</v>
      </c>
      <c r="T124" s="125">
        <f>SUM(T125:T150)</f>
        <v>0</v>
      </c>
      <c r="AR124" s="119" t="s">
        <v>170</v>
      </c>
      <c r="AT124" s="126" t="s">
        <v>75</v>
      </c>
      <c r="AU124" s="126" t="s">
        <v>84</v>
      </c>
      <c r="AY124" s="119" t="s">
        <v>132</v>
      </c>
      <c r="BK124" s="127">
        <f>SUM(BK125:BK150)</f>
        <v>0</v>
      </c>
    </row>
    <row r="125" spans="2:65" s="1" customFormat="1" ht="16.5" customHeight="1">
      <c r="B125" s="130"/>
      <c r="C125" s="131" t="s">
        <v>84</v>
      </c>
      <c r="D125" s="131" t="s">
        <v>135</v>
      </c>
      <c r="E125" s="132" t="s">
        <v>625</v>
      </c>
      <c r="F125" s="133" t="s">
        <v>626</v>
      </c>
      <c r="G125" s="134" t="s">
        <v>173</v>
      </c>
      <c r="H125" s="135">
        <v>55</v>
      </c>
      <c r="I125" s="136"/>
      <c r="J125" s="137">
        <f aca="true" t="shared" si="0" ref="J125:J140">ROUND(I125*H125,2)</f>
        <v>0</v>
      </c>
      <c r="K125" s="133" t="s">
        <v>1</v>
      </c>
      <c r="L125" s="30"/>
      <c r="M125" s="138" t="s">
        <v>1</v>
      </c>
      <c r="N125" s="139" t="s">
        <v>41</v>
      </c>
      <c r="P125" s="140">
        <f aca="true" t="shared" si="1" ref="P125:P140">O125*H125</f>
        <v>0</v>
      </c>
      <c r="Q125" s="140">
        <v>0</v>
      </c>
      <c r="R125" s="140">
        <f aca="true" t="shared" si="2" ref="R125:R140">Q125*H125</f>
        <v>0</v>
      </c>
      <c r="S125" s="140">
        <v>0</v>
      </c>
      <c r="T125" s="141">
        <f aca="true" t="shared" si="3" ref="T125:T140">S125*H125</f>
        <v>0</v>
      </c>
      <c r="AR125" s="142" t="s">
        <v>627</v>
      </c>
      <c r="AT125" s="142" t="s">
        <v>135</v>
      </c>
      <c r="AU125" s="142" t="s">
        <v>86</v>
      </c>
      <c r="AY125" s="15" t="s">
        <v>132</v>
      </c>
      <c r="BE125" s="143">
        <f aca="true" t="shared" si="4" ref="BE125:BE140">IF(N125="základní",J125,0)</f>
        <v>0</v>
      </c>
      <c r="BF125" s="143">
        <f aca="true" t="shared" si="5" ref="BF125:BF140">IF(N125="snížená",J125,0)</f>
        <v>0</v>
      </c>
      <c r="BG125" s="143">
        <f aca="true" t="shared" si="6" ref="BG125:BG140">IF(N125="zákl. přenesená",J125,0)</f>
        <v>0</v>
      </c>
      <c r="BH125" s="143">
        <f aca="true" t="shared" si="7" ref="BH125:BH140">IF(N125="sníž. přenesená",J125,0)</f>
        <v>0</v>
      </c>
      <c r="BI125" s="143">
        <f aca="true" t="shared" si="8" ref="BI125:BI140">IF(N125="nulová",J125,0)</f>
        <v>0</v>
      </c>
      <c r="BJ125" s="15" t="s">
        <v>84</v>
      </c>
      <c r="BK125" s="143">
        <f aca="true" t="shared" si="9" ref="BK125:BK140">ROUND(I125*H125,2)</f>
        <v>0</v>
      </c>
      <c r="BL125" s="15" t="s">
        <v>627</v>
      </c>
      <c r="BM125" s="142" t="s">
        <v>628</v>
      </c>
    </row>
    <row r="126" spans="2:65" s="1" customFormat="1" ht="16.5" customHeight="1">
      <c r="B126" s="130"/>
      <c r="C126" s="170" t="s">
        <v>86</v>
      </c>
      <c r="D126" s="170" t="s">
        <v>328</v>
      </c>
      <c r="E126" s="171" t="s">
        <v>629</v>
      </c>
      <c r="F126" s="172" t="s">
        <v>630</v>
      </c>
      <c r="G126" s="173" t="s">
        <v>173</v>
      </c>
      <c r="H126" s="174">
        <v>2</v>
      </c>
      <c r="I126" s="175"/>
      <c r="J126" s="176">
        <f t="shared" si="0"/>
        <v>0</v>
      </c>
      <c r="K126" s="172"/>
      <c r="L126" s="177"/>
      <c r="M126" s="178" t="s">
        <v>1</v>
      </c>
      <c r="N126" s="179" t="s">
        <v>41</v>
      </c>
      <c r="P126" s="140">
        <f t="shared" si="1"/>
        <v>0</v>
      </c>
      <c r="Q126" s="140">
        <v>5E-05</v>
      </c>
      <c r="R126" s="140">
        <f t="shared" si="2"/>
        <v>0.0001</v>
      </c>
      <c r="S126" s="140">
        <v>0</v>
      </c>
      <c r="T126" s="141">
        <f t="shared" si="3"/>
        <v>0</v>
      </c>
      <c r="AR126" s="142" t="s">
        <v>631</v>
      </c>
      <c r="AT126" s="142" t="s">
        <v>328</v>
      </c>
      <c r="AU126" s="142" t="s">
        <v>86</v>
      </c>
      <c r="AY126" s="15" t="s">
        <v>132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5" t="s">
        <v>84</v>
      </c>
      <c r="BK126" s="143">
        <f t="shared" si="9"/>
        <v>0</v>
      </c>
      <c r="BL126" s="15" t="s">
        <v>627</v>
      </c>
      <c r="BM126" s="142" t="s">
        <v>632</v>
      </c>
    </row>
    <row r="127" spans="2:65" s="1" customFormat="1" ht="16.5" customHeight="1">
      <c r="B127" s="130"/>
      <c r="C127" s="170" t="s">
        <v>170</v>
      </c>
      <c r="D127" s="170" t="s">
        <v>328</v>
      </c>
      <c r="E127" s="171" t="s">
        <v>633</v>
      </c>
      <c r="F127" s="172" t="s">
        <v>634</v>
      </c>
      <c r="G127" s="173" t="s">
        <v>173</v>
      </c>
      <c r="H127" s="174">
        <v>8</v>
      </c>
      <c r="I127" s="175"/>
      <c r="J127" s="176">
        <f t="shared" si="0"/>
        <v>0</v>
      </c>
      <c r="K127" s="172"/>
      <c r="L127" s="177"/>
      <c r="M127" s="178" t="s">
        <v>1</v>
      </c>
      <c r="N127" s="179" t="s">
        <v>41</v>
      </c>
      <c r="P127" s="140">
        <f t="shared" si="1"/>
        <v>0</v>
      </c>
      <c r="Q127" s="140">
        <v>5E-05</v>
      </c>
      <c r="R127" s="140">
        <f t="shared" si="2"/>
        <v>0.0004</v>
      </c>
      <c r="S127" s="140">
        <v>0</v>
      </c>
      <c r="T127" s="141">
        <f t="shared" si="3"/>
        <v>0</v>
      </c>
      <c r="AR127" s="142" t="s">
        <v>631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627</v>
      </c>
      <c r="BM127" s="142" t="s">
        <v>635</v>
      </c>
    </row>
    <row r="128" spans="2:65" s="1" customFormat="1" ht="16.5" customHeight="1">
      <c r="B128" s="130"/>
      <c r="C128" s="170" t="s">
        <v>161</v>
      </c>
      <c r="D128" s="170" t="s">
        <v>328</v>
      </c>
      <c r="E128" s="171" t="s">
        <v>636</v>
      </c>
      <c r="F128" s="172" t="s">
        <v>637</v>
      </c>
      <c r="G128" s="173" t="s">
        <v>173</v>
      </c>
      <c r="H128" s="174">
        <v>20</v>
      </c>
      <c r="I128" s="175"/>
      <c r="J128" s="176">
        <f t="shared" si="0"/>
        <v>0</v>
      </c>
      <c r="K128" s="172"/>
      <c r="L128" s="177"/>
      <c r="M128" s="178" t="s">
        <v>1</v>
      </c>
      <c r="N128" s="179" t="s">
        <v>41</v>
      </c>
      <c r="P128" s="140">
        <f t="shared" si="1"/>
        <v>0</v>
      </c>
      <c r="Q128" s="140">
        <v>5E-05</v>
      </c>
      <c r="R128" s="140">
        <f t="shared" si="2"/>
        <v>0.001</v>
      </c>
      <c r="S128" s="140">
        <v>0</v>
      </c>
      <c r="T128" s="141">
        <f t="shared" si="3"/>
        <v>0</v>
      </c>
      <c r="AR128" s="142" t="s">
        <v>631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627</v>
      </c>
      <c r="BM128" s="142" t="s">
        <v>638</v>
      </c>
    </row>
    <row r="129" spans="2:65" s="1" customFormat="1" ht="16.5" customHeight="1">
      <c r="B129" s="130"/>
      <c r="C129" s="170" t="s">
        <v>131</v>
      </c>
      <c r="D129" s="170" t="s">
        <v>328</v>
      </c>
      <c r="E129" s="171" t="s">
        <v>639</v>
      </c>
      <c r="F129" s="172" t="s">
        <v>640</v>
      </c>
      <c r="G129" s="173" t="s">
        <v>173</v>
      </c>
      <c r="H129" s="174">
        <v>25</v>
      </c>
      <c r="I129" s="175"/>
      <c r="J129" s="176">
        <f t="shared" si="0"/>
        <v>0</v>
      </c>
      <c r="K129" s="172"/>
      <c r="L129" s="177"/>
      <c r="M129" s="178" t="s">
        <v>1</v>
      </c>
      <c r="N129" s="179" t="s">
        <v>41</v>
      </c>
      <c r="P129" s="140">
        <f t="shared" si="1"/>
        <v>0</v>
      </c>
      <c r="Q129" s="140">
        <v>5E-05</v>
      </c>
      <c r="R129" s="140">
        <f t="shared" si="2"/>
        <v>0.00125</v>
      </c>
      <c r="S129" s="140">
        <v>0</v>
      </c>
      <c r="T129" s="141">
        <f t="shared" si="3"/>
        <v>0</v>
      </c>
      <c r="AR129" s="142" t="s">
        <v>631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627</v>
      </c>
      <c r="BM129" s="142" t="s">
        <v>641</v>
      </c>
    </row>
    <row r="130" spans="2:65" s="1" customFormat="1" ht="16.5" customHeight="1">
      <c r="B130" s="130"/>
      <c r="C130" s="131" t="s">
        <v>185</v>
      </c>
      <c r="D130" s="131" t="s">
        <v>135</v>
      </c>
      <c r="E130" s="132" t="s">
        <v>642</v>
      </c>
      <c r="F130" s="133" t="s">
        <v>643</v>
      </c>
      <c r="G130" s="134" t="s">
        <v>197</v>
      </c>
      <c r="H130" s="135">
        <v>28</v>
      </c>
      <c r="I130" s="136"/>
      <c r="J130" s="137">
        <f t="shared" si="0"/>
        <v>0</v>
      </c>
      <c r="K130" s="133"/>
      <c r="L130" s="30"/>
      <c r="M130" s="138" t="s">
        <v>1</v>
      </c>
      <c r="N130" s="139" t="s">
        <v>41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627</v>
      </c>
      <c r="AT130" s="142" t="s">
        <v>135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627</v>
      </c>
      <c r="BM130" s="142" t="s">
        <v>644</v>
      </c>
    </row>
    <row r="131" spans="2:65" s="1" customFormat="1" ht="16.5" customHeight="1">
      <c r="B131" s="130"/>
      <c r="C131" s="170" t="s">
        <v>190</v>
      </c>
      <c r="D131" s="170" t="s">
        <v>328</v>
      </c>
      <c r="E131" s="171" t="s">
        <v>645</v>
      </c>
      <c r="F131" s="172" t="s">
        <v>646</v>
      </c>
      <c r="G131" s="173" t="s">
        <v>197</v>
      </c>
      <c r="H131" s="174">
        <v>28</v>
      </c>
      <c r="I131" s="175"/>
      <c r="J131" s="176">
        <f t="shared" si="0"/>
        <v>0</v>
      </c>
      <c r="K131" s="172"/>
      <c r="L131" s="177"/>
      <c r="M131" s="178" t="s">
        <v>1</v>
      </c>
      <c r="N131" s="179" t="s">
        <v>41</v>
      </c>
      <c r="P131" s="140">
        <f t="shared" si="1"/>
        <v>0</v>
      </c>
      <c r="Q131" s="140">
        <v>5E-05</v>
      </c>
      <c r="R131" s="140">
        <f t="shared" si="2"/>
        <v>0.0014</v>
      </c>
      <c r="S131" s="140">
        <v>0</v>
      </c>
      <c r="T131" s="141">
        <f t="shared" si="3"/>
        <v>0</v>
      </c>
      <c r="AR131" s="142" t="s">
        <v>631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627</v>
      </c>
      <c r="BM131" s="142" t="s">
        <v>647</v>
      </c>
    </row>
    <row r="132" spans="2:65" s="1" customFormat="1" ht="16.5" customHeight="1">
      <c r="B132" s="130"/>
      <c r="C132" s="131" t="s">
        <v>194</v>
      </c>
      <c r="D132" s="131" t="s">
        <v>135</v>
      </c>
      <c r="E132" s="132" t="s">
        <v>648</v>
      </c>
      <c r="F132" s="133" t="s">
        <v>649</v>
      </c>
      <c r="G132" s="134" t="s">
        <v>197</v>
      </c>
      <c r="H132" s="135">
        <v>25</v>
      </c>
      <c r="I132" s="136"/>
      <c r="J132" s="137">
        <f t="shared" si="0"/>
        <v>0</v>
      </c>
      <c r="K132" s="133"/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627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627</v>
      </c>
      <c r="BM132" s="142" t="s">
        <v>650</v>
      </c>
    </row>
    <row r="133" spans="2:65" s="1" customFormat="1" ht="16.5" customHeight="1">
      <c r="B133" s="130"/>
      <c r="C133" s="170" t="s">
        <v>156</v>
      </c>
      <c r="D133" s="170" t="s">
        <v>328</v>
      </c>
      <c r="E133" s="171" t="s">
        <v>651</v>
      </c>
      <c r="F133" s="172" t="s">
        <v>652</v>
      </c>
      <c r="G133" s="173" t="s">
        <v>197</v>
      </c>
      <c r="H133" s="174">
        <v>25</v>
      </c>
      <c r="I133" s="175"/>
      <c r="J133" s="176">
        <f t="shared" si="0"/>
        <v>0</v>
      </c>
      <c r="K133" s="172"/>
      <c r="L133" s="177"/>
      <c r="M133" s="178" t="s">
        <v>1</v>
      </c>
      <c r="N133" s="179" t="s">
        <v>41</v>
      </c>
      <c r="P133" s="140">
        <f t="shared" si="1"/>
        <v>0</v>
      </c>
      <c r="Q133" s="140">
        <v>5E-05</v>
      </c>
      <c r="R133" s="140">
        <f t="shared" si="2"/>
        <v>0.00125</v>
      </c>
      <c r="S133" s="140">
        <v>0</v>
      </c>
      <c r="T133" s="141">
        <f t="shared" si="3"/>
        <v>0</v>
      </c>
      <c r="AR133" s="142" t="s">
        <v>631</v>
      </c>
      <c r="AT133" s="142" t="s">
        <v>328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627</v>
      </c>
      <c r="BM133" s="142" t="s">
        <v>653</v>
      </c>
    </row>
    <row r="134" spans="2:65" s="1" customFormat="1" ht="16.5" customHeight="1">
      <c r="B134" s="130"/>
      <c r="C134" s="131" t="s">
        <v>205</v>
      </c>
      <c r="D134" s="131" t="s">
        <v>135</v>
      </c>
      <c r="E134" s="132" t="s">
        <v>654</v>
      </c>
      <c r="F134" s="133" t="s">
        <v>655</v>
      </c>
      <c r="G134" s="134" t="s">
        <v>656</v>
      </c>
      <c r="H134" s="135">
        <v>450</v>
      </c>
      <c r="I134" s="136"/>
      <c r="J134" s="137">
        <f t="shared" si="0"/>
        <v>0</v>
      </c>
      <c r="K134" s="133"/>
      <c r="L134" s="30"/>
      <c r="M134" s="138" t="s">
        <v>1</v>
      </c>
      <c r="N134" s="139" t="s">
        <v>41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627</v>
      </c>
      <c r="AT134" s="142" t="s">
        <v>135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627</v>
      </c>
      <c r="BM134" s="142" t="s">
        <v>657</v>
      </c>
    </row>
    <row r="135" spans="2:65" s="1" customFormat="1" ht="16.5" customHeight="1">
      <c r="B135" s="130"/>
      <c r="C135" s="131" t="s">
        <v>209</v>
      </c>
      <c r="D135" s="131" t="s">
        <v>135</v>
      </c>
      <c r="E135" s="132" t="s">
        <v>658</v>
      </c>
      <c r="F135" s="133" t="s">
        <v>659</v>
      </c>
      <c r="G135" s="134" t="s">
        <v>173</v>
      </c>
      <c r="H135" s="135">
        <v>55</v>
      </c>
      <c r="I135" s="136"/>
      <c r="J135" s="137">
        <f t="shared" si="0"/>
        <v>0</v>
      </c>
      <c r="K135" s="133"/>
      <c r="L135" s="30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627</v>
      </c>
      <c r="AT135" s="142" t="s">
        <v>135</v>
      </c>
      <c r="AU135" s="142" t="s">
        <v>86</v>
      </c>
      <c r="AY135" s="15" t="s">
        <v>132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5" t="s">
        <v>84</v>
      </c>
      <c r="BK135" s="143">
        <f t="shared" si="9"/>
        <v>0</v>
      </c>
      <c r="BL135" s="15" t="s">
        <v>627</v>
      </c>
      <c r="BM135" s="142" t="s">
        <v>660</v>
      </c>
    </row>
    <row r="136" spans="2:65" s="1" customFormat="1" ht="16.5" customHeight="1">
      <c r="B136" s="130"/>
      <c r="C136" s="131" t="s">
        <v>215</v>
      </c>
      <c r="D136" s="131" t="s">
        <v>135</v>
      </c>
      <c r="E136" s="132" t="s">
        <v>661</v>
      </c>
      <c r="F136" s="133" t="s">
        <v>662</v>
      </c>
      <c r="G136" s="134" t="s">
        <v>173</v>
      </c>
      <c r="H136" s="135">
        <v>55</v>
      </c>
      <c r="I136" s="136"/>
      <c r="J136" s="137">
        <f t="shared" si="0"/>
        <v>0</v>
      </c>
      <c r="K136" s="133"/>
      <c r="L136" s="30"/>
      <c r="M136" s="138" t="s">
        <v>1</v>
      </c>
      <c r="N136" s="139" t="s">
        <v>41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627</v>
      </c>
      <c r="AT136" s="142" t="s">
        <v>135</v>
      </c>
      <c r="AU136" s="142" t="s">
        <v>86</v>
      </c>
      <c r="AY136" s="15" t="s">
        <v>132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5" t="s">
        <v>84</v>
      </c>
      <c r="BK136" s="143">
        <f t="shared" si="9"/>
        <v>0</v>
      </c>
      <c r="BL136" s="15" t="s">
        <v>627</v>
      </c>
      <c r="BM136" s="142" t="s">
        <v>663</v>
      </c>
    </row>
    <row r="137" spans="2:65" s="1" customFormat="1" ht="16.5" customHeight="1">
      <c r="B137" s="130"/>
      <c r="C137" s="131" t="s">
        <v>223</v>
      </c>
      <c r="D137" s="131" t="s">
        <v>135</v>
      </c>
      <c r="E137" s="132" t="s">
        <v>664</v>
      </c>
      <c r="F137" s="133" t="s">
        <v>665</v>
      </c>
      <c r="G137" s="134" t="s">
        <v>173</v>
      </c>
      <c r="H137" s="135">
        <v>55</v>
      </c>
      <c r="I137" s="136"/>
      <c r="J137" s="137">
        <f t="shared" si="0"/>
        <v>0</v>
      </c>
      <c r="K137" s="133"/>
      <c r="L137" s="30"/>
      <c r="M137" s="138" t="s">
        <v>1</v>
      </c>
      <c r="N137" s="139" t="s">
        <v>41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627</v>
      </c>
      <c r="AT137" s="142" t="s">
        <v>135</v>
      </c>
      <c r="AU137" s="142" t="s">
        <v>86</v>
      </c>
      <c r="AY137" s="15" t="s">
        <v>132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5" t="s">
        <v>84</v>
      </c>
      <c r="BK137" s="143">
        <f t="shared" si="9"/>
        <v>0</v>
      </c>
      <c r="BL137" s="15" t="s">
        <v>627</v>
      </c>
      <c r="BM137" s="142" t="s">
        <v>666</v>
      </c>
    </row>
    <row r="138" spans="2:65" s="1" customFormat="1" ht="16.5" customHeight="1">
      <c r="B138" s="130"/>
      <c r="C138" s="131" t="s">
        <v>230</v>
      </c>
      <c r="D138" s="131" t="s">
        <v>135</v>
      </c>
      <c r="E138" s="132" t="s">
        <v>667</v>
      </c>
      <c r="F138" s="133" t="s">
        <v>668</v>
      </c>
      <c r="G138" s="134" t="s">
        <v>137</v>
      </c>
      <c r="H138" s="135">
        <v>1</v>
      </c>
      <c r="I138" s="136"/>
      <c r="J138" s="137">
        <f t="shared" si="0"/>
        <v>0</v>
      </c>
      <c r="K138" s="133"/>
      <c r="L138" s="30"/>
      <c r="M138" s="138" t="s">
        <v>1</v>
      </c>
      <c r="N138" s="139" t="s">
        <v>41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627</v>
      </c>
      <c r="AT138" s="142" t="s">
        <v>135</v>
      </c>
      <c r="AU138" s="142" t="s">
        <v>86</v>
      </c>
      <c r="AY138" s="15" t="s">
        <v>132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5" t="s">
        <v>84</v>
      </c>
      <c r="BK138" s="143">
        <f t="shared" si="9"/>
        <v>0</v>
      </c>
      <c r="BL138" s="15" t="s">
        <v>627</v>
      </c>
      <c r="BM138" s="142" t="s">
        <v>669</v>
      </c>
    </row>
    <row r="139" spans="2:65" s="1" customFormat="1" ht="16.5" customHeight="1">
      <c r="B139" s="130"/>
      <c r="C139" s="131" t="s">
        <v>8</v>
      </c>
      <c r="D139" s="131" t="s">
        <v>135</v>
      </c>
      <c r="E139" s="132" t="s">
        <v>670</v>
      </c>
      <c r="F139" s="133" t="s">
        <v>671</v>
      </c>
      <c r="G139" s="134" t="s">
        <v>137</v>
      </c>
      <c r="H139" s="135">
        <v>1</v>
      </c>
      <c r="I139" s="136"/>
      <c r="J139" s="137">
        <f t="shared" si="0"/>
        <v>0</v>
      </c>
      <c r="K139" s="133"/>
      <c r="L139" s="30"/>
      <c r="M139" s="138" t="s">
        <v>1</v>
      </c>
      <c r="N139" s="139" t="s">
        <v>41</v>
      </c>
      <c r="P139" s="140">
        <f t="shared" si="1"/>
        <v>0</v>
      </c>
      <c r="Q139" s="140">
        <v>0</v>
      </c>
      <c r="R139" s="140">
        <f t="shared" si="2"/>
        <v>0</v>
      </c>
      <c r="S139" s="140">
        <v>0</v>
      </c>
      <c r="T139" s="141">
        <f t="shared" si="3"/>
        <v>0</v>
      </c>
      <c r="AR139" s="142" t="s">
        <v>627</v>
      </c>
      <c r="AT139" s="142" t="s">
        <v>135</v>
      </c>
      <c r="AU139" s="142" t="s">
        <v>86</v>
      </c>
      <c r="AY139" s="15" t="s">
        <v>132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5" t="s">
        <v>84</v>
      </c>
      <c r="BK139" s="143">
        <f t="shared" si="9"/>
        <v>0</v>
      </c>
      <c r="BL139" s="15" t="s">
        <v>627</v>
      </c>
      <c r="BM139" s="142" t="s">
        <v>672</v>
      </c>
    </row>
    <row r="140" spans="2:65" s="1" customFormat="1" ht="16.5" customHeight="1">
      <c r="B140" s="130"/>
      <c r="C140" s="170" t="s">
        <v>226</v>
      </c>
      <c r="D140" s="170" t="s">
        <v>328</v>
      </c>
      <c r="E140" s="171" t="s">
        <v>673</v>
      </c>
      <c r="F140" s="172" t="s">
        <v>674</v>
      </c>
      <c r="G140" s="173" t="s">
        <v>137</v>
      </c>
      <c r="H140" s="174">
        <v>1</v>
      </c>
      <c r="I140" s="175"/>
      <c r="J140" s="176">
        <f t="shared" si="0"/>
        <v>0</v>
      </c>
      <c r="K140" s="172"/>
      <c r="L140" s="177"/>
      <c r="M140" s="178" t="s">
        <v>1</v>
      </c>
      <c r="N140" s="179" t="s">
        <v>41</v>
      </c>
      <c r="P140" s="140">
        <f t="shared" si="1"/>
        <v>0</v>
      </c>
      <c r="Q140" s="140">
        <v>5E-05</v>
      </c>
      <c r="R140" s="140">
        <f t="shared" si="2"/>
        <v>5E-05</v>
      </c>
      <c r="S140" s="140">
        <v>0</v>
      </c>
      <c r="T140" s="141">
        <f t="shared" si="3"/>
        <v>0</v>
      </c>
      <c r="AR140" s="142" t="s">
        <v>631</v>
      </c>
      <c r="AT140" s="142" t="s">
        <v>328</v>
      </c>
      <c r="AU140" s="142" t="s">
        <v>86</v>
      </c>
      <c r="AY140" s="15" t="s">
        <v>132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5" t="s">
        <v>84</v>
      </c>
      <c r="BK140" s="143">
        <f t="shared" si="9"/>
        <v>0</v>
      </c>
      <c r="BL140" s="15" t="s">
        <v>627</v>
      </c>
      <c r="BM140" s="142" t="s">
        <v>675</v>
      </c>
    </row>
    <row r="141" spans="2:47" s="1" customFormat="1" ht="29.25">
      <c r="B141" s="30"/>
      <c r="D141" s="150" t="s">
        <v>213</v>
      </c>
      <c r="F141" s="164" t="s">
        <v>676</v>
      </c>
      <c r="I141" s="165"/>
      <c r="L141" s="30"/>
      <c r="M141" s="166"/>
      <c r="T141" s="54"/>
      <c r="AT141" s="15" t="s">
        <v>213</v>
      </c>
      <c r="AU141" s="15" t="s">
        <v>86</v>
      </c>
    </row>
    <row r="142" spans="2:65" s="1" customFormat="1" ht="16.5" customHeight="1">
      <c r="B142" s="130"/>
      <c r="C142" s="131" t="s">
        <v>312</v>
      </c>
      <c r="D142" s="131" t="s">
        <v>135</v>
      </c>
      <c r="E142" s="132" t="s">
        <v>677</v>
      </c>
      <c r="F142" s="133" t="s">
        <v>678</v>
      </c>
      <c r="G142" s="134" t="s">
        <v>137</v>
      </c>
      <c r="H142" s="135">
        <v>1</v>
      </c>
      <c r="I142" s="136"/>
      <c r="J142" s="137">
        <f>ROUND(I142*H142,2)</f>
        <v>0</v>
      </c>
      <c r="K142" s="133" t="s">
        <v>1</v>
      </c>
      <c r="L142" s="30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627</v>
      </c>
      <c r="AT142" s="142" t="s">
        <v>135</v>
      </c>
      <c r="AU142" s="142" t="s">
        <v>86</v>
      </c>
      <c r="AY142" s="15" t="s">
        <v>132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84</v>
      </c>
      <c r="BK142" s="143">
        <f>ROUND(I142*H142,2)</f>
        <v>0</v>
      </c>
      <c r="BL142" s="15" t="s">
        <v>627</v>
      </c>
      <c r="BM142" s="142" t="s">
        <v>679</v>
      </c>
    </row>
    <row r="143" spans="2:65" s="1" customFormat="1" ht="16.5" customHeight="1">
      <c r="B143" s="130"/>
      <c r="C143" s="170" t="s">
        <v>316</v>
      </c>
      <c r="D143" s="170" t="s">
        <v>328</v>
      </c>
      <c r="E143" s="171" t="s">
        <v>680</v>
      </c>
      <c r="F143" s="172" t="s">
        <v>681</v>
      </c>
      <c r="G143" s="173" t="s">
        <v>137</v>
      </c>
      <c r="H143" s="174">
        <v>1</v>
      </c>
      <c r="I143" s="175"/>
      <c r="J143" s="176">
        <f>ROUND(I143*H143,2)</f>
        <v>0</v>
      </c>
      <c r="K143" s="172" t="s">
        <v>1</v>
      </c>
      <c r="L143" s="177"/>
      <c r="M143" s="178" t="s">
        <v>1</v>
      </c>
      <c r="N143" s="179" t="s">
        <v>41</v>
      </c>
      <c r="P143" s="140">
        <f>O143*H143</f>
        <v>0</v>
      </c>
      <c r="Q143" s="140">
        <v>5E-05</v>
      </c>
      <c r="R143" s="140">
        <f>Q143*H143</f>
        <v>5E-05</v>
      </c>
      <c r="S143" s="140">
        <v>0</v>
      </c>
      <c r="T143" s="141">
        <f>S143*H143</f>
        <v>0</v>
      </c>
      <c r="AR143" s="142" t="s">
        <v>631</v>
      </c>
      <c r="AT143" s="142" t="s">
        <v>328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627</v>
      </c>
      <c r="BM143" s="142" t="s">
        <v>682</v>
      </c>
    </row>
    <row r="144" spans="2:47" s="1" customFormat="1" ht="29.25">
      <c r="B144" s="30"/>
      <c r="D144" s="150" t="s">
        <v>213</v>
      </c>
      <c r="F144" s="164" t="s">
        <v>683</v>
      </c>
      <c r="I144" s="165"/>
      <c r="L144" s="30"/>
      <c r="M144" s="166"/>
      <c r="T144" s="54"/>
      <c r="AT144" s="15" t="s">
        <v>213</v>
      </c>
      <c r="AU144" s="15" t="s">
        <v>86</v>
      </c>
    </row>
    <row r="145" spans="2:65" s="1" customFormat="1" ht="16.5" customHeight="1">
      <c r="B145" s="130"/>
      <c r="C145" s="131" t="s">
        <v>320</v>
      </c>
      <c r="D145" s="131" t="s">
        <v>135</v>
      </c>
      <c r="E145" s="132" t="s">
        <v>684</v>
      </c>
      <c r="F145" s="133" t="s">
        <v>685</v>
      </c>
      <c r="G145" s="134" t="s">
        <v>197</v>
      </c>
      <c r="H145" s="135">
        <v>3</v>
      </c>
      <c r="I145" s="136"/>
      <c r="J145" s="137">
        <f aca="true" t="shared" si="10" ref="J145:J150">ROUND(I145*H145,2)</f>
        <v>0</v>
      </c>
      <c r="K145" s="133" t="s">
        <v>1</v>
      </c>
      <c r="L145" s="30"/>
      <c r="M145" s="138" t="s">
        <v>1</v>
      </c>
      <c r="N145" s="139" t="s">
        <v>41</v>
      </c>
      <c r="P145" s="140">
        <f aca="true" t="shared" si="11" ref="P145:P150">O145*H145</f>
        <v>0</v>
      </c>
      <c r="Q145" s="140">
        <v>0</v>
      </c>
      <c r="R145" s="140">
        <f aca="true" t="shared" si="12" ref="R145:R150">Q145*H145</f>
        <v>0</v>
      </c>
      <c r="S145" s="140">
        <v>0</v>
      </c>
      <c r="T145" s="141">
        <f aca="true" t="shared" si="13" ref="T145:T150">S145*H145</f>
        <v>0</v>
      </c>
      <c r="AR145" s="142" t="s">
        <v>627</v>
      </c>
      <c r="AT145" s="142" t="s">
        <v>135</v>
      </c>
      <c r="AU145" s="142" t="s">
        <v>86</v>
      </c>
      <c r="AY145" s="15" t="s">
        <v>132</v>
      </c>
      <c r="BE145" s="143">
        <f aca="true" t="shared" si="14" ref="BE145:BE150">IF(N145="základní",J145,0)</f>
        <v>0</v>
      </c>
      <c r="BF145" s="143">
        <f aca="true" t="shared" si="15" ref="BF145:BF150">IF(N145="snížená",J145,0)</f>
        <v>0</v>
      </c>
      <c r="BG145" s="143">
        <f aca="true" t="shared" si="16" ref="BG145:BG150">IF(N145="zákl. přenesená",J145,0)</f>
        <v>0</v>
      </c>
      <c r="BH145" s="143">
        <f aca="true" t="shared" si="17" ref="BH145:BH150">IF(N145="sníž. přenesená",J145,0)</f>
        <v>0</v>
      </c>
      <c r="BI145" s="143">
        <f aca="true" t="shared" si="18" ref="BI145:BI150">IF(N145="nulová",J145,0)</f>
        <v>0</v>
      </c>
      <c r="BJ145" s="15" t="s">
        <v>84</v>
      </c>
      <c r="BK145" s="143">
        <f aca="true" t="shared" si="19" ref="BK145:BK150">ROUND(I145*H145,2)</f>
        <v>0</v>
      </c>
      <c r="BL145" s="15" t="s">
        <v>627</v>
      </c>
      <c r="BM145" s="142" t="s">
        <v>686</v>
      </c>
    </row>
    <row r="146" spans="2:65" s="1" customFormat="1" ht="16.5" customHeight="1">
      <c r="B146" s="130"/>
      <c r="C146" s="131" t="s">
        <v>324</v>
      </c>
      <c r="D146" s="131" t="s">
        <v>135</v>
      </c>
      <c r="E146" s="132" t="s">
        <v>687</v>
      </c>
      <c r="F146" s="133" t="s">
        <v>688</v>
      </c>
      <c r="G146" s="134" t="s">
        <v>197</v>
      </c>
      <c r="H146" s="135">
        <v>1</v>
      </c>
      <c r="I146" s="136"/>
      <c r="J146" s="137">
        <f t="shared" si="10"/>
        <v>0</v>
      </c>
      <c r="K146" s="133" t="s">
        <v>1</v>
      </c>
      <c r="L146" s="30"/>
      <c r="M146" s="138" t="s">
        <v>1</v>
      </c>
      <c r="N146" s="139" t="s">
        <v>41</v>
      </c>
      <c r="P146" s="140">
        <f t="shared" si="11"/>
        <v>0</v>
      </c>
      <c r="Q146" s="140">
        <v>0</v>
      </c>
      <c r="R146" s="140">
        <f t="shared" si="12"/>
        <v>0</v>
      </c>
      <c r="S146" s="140">
        <v>0</v>
      </c>
      <c r="T146" s="141">
        <f t="shared" si="13"/>
        <v>0</v>
      </c>
      <c r="AR146" s="142" t="s">
        <v>627</v>
      </c>
      <c r="AT146" s="142" t="s">
        <v>135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627</v>
      </c>
      <c r="BM146" s="142" t="s">
        <v>689</v>
      </c>
    </row>
    <row r="147" spans="2:65" s="1" customFormat="1" ht="16.5" customHeight="1">
      <c r="B147" s="130"/>
      <c r="C147" s="131" t="s">
        <v>7</v>
      </c>
      <c r="D147" s="131" t="s">
        <v>135</v>
      </c>
      <c r="E147" s="132" t="s">
        <v>690</v>
      </c>
      <c r="F147" s="133" t="s">
        <v>691</v>
      </c>
      <c r="G147" s="134" t="s">
        <v>197</v>
      </c>
      <c r="H147" s="135">
        <v>1</v>
      </c>
      <c r="I147" s="136"/>
      <c r="J147" s="137">
        <f t="shared" si="10"/>
        <v>0</v>
      </c>
      <c r="K147" s="133" t="s">
        <v>1</v>
      </c>
      <c r="L147" s="30"/>
      <c r="M147" s="138" t="s">
        <v>1</v>
      </c>
      <c r="N147" s="139" t="s">
        <v>41</v>
      </c>
      <c r="P147" s="140">
        <f t="shared" si="11"/>
        <v>0</v>
      </c>
      <c r="Q147" s="140">
        <v>0</v>
      </c>
      <c r="R147" s="140">
        <f t="shared" si="12"/>
        <v>0</v>
      </c>
      <c r="S147" s="140">
        <v>0</v>
      </c>
      <c r="T147" s="141">
        <f t="shared" si="13"/>
        <v>0</v>
      </c>
      <c r="AR147" s="142" t="s">
        <v>627</v>
      </c>
      <c r="AT147" s="142" t="s">
        <v>135</v>
      </c>
      <c r="AU147" s="142" t="s">
        <v>86</v>
      </c>
      <c r="AY147" s="15" t="s">
        <v>132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5" t="s">
        <v>84</v>
      </c>
      <c r="BK147" s="143">
        <f t="shared" si="19"/>
        <v>0</v>
      </c>
      <c r="BL147" s="15" t="s">
        <v>627</v>
      </c>
      <c r="BM147" s="142" t="s">
        <v>692</v>
      </c>
    </row>
    <row r="148" spans="2:65" s="1" customFormat="1" ht="16.5" customHeight="1">
      <c r="B148" s="130"/>
      <c r="C148" s="131" t="s">
        <v>334</v>
      </c>
      <c r="D148" s="131" t="s">
        <v>135</v>
      </c>
      <c r="E148" s="132" t="s">
        <v>693</v>
      </c>
      <c r="F148" s="133" t="s">
        <v>694</v>
      </c>
      <c r="G148" s="134" t="s">
        <v>173</v>
      </c>
      <c r="H148" s="135">
        <v>30</v>
      </c>
      <c r="I148" s="136"/>
      <c r="J148" s="137">
        <f t="shared" si="10"/>
        <v>0</v>
      </c>
      <c r="K148" s="133" t="s">
        <v>1</v>
      </c>
      <c r="L148" s="30"/>
      <c r="M148" s="138" t="s">
        <v>1</v>
      </c>
      <c r="N148" s="139" t="s">
        <v>41</v>
      </c>
      <c r="P148" s="140">
        <f t="shared" si="11"/>
        <v>0</v>
      </c>
      <c r="Q148" s="140">
        <v>0</v>
      </c>
      <c r="R148" s="140">
        <f t="shared" si="12"/>
        <v>0</v>
      </c>
      <c r="S148" s="140">
        <v>0</v>
      </c>
      <c r="T148" s="141">
        <f t="shared" si="13"/>
        <v>0</v>
      </c>
      <c r="AR148" s="142" t="s">
        <v>627</v>
      </c>
      <c r="AT148" s="142" t="s">
        <v>135</v>
      </c>
      <c r="AU148" s="142" t="s">
        <v>86</v>
      </c>
      <c r="AY148" s="15" t="s">
        <v>132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5" t="s">
        <v>84</v>
      </c>
      <c r="BK148" s="143">
        <f t="shared" si="19"/>
        <v>0</v>
      </c>
      <c r="BL148" s="15" t="s">
        <v>627</v>
      </c>
      <c r="BM148" s="142" t="s">
        <v>695</v>
      </c>
    </row>
    <row r="149" spans="2:65" s="1" customFormat="1" ht="16.5" customHeight="1">
      <c r="B149" s="130"/>
      <c r="C149" s="131" t="s">
        <v>338</v>
      </c>
      <c r="D149" s="131" t="s">
        <v>135</v>
      </c>
      <c r="E149" s="132" t="s">
        <v>696</v>
      </c>
      <c r="F149" s="133" t="s">
        <v>697</v>
      </c>
      <c r="G149" s="134" t="s">
        <v>173</v>
      </c>
      <c r="H149" s="135">
        <v>25</v>
      </c>
      <c r="I149" s="136"/>
      <c r="J149" s="137">
        <f t="shared" si="10"/>
        <v>0</v>
      </c>
      <c r="K149" s="133" t="s">
        <v>1</v>
      </c>
      <c r="L149" s="30"/>
      <c r="M149" s="138" t="s">
        <v>1</v>
      </c>
      <c r="N149" s="139" t="s">
        <v>41</v>
      </c>
      <c r="P149" s="140">
        <f t="shared" si="11"/>
        <v>0</v>
      </c>
      <c r="Q149" s="140">
        <v>0</v>
      </c>
      <c r="R149" s="140">
        <f t="shared" si="12"/>
        <v>0</v>
      </c>
      <c r="S149" s="140">
        <v>0</v>
      </c>
      <c r="T149" s="141">
        <f t="shared" si="13"/>
        <v>0</v>
      </c>
      <c r="AR149" s="142" t="s">
        <v>627</v>
      </c>
      <c r="AT149" s="142" t="s">
        <v>135</v>
      </c>
      <c r="AU149" s="142" t="s">
        <v>86</v>
      </c>
      <c r="AY149" s="15" t="s">
        <v>132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5" t="s">
        <v>84</v>
      </c>
      <c r="BK149" s="143">
        <f t="shared" si="19"/>
        <v>0</v>
      </c>
      <c r="BL149" s="15" t="s">
        <v>627</v>
      </c>
      <c r="BM149" s="142" t="s">
        <v>698</v>
      </c>
    </row>
    <row r="150" spans="2:65" s="1" customFormat="1" ht="16.5" customHeight="1">
      <c r="B150" s="130"/>
      <c r="C150" s="131" t="s">
        <v>342</v>
      </c>
      <c r="D150" s="131" t="s">
        <v>135</v>
      </c>
      <c r="E150" s="132" t="s">
        <v>699</v>
      </c>
      <c r="F150" s="133" t="s">
        <v>700</v>
      </c>
      <c r="G150" s="134" t="s">
        <v>173</v>
      </c>
      <c r="H150" s="135">
        <v>5</v>
      </c>
      <c r="I150" s="136"/>
      <c r="J150" s="137">
        <f t="shared" si="10"/>
        <v>0</v>
      </c>
      <c r="K150" s="133" t="s">
        <v>1</v>
      </c>
      <c r="L150" s="30"/>
      <c r="M150" s="138" t="s">
        <v>1</v>
      </c>
      <c r="N150" s="139" t="s">
        <v>41</v>
      </c>
      <c r="P150" s="140">
        <f t="shared" si="11"/>
        <v>0</v>
      </c>
      <c r="Q150" s="140">
        <v>0</v>
      </c>
      <c r="R150" s="140">
        <f t="shared" si="12"/>
        <v>0</v>
      </c>
      <c r="S150" s="140">
        <v>0</v>
      </c>
      <c r="T150" s="141">
        <f t="shared" si="13"/>
        <v>0</v>
      </c>
      <c r="AR150" s="142" t="s">
        <v>627</v>
      </c>
      <c r="AT150" s="142" t="s">
        <v>135</v>
      </c>
      <c r="AU150" s="142" t="s">
        <v>86</v>
      </c>
      <c r="AY150" s="15" t="s">
        <v>132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5" t="s">
        <v>84</v>
      </c>
      <c r="BK150" s="143">
        <f t="shared" si="19"/>
        <v>0</v>
      </c>
      <c r="BL150" s="15" t="s">
        <v>627</v>
      </c>
      <c r="BM150" s="142" t="s">
        <v>701</v>
      </c>
    </row>
    <row r="151" spans="2:63" s="11" customFormat="1" ht="22.9" customHeight="1">
      <c r="B151" s="118"/>
      <c r="D151" s="119" t="s">
        <v>75</v>
      </c>
      <c r="E151" s="128" t="s">
        <v>702</v>
      </c>
      <c r="F151" s="128" t="s">
        <v>703</v>
      </c>
      <c r="I151" s="121"/>
      <c r="J151" s="129">
        <f>BK151</f>
        <v>0</v>
      </c>
      <c r="L151" s="118"/>
      <c r="M151" s="123"/>
      <c r="P151" s="124">
        <f>SUM(P152:P184)</f>
        <v>0</v>
      </c>
      <c r="R151" s="124">
        <f>SUM(R152:R184)</f>
        <v>0.00565</v>
      </c>
      <c r="T151" s="125">
        <f>SUM(T152:T184)</f>
        <v>0</v>
      </c>
      <c r="AR151" s="119" t="s">
        <v>170</v>
      </c>
      <c r="AT151" s="126" t="s">
        <v>75</v>
      </c>
      <c r="AU151" s="126" t="s">
        <v>84</v>
      </c>
      <c r="AY151" s="119" t="s">
        <v>132</v>
      </c>
      <c r="BK151" s="127">
        <f>SUM(BK152:BK184)</f>
        <v>0</v>
      </c>
    </row>
    <row r="152" spans="2:65" s="1" customFormat="1" ht="16.5" customHeight="1">
      <c r="B152" s="130"/>
      <c r="C152" s="131" t="s">
        <v>347</v>
      </c>
      <c r="D152" s="131" t="s">
        <v>135</v>
      </c>
      <c r="E152" s="132" t="s">
        <v>704</v>
      </c>
      <c r="F152" s="133" t="s">
        <v>626</v>
      </c>
      <c r="G152" s="134" t="s">
        <v>173</v>
      </c>
      <c r="H152" s="135">
        <v>55</v>
      </c>
      <c r="I152" s="136"/>
      <c r="J152" s="137">
        <f aca="true" t="shared" si="20" ref="J152:J167">ROUND(I152*H152,2)</f>
        <v>0</v>
      </c>
      <c r="K152" s="133" t="s">
        <v>1</v>
      </c>
      <c r="L152" s="30"/>
      <c r="M152" s="138" t="s">
        <v>1</v>
      </c>
      <c r="N152" s="139" t="s">
        <v>41</v>
      </c>
      <c r="P152" s="140">
        <f aca="true" t="shared" si="21" ref="P152:P167">O152*H152</f>
        <v>0</v>
      </c>
      <c r="Q152" s="140">
        <v>0</v>
      </c>
      <c r="R152" s="140">
        <f aca="true" t="shared" si="22" ref="R152:R167">Q152*H152</f>
        <v>0</v>
      </c>
      <c r="S152" s="140">
        <v>0</v>
      </c>
      <c r="T152" s="141">
        <f aca="true" t="shared" si="23" ref="T152:T167">S152*H152</f>
        <v>0</v>
      </c>
      <c r="AR152" s="142" t="s">
        <v>627</v>
      </c>
      <c r="AT152" s="142" t="s">
        <v>135</v>
      </c>
      <c r="AU152" s="142" t="s">
        <v>86</v>
      </c>
      <c r="AY152" s="15" t="s">
        <v>132</v>
      </c>
      <c r="BE152" s="143">
        <f aca="true" t="shared" si="24" ref="BE152:BE167">IF(N152="základní",J152,0)</f>
        <v>0</v>
      </c>
      <c r="BF152" s="143">
        <f aca="true" t="shared" si="25" ref="BF152:BF167">IF(N152="snížená",J152,0)</f>
        <v>0</v>
      </c>
      <c r="BG152" s="143">
        <f aca="true" t="shared" si="26" ref="BG152:BG167">IF(N152="zákl. přenesená",J152,0)</f>
        <v>0</v>
      </c>
      <c r="BH152" s="143">
        <f aca="true" t="shared" si="27" ref="BH152:BH167">IF(N152="sníž. přenesená",J152,0)</f>
        <v>0</v>
      </c>
      <c r="BI152" s="143">
        <f aca="true" t="shared" si="28" ref="BI152:BI167">IF(N152="nulová",J152,0)</f>
        <v>0</v>
      </c>
      <c r="BJ152" s="15" t="s">
        <v>84</v>
      </c>
      <c r="BK152" s="143">
        <f aca="true" t="shared" si="29" ref="BK152:BK167">ROUND(I152*H152,2)</f>
        <v>0</v>
      </c>
      <c r="BL152" s="15" t="s">
        <v>627</v>
      </c>
      <c r="BM152" s="142" t="s">
        <v>705</v>
      </c>
    </row>
    <row r="153" spans="2:65" s="1" customFormat="1" ht="16.5" customHeight="1">
      <c r="B153" s="130"/>
      <c r="C153" s="170" t="s">
        <v>352</v>
      </c>
      <c r="D153" s="170" t="s">
        <v>328</v>
      </c>
      <c r="E153" s="171" t="s">
        <v>629</v>
      </c>
      <c r="F153" s="172" t="s">
        <v>630</v>
      </c>
      <c r="G153" s="173" t="s">
        <v>173</v>
      </c>
      <c r="H153" s="174">
        <v>2</v>
      </c>
      <c r="I153" s="175"/>
      <c r="J153" s="176">
        <f t="shared" si="20"/>
        <v>0</v>
      </c>
      <c r="K153" s="172"/>
      <c r="L153" s="177"/>
      <c r="M153" s="178" t="s">
        <v>1</v>
      </c>
      <c r="N153" s="179" t="s">
        <v>41</v>
      </c>
      <c r="P153" s="140">
        <f t="shared" si="21"/>
        <v>0</v>
      </c>
      <c r="Q153" s="140">
        <v>5E-05</v>
      </c>
      <c r="R153" s="140">
        <f t="shared" si="22"/>
        <v>0.0001</v>
      </c>
      <c r="S153" s="140">
        <v>0</v>
      </c>
      <c r="T153" s="141">
        <f t="shared" si="23"/>
        <v>0</v>
      </c>
      <c r="AR153" s="142" t="s">
        <v>631</v>
      </c>
      <c r="AT153" s="142" t="s">
        <v>328</v>
      </c>
      <c r="AU153" s="142" t="s">
        <v>86</v>
      </c>
      <c r="AY153" s="15" t="s">
        <v>132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5" t="s">
        <v>84</v>
      </c>
      <c r="BK153" s="143">
        <f t="shared" si="29"/>
        <v>0</v>
      </c>
      <c r="BL153" s="15" t="s">
        <v>627</v>
      </c>
      <c r="BM153" s="142" t="s">
        <v>706</v>
      </c>
    </row>
    <row r="154" spans="2:65" s="1" customFormat="1" ht="16.5" customHeight="1">
      <c r="B154" s="130"/>
      <c r="C154" s="170" t="s">
        <v>358</v>
      </c>
      <c r="D154" s="170" t="s">
        <v>328</v>
      </c>
      <c r="E154" s="171" t="s">
        <v>636</v>
      </c>
      <c r="F154" s="172" t="s">
        <v>637</v>
      </c>
      <c r="G154" s="173" t="s">
        <v>173</v>
      </c>
      <c r="H154" s="174">
        <v>20</v>
      </c>
      <c r="I154" s="175"/>
      <c r="J154" s="176">
        <f t="shared" si="20"/>
        <v>0</v>
      </c>
      <c r="K154" s="172"/>
      <c r="L154" s="177"/>
      <c r="M154" s="178" t="s">
        <v>1</v>
      </c>
      <c r="N154" s="179" t="s">
        <v>41</v>
      </c>
      <c r="P154" s="140">
        <f t="shared" si="21"/>
        <v>0</v>
      </c>
      <c r="Q154" s="140">
        <v>5E-05</v>
      </c>
      <c r="R154" s="140">
        <f t="shared" si="22"/>
        <v>0.001</v>
      </c>
      <c r="S154" s="140">
        <v>0</v>
      </c>
      <c r="T154" s="141">
        <f t="shared" si="23"/>
        <v>0</v>
      </c>
      <c r="AR154" s="142" t="s">
        <v>631</v>
      </c>
      <c r="AT154" s="142" t="s">
        <v>328</v>
      </c>
      <c r="AU154" s="142" t="s">
        <v>86</v>
      </c>
      <c r="AY154" s="15" t="s">
        <v>132</v>
      </c>
      <c r="BE154" s="143">
        <f t="shared" si="24"/>
        <v>0</v>
      </c>
      <c r="BF154" s="143">
        <f t="shared" si="25"/>
        <v>0</v>
      </c>
      <c r="BG154" s="143">
        <f t="shared" si="26"/>
        <v>0</v>
      </c>
      <c r="BH154" s="143">
        <f t="shared" si="27"/>
        <v>0</v>
      </c>
      <c r="BI154" s="143">
        <f t="shared" si="28"/>
        <v>0</v>
      </c>
      <c r="BJ154" s="15" t="s">
        <v>84</v>
      </c>
      <c r="BK154" s="143">
        <f t="shared" si="29"/>
        <v>0</v>
      </c>
      <c r="BL154" s="15" t="s">
        <v>627</v>
      </c>
      <c r="BM154" s="142" t="s">
        <v>707</v>
      </c>
    </row>
    <row r="155" spans="2:65" s="1" customFormat="1" ht="16.5" customHeight="1">
      <c r="B155" s="130"/>
      <c r="C155" s="170" t="s">
        <v>364</v>
      </c>
      <c r="D155" s="170" t="s">
        <v>328</v>
      </c>
      <c r="E155" s="171" t="s">
        <v>633</v>
      </c>
      <c r="F155" s="172" t="s">
        <v>634</v>
      </c>
      <c r="G155" s="173" t="s">
        <v>173</v>
      </c>
      <c r="H155" s="174">
        <v>8</v>
      </c>
      <c r="I155" s="175"/>
      <c r="J155" s="176">
        <f t="shared" si="20"/>
        <v>0</v>
      </c>
      <c r="K155" s="172"/>
      <c r="L155" s="177"/>
      <c r="M155" s="178" t="s">
        <v>1</v>
      </c>
      <c r="N155" s="179" t="s">
        <v>41</v>
      </c>
      <c r="P155" s="140">
        <f t="shared" si="21"/>
        <v>0</v>
      </c>
      <c r="Q155" s="140">
        <v>5E-05</v>
      </c>
      <c r="R155" s="140">
        <f t="shared" si="22"/>
        <v>0.0004</v>
      </c>
      <c r="S155" s="140">
        <v>0</v>
      </c>
      <c r="T155" s="141">
        <f t="shared" si="23"/>
        <v>0</v>
      </c>
      <c r="AR155" s="142" t="s">
        <v>631</v>
      </c>
      <c r="AT155" s="142" t="s">
        <v>328</v>
      </c>
      <c r="AU155" s="142" t="s">
        <v>86</v>
      </c>
      <c r="AY155" s="15" t="s">
        <v>132</v>
      </c>
      <c r="BE155" s="143">
        <f t="shared" si="24"/>
        <v>0</v>
      </c>
      <c r="BF155" s="143">
        <f t="shared" si="25"/>
        <v>0</v>
      </c>
      <c r="BG155" s="143">
        <f t="shared" si="26"/>
        <v>0</v>
      </c>
      <c r="BH155" s="143">
        <f t="shared" si="27"/>
        <v>0</v>
      </c>
      <c r="BI155" s="143">
        <f t="shared" si="28"/>
        <v>0</v>
      </c>
      <c r="BJ155" s="15" t="s">
        <v>84</v>
      </c>
      <c r="BK155" s="143">
        <f t="shared" si="29"/>
        <v>0</v>
      </c>
      <c r="BL155" s="15" t="s">
        <v>627</v>
      </c>
      <c r="BM155" s="142" t="s">
        <v>708</v>
      </c>
    </row>
    <row r="156" spans="2:65" s="1" customFormat="1" ht="16.5" customHeight="1">
      <c r="B156" s="130"/>
      <c r="C156" s="170" t="s">
        <v>369</v>
      </c>
      <c r="D156" s="170" t="s">
        <v>328</v>
      </c>
      <c r="E156" s="171" t="s">
        <v>639</v>
      </c>
      <c r="F156" s="172" t="s">
        <v>640</v>
      </c>
      <c r="G156" s="173" t="s">
        <v>173</v>
      </c>
      <c r="H156" s="174">
        <v>25</v>
      </c>
      <c r="I156" s="175"/>
      <c r="J156" s="176">
        <f t="shared" si="20"/>
        <v>0</v>
      </c>
      <c r="K156" s="172"/>
      <c r="L156" s="177"/>
      <c r="M156" s="178" t="s">
        <v>1</v>
      </c>
      <c r="N156" s="179" t="s">
        <v>41</v>
      </c>
      <c r="P156" s="140">
        <f t="shared" si="21"/>
        <v>0</v>
      </c>
      <c r="Q156" s="140">
        <v>5E-05</v>
      </c>
      <c r="R156" s="140">
        <f t="shared" si="22"/>
        <v>0.00125</v>
      </c>
      <c r="S156" s="140">
        <v>0</v>
      </c>
      <c r="T156" s="141">
        <f t="shared" si="23"/>
        <v>0</v>
      </c>
      <c r="AR156" s="142" t="s">
        <v>631</v>
      </c>
      <c r="AT156" s="142" t="s">
        <v>328</v>
      </c>
      <c r="AU156" s="142" t="s">
        <v>86</v>
      </c>
      <c r="AY156" s="15" t="s">
        <v>132</v>
      </c>
      <c r="BE156" s="143">
        <f t="shared" si="24"/>
        <v>0</v>
      </c>
      <c r="BF156" s="143">
        <f t="shared" si="25"/>
        <v>0</v>
      </c>
      <c r="BG156" s="143">
        <f t="shared" si="26"/>
        <v>0</v>
      </c>
      <c r="BH156" s="143">
        <f t="shared" si="27"/>
        <v>0</v>
      </c>
      <c r="BI156" s="143">
        <f t="shared" si="28"/>
        <v>0</v>
      </c>
      <c r="BJ156" s="15" t="s">
        <v>84</v>
      </c>
      <c r="BK156" s="143">
        <f t="shared" si="29"/>
        <v>0</v>
      </c>
      <c r="BL156" s="15" t="s">
        <v>627</v>
      </c>
      <c r="BM156" s="142" t="s">
        <v>709</v>
      </c>
    </row>
    <row r="157" spans="2:65" s="1" customFormat="1" ht="16.5" customHeight="1">
      <c r="B157" s="130"/>
      <c r="C157" s="131" t="s">
        <v>375</v>
      </c>
      <c r="D157" s="131" t="s">
        <v>135</v>
      </c>
      <c r="E157" s="132" t="s">
        <v>642</v>
      </c>
      <c r="F157" s="133" t="s">
        <v>643</v>
      </c>
      <c r="G157" s="134" t="s">
        <v>197</v>
      </c>
      <c r="H157" s="135">
        <v>28</v>
      </c>
      <c r="I157" s="136"/>
      <c r="J157" s="137">
        <f t="shared" si="20"/>
        <v>0</v>
      </c>
      <c r="K157" s="133"/>
      <c r="L157" s="30"/>
      <c r="M157" s="138" t="s">
        <v>1</v>
      </c>
      <c r="N157" s="139" t="s">
        <v>41</v>
      </c>
      <c r="P157" s="140">
        <f t="shared" si="21"/>
        <v>0</v>
      </c>
      <c r="Q157" s="140">
        <v>0</v>
      </c>
      <c r="R157" s="140">
        <f t="shared" si="22"/>
        <v>0</v>
      </c>
      <c r="S157" s="140">
        <v>0</v>
      </c>
      <c r="T157" s="141">
        <f t="shared" si="23"/>
        <v>0</v>
      </c>
      <c r="AR157" s="142" t="s">
        <v>627</v>
      </c>
      <c r="AT157" s="142" t="s">
        <v>135</v>
      </c>
      <c r="AU157" s="142" t="s">
        <v>86</v>
      </c>
      <c r="AY157" s="15" t="s">
        <v>132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5" t="s">
        <v>84</v>
      </c>
      <c r="BK157" s="143">
        <f t="shared" si="29"/>
        <v>0</v>
      </c>
      <c r="BL157" s="15" t="s">
        <v>627</v>
      </c>
      <c r="BM157" s="142" t="s">
        <v>710</v>
      </c>
    </row>
    <row r="158" spans="2:65" s="1" customFormat="1" ht="16.5" customHeight="1">
      <c r="B158" s="130"/>
      <c r="C158" s="170" t="s">
        <v>380</v>
      </c>
      <c r="D158" s="170" t="s">
        <v>328</v>
      </c>
      <c r="E158" s="171" t="s">
        <v>645</v>
      </c>
      <c r="F158" s="172" t="s">
        <v>646</v>
      </c>
      <c r="G158" s="173" t="s">
        <v>197</v>
      </c>
      <c r="H158" s="174">
        <v>28</v>
      </c>
      <c r="I158" s="175"/>
      <c r="J158" s="176">
        <f t="shared" si="20"/>
        <v>0</v>
      </c>
      <c r="K158" s="172"/>
      <c r="L158" s="177"/>
      <c r="M158" s="178" t="s">
        <v>1</v>
      </c>
      <c r="N158" s="179" t="s">
        <v>41</v>
      </c>
      <c r="P158" s="140">
        <f t="shared" si="21"/>
        <v>0</v>
      </c>
      <c r="Q158" s="140">
        <v>5E-05</v>
      </c>
      <c r="R158" s="140">
        <f t="shared" si="22"/>
        <v>0.0014</v>
      </c>
      <c r="S158" s="140">
        <v>0</v>
      </c>
      <c r="T158" s="141">
        <f t="shared" si="23"/>
        <v>0</v>
      </c>
      <c r="AR158" s="142" t="s">
        <v>631</v>
      </c>
      <c r="AT158" s="142" t="s">
        <v>328</v>
      </c>
      <c r="AU158" s="142" t="s">
        <v>86</v>
      </c>
      <c r="AY158" s="15" t="s">
        <v>132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5" t="s">
        <v>84</v>
      </c>
      <c r="BK158" s="143">
        <f t="shared" si="29"/>
        <v>0</v>
      </c>
      <c r="BL158" s="15" t="s">
        <v>627</v>
      </c>
      <c r="BM158" s="142" t="s">
        <v>711</v>
      </c>
    </row>
    <row r="159" spans="2:65" s="1" customFormat="1" ht="16.5" customHeight="1">
      <c r="B159" s="130"/>
      <c r="C159" s="131" t="s">
        <v>355</v>
      </c>
      <c r="D159" s="131" t="s">
        <v>135</v>
      </c>
      <c r="E159" s="132" t="s">
        <v>648</v>
      </c>
      <c r="F159" s="133" t="s">
        <v>649</v>
      </c>
      <c r="G159" s="134" t="s">
        <v>197</v>
      </c>
      <c r="H159" s="135">
        <v>25</v>
      </c>
      <c r="I159" s="136"/>
      <c r="J159" s="137">
        <f t="shared" si="20"/>
        <v>0</v>
      </c>
      <c r="K159" s="133"/>
      <c r="L159" s="30"/>
      <c r="M159" s="138" t="s">
        <v>1</v>
      </c>
      <c r="N159" s="139" t="s">
        <v>41</v>
      </c>
      <c r="P159" s="140">
        <f t="shared" si="21"/>
        <v>0</v>
      </c>
      <c r="Q159" s="140">
        <v>0</v>
      </c>
      <c r="R159" s="140">
        <f t="shared" si="22"/>
        <v>0</v>
      </c>
      <c r="S159" s="140">
        <v>0</v>
      </c>
      <c r="T159" s="141">
        <f t="shared" si="23"/>
        <v>0</v>
      </c>
      <c r="AR159" s="142" t="s">
        <v>627</v>
      </c>
      <c r="AT159" s="142" t="s">
        <v>135</v>
      </c>
      <c r="AU159" s="142" t="s">
        <v>86</v>
      </c>
      <c r="AY159" s="15" t="s">
        <v>132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5" t="s">
        <v>84</v>
      </c>
      <c r="BK159" s="143">
        <f t="shared" si="29"/>
        <v>0</v>
      </c>
      <c r="BL159" s="15" t="s">
        <v>627</v>
      </c>
      <c r="BM159" s="142" t="s">
        <v>712</v>
      </c>
    </row>
    <row r="160" spans="2:65" s="1" customFormat="1" ht="16.5" customHeight="1">
      <c r="B160" s="130"/>
      <c r="C160" s="170" t="s">
        <v>387</v>
      </c>
      <c r="D160" s="170" t="s">
        <v>328</v>
      </c>
      <c r="E160" s="171" t="s">
        <v>651</v>
      </c>
      <c r="F160" s="172" t="s">
        <v>652</v>
      </c>
      <c r="G160" s="173" t="s">
        <v>197</v>
      </c>
      <c r="H160" s="174">
        <v>25</v>
      </c>
      <c r="I160" s="175"/>
      <c r="J160" s="176">
        <f t="shared" si="20"/>
        <v>0</v>
      </c>
      <c r="K160" s="172"/>
      <c r="L160" s="177"/>
      <c r="M160" s="178" t="s">
        <v>1</v>
      </c>
      <c r="N160" s="179" t="s">
        <v>41</v>
      </c>
      <c r="P160" s="140">
        <f t="shared" si="21"/>
        <v>0</v>
      </c>
      <c r="Q160" s="140">
        <v>5E-05</v>
      </c>
      <c r="R160" s="140">
        <f t="shared" si="22"/>
        <v>0.00125</v>
      </c>
      <c r="S160" s="140">
        <v>0</v>
      </c>
      <c r="T160" s="141">
        <f t="shared" si="23"/>
        <v>0</v>
      </c>
      <c r="AR160" s="142" t="s">
        <v>631</v>
      </c>
      <c r="AT160" s="142" t="s">
        <v>328</v>
      </c>
      <c r="AU160" s="142" t="s">
        <v>86</v>
      </c>
      <c r="AY160" s="15" t="s">
        <v>132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5" t="s">
        <v>84</v>
      </c>
      <c r="BK160" s="143">
        <f t="shared" si="29"/>
        <v>0</v>
      </c>
      <c r="BL160" s="15" t="s">
        <v>627</v>
      </c>
      <c r="BM160" s="142" t="s">
        <v>713</v>
      </c>
    </row>
    <row r="161" spans="2:65" s="1" customFormat="1" ht="16.5" customHeight="1">
      <c r="B161" s="130"/>
      <c r="C161" s="131" t="s">
        <v>391</v>
      </c>
      <c r="D161" s="131" t="s">
        <v>135</v>
      </c>
      <c r="E161" s="132" t="s">
        <v>654</v>
      </c>
      <c r="F161" s="133" t="s">
        <v>655</v>
      </c>
      <c r="G161" s="134" t="s">
        <v>656</v>
      </c>
      <c r="H161" s="135">
        <v>450</v>
      </c>
      <c r="I161" s="136"/>
      <c r="J161" s="137">
        <f t="shared" si="20"/>
        <v>0</v>
      </c>
      <c r="K161" s="133"/>
      <c r="L161" s="30"/>
      <c r="M161" s="138" t="s">
        <v>1</v>
      </c>
      <c r="N161" s="139" t="s">
        <v>41</v>
      </c>
      <c r="P161" s="140">
        <f t="shared" si="21"/>
        <v>0</v>
      </c>
      <c r="Q161" s="140">
        <v>0</v>
      </c>
      <c r="R161" s="140">
        <f t="shared" si="22"/>
        <v>0</v>
      </c>
      <c r="S161" s="140">
        <v>0</v>
      </c>
      <c r="T161" s="141">
        <f t="shared" si="23"/>
        <v>0</v>
      </c>
      <c r="AR161" s="142" t="s">
        <v>627</v>
      </c>
      <c r="AT161" s="142" t="s">
        <v>135</v>
      </c>
      <c r="AU161" s="142" t="s">
        <v>86</v>
      </c>
      <c r="AY161" s="15" t="s">
        <v>132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5" t="s">
        <v>84</v>
      </c>
      <c r="BK161" s="143">
        <f t="shared" si="29"/>
        <v>0</v>
      </c>
      <c r="BL161" s="15" t="s">
        <v>627</v>
      </c>
      <c r="BM161" s="142" t="s">
        <v>714</v>
      </c>
    </row>
    <row r="162" spans="2:65" s="1" customFormat="1" ht="16.5" customHeight="1">
      <c r="B162" s="130"/>
      <c r="C162" s="131" t="s">
        <v>395</v>
      </c>
      <c r="D162" s="131" t="s">
        <v>135</v>
      </c>
      <c r="E162" s="132" t="s">
        <v>658</v>
      </c>
      <c r="F162" s="133" t="s">
        <v>659</v>
      </c>
      <c r="G162" s="134" t="s">
        <v>173</v>
      </c>
      <c r="H162" s="135">
        <v>55</v>
      </c>
      <c r="I162" s="136"/>
      <c r="J162" s="137">
        <f t="shared" si="20"/>
        <v>0</v>
      </c>
      <c r="K162" s="133"/>
      <c r="L162" s="30"/>
      <c r="M162" s="138" t="s">
        <v>1</v>
      </c>
      <c r="N162" s="139" t="s">
        <v>41</v>
      </c>
      <c r="P162" s="140">
        <f t="shared" si="21"/>
        <v>0</v>
      </c>
      <c r="Q162" s="140">
        <v>0</v>
      </c>
      <c r="R162" s="140">
        <f t="shared" si="22"/>
        <v>0</v>
      </c>
      <c r="S162" s="140">
        <v>0</v>
      </c>
      <c r="T162" s="141">
        <f t="shared" si="23"/>
        <v>0</v>
      </c>
      <c r="AR162" s="142" t="s">
        <v>627</v>
      </c>
      <c r="AT162" s="142" t="s">
        <v>135</v>
      </c>
      <c r="AU162" s="142" t="s">
        <v>86</v>
      </c>
      <c r="AY162" s="15" t="s">
        <v>132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5" t="s">
        <v>84</v>
      </c>
      <c r="BK162" s="143">
        <f t="shared" si="29"/>
        <v>0</v>
      </c>
      <c r="BL162" s="15" t="s">
        <v>627</v>
      </c>
      <c r="BM162" s="142" t="s">
        <v>715</v>
      </c>
    </row>
    <row r="163" spans="2:65" s="1" customFormat="1" ht="16.5" customHeight="1">
      <c r="B163" s="130"/>
      <c r="C163" s="131" t="s">
        <v>401</v>
      </c>
      <c r="D163" s="131" t="s">
        <v>135</v>
      </c>
      <c r="E163" s="132" t="s">
        <v>661</v>
      </c>
      <c r="F163" s="133" t="s">
        <v>662</v>
      </c>
      <c r="G163" s="134" t="s">
        <v>173</v>
      </c>
      <c r="H163" s="135">
        <v>55</v>
      </c>
      <c r="I163" s="136"/>
      <c r="J163" s="137">
        <f t="shared" si="20"/>
        <v>0</v>
      </c>
      <c r="K163" s="133" t="s">
        <v>1</v>
      </c>
      <c r="L163" s="30"/>
      <c r="M163" s="138" t="s">
        <v>1</v>
      </c>
      <c r="N163" s="139" t="s">
        <v>41</v>
      </c>
      <c r="P163" s="140">
        <f t="shared" si="21"/>
        <v>0</v>
      </c>
      <c r="Q163" s="140">
        <v>0</v>
      </c>
      <c r="R163" s="140">
        <f t="shared" si="22"/>
        <v>0</v>
      </c>
      <c r="S163" s="140">
        <v>0</v>
      </c>
      <c r="T163" s="141">
        <f t="shared" si="23"/>
        <v>0</v>
      </c>
      <c r="AR163" s="142" t="s">
        <v>627</v>
      </c>
      <c r="AT163" s="142" t="s">
        <v>135</v>
      </c>
      <c r="AU163" s="142" t="s">
        <v>86</v>
      </c>
      <c r="AY163" s="15" t="s">
        <v>132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5" t="s">
        <v>84</v>
      </c>
      <c r="BK163" s="143">
        <f t="shared" si="29"/>
        <v>0</v>
      </c>
      <c r="BL163" s="15" t="s">
        <v>627</v>
      </c>
      <c r="BM163" s="142" t="s">
        <v>716</v>
      </c>
    </row>
    <row r="164" spans="2:65" s="1" customFormat="1" ht="16.5" customHeight="1">
      <c r="B164" s="130"/>
      <c r="C164" s="131" t="s">
        <v>406</v>
      </c>
      <c r="D164" s="131" t="s">
        <v>135</v>
      </c>
      <c r="E164" s="132" t="s">
        <v>664</v>
      </c>
      <c r="F164" s="133" t="s">
        <v>665</v>
      </c>
      <c r="G164" s="134" t="s">
        <v>173</v>
      </c>
      <c r="H164" s="135">
        <v>55</v>
      </c>
      <c r="I164" s="136"/>
      <c r="J164" s="137">
        <f t="shared" si="20"/>
        <v>0</v>
      </c>
      <c r="K164" s="133" t="s">
        <v>1</v>
      </c>
      <c r="L164" s="30"/>
      <c r="M164" s="138" t="s">
        <v>1</v>
      </c>
      <c r="N164" s="139" t="s">
        <v>41</v>
      </c>
      <c r="P164" s="140">
        <f t="shared" si="21"/>
        <v>0</v>
      </c>
      <c r="Q164" s="140">
        <v>0</v>
      </c>
      <c r="R164" s="140">
        <f t="shared" si="22"/>
        <v>0</v>
      </c>
      <c r="S164" s="140">
        <v>0</v>
      </c>
      <c r="T164" s="141">
        <f t="shared" si="23"/>
        <v>0</v>
      </c>
      <c r="AR164" s="142" t="s">
        <v>627</v>
      </c>
      <c r="AT164" s="142" t="s">
        <v>135</v>
      </c>
      <c r="AU164" s="142" t="s">
        <v>86</v>
      </c>
      <c r="AY164" s="15" t="s">
        <v>132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5" t="s">
        <v>84</v>
      </c>
      <c r="BK164" s="143">
        <f t="shared" si="29"/>
        <v>0</v>
      </c>
      <c r="BL164" s="15" t="s">
        <v>627</v>
      </c>
      <c r="BM164" s="142" t="s">
        <v>717</v>
      </c>
    </row>
    <row r="165" spans="2:65" s="1" customFormat="1" ht="16.5" customHeight="1">
      <c r="B165" s="130"/>
      <c r="C165" s="131" t="s">
        <v>410</v>
      </c>
      <c r="D165" s="131" t="s">
        <v>135</v>
      </c>
      <c r="E165" s="132" t="s">
        <v>667</v>
      </c>
      <c r="F165" s="133" t="s">
        <v>668</v>
      </c>
      <c r="G165" s="134" t="s">
        <v>137</v>
      </c>
      <c r="H165" s="135">
        <v>1</v>
      </c>
      <c r="I165" s="136"/>
      <c r="J165" s="137">
        <f t="shared" si="20"/>
        <v>0</v>
      </c>
      <c r="K165" s="133" t="s">
        <v>1</v>
      </c>
      <c r="L165" s="30"/>
      <c r="M165" s="138" t="s">
        <v>1</v>
      </c>
      <c r="N165" s="139" t="s">
        <v>41</v>
      </c>
      <c r="P165" s="140">
        <f t="shared" si="21"/>
        <v>0</v>
      </c>
      <c r="Q165" s="140">
        <v>0</v>
      </c>
      <c r="R165" s="140">
        <f t="shared" si="22"/>
        <v>0</v>
      </c>
      <c r="S165" s="140">
        <v>0</v>
      </c>
      <c r="T165" s="141">
        <f t="shared" si="23"/>
        <v>0</v>
      </c>
      <c r="AR165" s="142" t="s">
        <v>627</v>
      </c>
      <c r="AT165" s="142" t="s">
        <v>135</v>
      </c>
      <c r="AU165" s="142" t="s">
        <v>86</v>
      </c>
      <c r="AY165" s="15" t="s">
        <v>132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5" t="s">
        <v>84</v>
      </c>
      <c r="BK165" s="143">
        <f t="shared" si="29"/>
        <v>0</v>
      </c>
      <c r="BL165" s="15" t="s">
        <v>627</v>
      </c>
      <c r="BM165" s="142" t="s">
        <v>718</v>
      </c>
    </row>
    <row r="166" spans="2:65" s="1" customFormat="1" ht="16.5" customHeight="1">
      <c r="B166" s="130"/>
      <c r="C166" s="131" t="s">
        <v>719</v>
      </c>
      <c r="D166" s="131" t="s">
        <v>135</v>
      </c>
      <c r="E166" s="132" t="s">
        <v>720</v>
      </c>
      <c r="F166" s="133" t="s">
        <v>721</v>
      </c>
      <c r="G166" s="134" t="s">
        <v>137</v>
      </c>
      <c r="H166" s="135">
        <v>1</v>
      </c>
      <c r="I166" s="136"/>
      <c r="J166" s="137">
        <f t="shared" si="20"/>
        <v>0</v>
      </c>
      <c r="K166" s="133" t="s">
        <v>1</v>
      </c>
      <c r="L166" s="30"/>
      <c r="M166" s="138" t="s">
        <v>1</v>
      </c>
      <c r="N166" s="139" t="s">
        <v>41</v>
      </c>
      <c r="P166" s="140">
        <f t="shared" si="21"/>
        <v>0</v>
      </c>
      <c r="Q166" s="140">
        <v>0</v>
      </c>
      <c r="R166" s="140">
        <f t="shared" si="22"/>
        <v>0</v>
      </c>
      <c r="S166" s="140">
        <v>0</v>
      </c>
      <c r="T166" s="141">
        <f t="shared" si="23"/>
        <v>0</v>
      </c>
      <c r="AR166" s="142" t="s">
        <v>627</v>
      </c>
      <c r="AT166" s="142" t="s">
        <v>135</v>
      </c>
      <c r="AU166" s="142" t="s">
        <v>86</v>
      </c>
      <c r="AY166" s="15" t="s">
        <v>132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5" t="s">
        <v>84</v>
      </c>
      <c r="BK166" s="143">
        <f t="shared" si="29"/>
        <v>0</v>
      </c>
      <c r="BL166" s="15" t="s">
        <v>627</v>
      </c>
      <c r="BM166" s="142" t="s">
        <v>722</v>
      </c>
    </row>
    <row r="167" spans="2:65" s="1" customFormat="1" ht="16.5" customHeight="1">
      <c r="B167" s="130"/>
      <c r="C167" s="170" t="s">
        <v>723</v>
      </c>
      <c r="D167" s="170" t="s">
        <v>328</v>
      </c>
      <c r="E167" s="171" t="s">
        <v>724</v>
      </c>
      <c r="F167" s="172" t="s">
        <v>725</v>
      </c>
      <c r="G167" s="173" t="s">
        <v>137</v>
      </c>
      <c r="H167" s="174">
        <v>1</v>
      </c>
      <c r="I167" s="175"/>
      <c r="J167" s="176">
        <f t="shared" si="20"/>
        <v>0</v>
      </c>
      <c r="K167" s="172" t="s">
        <v>1</v>
      </c>
      <c r="L167" s="177"/>
      <c r="M167" s="178" t="s">
        <v>1</v>
      </c>
      <c r="N167" s="179" t="s">
        <v>41</v>
      </c>
      <c r="P167" s="140">
        <f t="shared" si="21"/>
        <v>0</v>
      </c>
      <c r="Q167" s="140">
        <v>5E-05</v>
      </c>
      <c r="R167" s="140">
        <f t="shared" si="22"/>
        <v>5E-05</v>
      </c>
      <c r="S167" s="140">
        <v>0</v>
      </c>
      <c r="T167" s="141">
        <f t="shared" si="23"/>
        <v>0</v>
      </c>
      <c r="AR167" s="142" t="s">
        <v>631</v>
      </c>
      <c r="AT167" s="142" t="s">
        <v>328</v>
      </c>
      <c r="AU167" s="142" t="s">
        <v>86</v>
      </c>
      <c r="AY167" s="15" t="s">
        <v>132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5" t="s">
        <v>84</v>
      </c>
      <c r="BK167" s="143">
        <f t="shared" si="29"/>
        <v>0</v>
      </c>
      <c r="BL167" s="15" t="s">
        <v>627</v>
      </c>
      <c r="BM167" s="142" t="s">
        <v>726</v>
      </c>
    </row>
    <row r="168" spans="2:47" s="1" customFormat="1" ht="29.25">
      <c r="B168" s="30"/>
      <c r="D168" s="150" t="s">
        <v>213</v>
      </c>
      <c r="F168" s="164" t="s">
        <v>676</v>
      </c>
      <c r="I168" s="165"/>
      <c r="L168" s="30"/>
      <c r="M168" s="166"/>
      <c r="T168" s="54"/>
      <c r="AT168" s="15" t="s">
        <v>213</v>
      </c>
      <c r="AU168" s="15" t="s">
        <v>86</v>
      </c>
    </row>
    <row r="169" spans="2:65" s="1" customFormat="1" ht="16.5" customHeight="1">
      <c r="B169" s="130"/>
      <c r="C169" s="131" t="s">
        <v>727</v>
      </c>
      <c r="D169" s="131" t="s">
        <v>135</v>
      </c>
      <c r="E169" s="132" t="s">
        <v>728</v>
      </c>
      <c r="F169" s="133" t="s">
        <v>729</v>
      </c>
      <c r="G169" s="134" t="s">
        <v>137</v>
      </c>
      <c r="H169" s="135">
        <v>1</v>
      </c>
      <c r="I169" s="136"/>
      <c r="J169" s="137">
        <f>ROUND(I169*H169,2)</f>
        <v>0</v>
      </c>
      <c r="K169" s="133" t="s">
        <v>1</v>
      </c>
      <c r="L169" s="30"/>
      <c r="M169" s="138" t="s">
        <v>1</v>
      </c>
      <c r="N169" s="139" t="s">
        <v>41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627</v>
      </c>
      <c r="AT169" s="142" t="s">
        <v>135</v>
      </c>
      <c r="AU169" s="142" t="s">
        <v>86</v>
      </c>
      <c r="AY169" s="15" t="s">
        <v>132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84</v>
      </c>
      <c r="BK169" s="143">
        <f>ROUND(I169*H169,2)</f>
        <v>0</v>
      </c>
      <c r="BL169" s="15" t="s">
        <v>627</v>
      </c>
      <c r="BM169" s="142" t="s">
        <v>730</v>
      </c>
    </row>
    <row r="170" spans="2:65" s="1" customFormat="1" ht="16.5" customHeight="1">
      <c r="B170" s="130"/>
      <c r="C170" s="170" t="s">
        <v>731</v>
      </c>
      <c r="D170" s="170" t="s">
        <v>328</v>
      </c>
      <c r="E170" s="171" t="s">
        <v>732</v>
      </c>
      <c r="F170" s="172" t="s">
        <v>733</v>
      </c>
      <c r="G170" s="173" t="s">
        <v>137</v>
      </c>
      <c r="H170" s="174">
        <v>1</v>
      </c>
      <c r="I170" s="175"/>
      <c r="J170" s="176">
        <f>ROUND(I170*H170,2)</f>
        <v>0</v>
      </c>
      <c r="K170" s="172" t="s">
        <v>1</v>
      </c>
      <c r="L170" s="177"/>
      <c r="M170" s="178" t="s">
        <v>1</v>
      </c>
      <c r="N170" s="179" t="s">
        <v>41</v>
      </c>
      <c r="P170" s="140">
        <f>O170*H170</f>
        <v>0</v>
      </c>
      <c r="Q170" s="140">
        <v>5E-05</v>
      </c>
      <c r="R170" s="140">
        <f>Q170*H170</f>
        <v>5E-05</v>
      </c>
      <c r="S170" s="140">
        <v>0</v>
      </c>
      <c r="T170" s="141">
        <f>S170*H170</f>
        <v>0</v>
      </c>
      <c r="AR170" s="142" t="s">
        <v>631</v>
      </c>
      <c r="AT170" s="142" t="s">
        <v>328</v>
      </c>
      <c r="AU170" s="142" t="s">
        <v>86</v>
      </c>
      <c r="AY170" s="15" t="s">
        <v>132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84</v>
      </c>
      <c r="BK170" s="143">
        <f>ROUND(I170*H170,2)</f>
        <v>0</v>
      </c>
      <c r="BL170" s="15" t="s">
        <v>627</v>
      </c>
      <c r="BM170" s="142" t="s">
        <v>734</v>
      </c>
    </row>
    <row r="171" spans="2:47" s="1" customFormat="1" ht="29.25">
      <c r="B171" s="30"/>
      <c r="D171" s="150" t="s">
        <v>213</v>
      </c>
      <c r="F171" s="164" t="s">
        <v>683</v>
      </c>
      <c r="I171" s="165"/>
      <c r="L171" s="30"/>
      <c r="M171" s="166"/>
      <c r="T171" s="54"/>
      <c r="AT171" s="15" t="s">
        <v>213</v>
      </c>
      <c r="AU171" s="15" t="s">
        <v>86</v>
      </c>
    </row>
    <row r="172" spans="2:65" s="1" customFormat="1" ht="16.5" customHeight="1">
      <c r="B172" s="130"/>
      <c r="C172" s="131" t="s">
        <v>735</v>
      </c>
      <c r="D172" s="131" t="s">
        <v>135</v>
      </c>
      <c r="E172" s="132" t="s">
        <v>684</v>
      </c>
      <c r="F172" s="133" t="s">
        <v>685</v>
      </c>
      <c r="G172" s="134" t="s">
        <v>197</v>
      </c>
      <c r="H172" s="135">
        <v>3</v>
      </c>
      <c r="I172" s="136"/>
      <c r="J172" s="137">
        <f aca="true" t="shared" si="30" ref="J172:J184">ROUND(I172*H172,2)</f>
        <v>0</v>
      </c>
      <c r="K172" s="133" t="s">
        <v>1</v>
      </c>
      <c r="L172" s="30"/>
      <c r="M172" s="138" t="s">
        <v>1</v>
      </c>
      <c r="N172" s="139" t="s">
        <v>41</v>
      </c>
      <c r="P172" s="140">
        <f aca="true" t="shared" si="31" ref="P172:P184">O172*H172</f>
        <v>0</v>
      </c>
      <c r="Q172" s="140">
        <v>0</v>
      </c>
      <c r="R172" s="140">
        <f aca="true" t="shared" si="32" ref="R172:R184">Q172*H172</f>
        <v>0</v>
      </c>
      <c r="S172" s="140">
        <v>0</v>
      </c>
      <c r="T172" s="141">
        <f aca="true" t="shared" si="33" ref="T172:T184">S172*H172</f>
        <v>0</v>
      </c>
      <c r="AR172" s="142" t="s">
        <v>627</v>
      </c>
      <c r="AT172" s="142" t="s">
        <v>135</v>
      </c>
      <c r="AU172" s="142" t="s">
        <v>86</v>
      </c>
      <c r="AY172" s="15" t="s">
        <v>132</v>
      </c>
      <c r="BE172" s="143">
        <f aca="true" t="shared" si="34" ref="BE172:BE184">IF(N172="základní",J172,0)</f>
        <v>0</v>
      </c>
      <c r="BF172" s="143">
        <f aca="true" t="shared" si="35" ref="BF172:BF184">IF(N172="snížená",J172,0)</f>
        <v>0</v>
      </c>
      <c r="BG172" s="143">
        <f aca="true" t="shared" si="36" ref="BG172:BG184">IF(N172="zákl. přenesená",J172,0)</f>
        <v>0</v>
      </c>
      <c r="BH172" s="143">
        <f aca="true" t="shared" si="37" ref="BH172:BH184">IF(N172="sníž. přenesená",J172,0)</f>
        <v>0</v>
      </c>
      <c r="BI172" s="143">
        <f aca="true" t="shared" si="38" ref="BI172:BI184">IF(N172="nulová",J172,0)</f>
        <v>0</v>
      </c>
      <c r="BJ172" s="15" t="s">
        <v>84</v>
      </c>
      <c r="BK172" s="143">
        <f aca="true" t="shared" si="39" ref="BK172:BK184">ROUND(I172*H172,2)</f>
        <v>0</v>
      </c>
      <c r="BL172" s="15" t="s">
        <v>627</v>
      </c>
      <c r="BM172" s="142" t="s">
        <v>736</v>
      </c>
    </row>
    <row r="173" spans="2:65" s="1" customFormat="1" ht="16.5" customHeight="1">
      <c r="B173" s="130"/>
      <c r="C173" s="131" t="s">
        <v>737</v>
      </c>
      <c r="D173" s="131" t="s">
        <v>135</v>
      </c>
      <c r="E173" s="132" t="s">
        <v>687</v>
      </c>
      <c r="F173" s="133" t="s">
        <v>688</v>
      </c>
      <c r="G173" s="134" t="s">
        <v>197</v>
      </c>
      <c r="H173" s="135">
        <v>1</v>
      </c>
      <c r="I173" s="136"/>
      <c r="J173" s="137">
        <f t="shared" si="30"/>
        <v>0</v>
      </c>
      <c r="K173" s="133" t="s">
        <v>1</v>
      </c>
      <c r="L173" s="30"/>
      <c r="M173" s="138" t="s">
        <v>1</v>
      </c>
      <c r="N173" s="139" t="s">
        <v>41</v>
      </c>
      <c r="P173" s="140">
        <f t="shared" si="31"/>
        <v>0</v>
      </c>
      <c r="Q173" s="140">
        <v>0</v>
      </c>
      <c r="R173" s="140">
        <f t="shared" si="32"/>
        <v>0</v>
      </c>
      <c r="S173" s="140">
        <v>0</v>
      </c>
      <c r="T173" s="141">
        <f t="shared" si="33"/>
        <v>0</v>
      </c>
      <c r="AR173" s="142" t="s">
        <v>627</v>
      </c>
      <c r="AT173" s="142" t="s">
        <v>135</v>
      </c>
      <c r="AU173" s="142" t="s">
        <v>86</v>
      </c>
      <c r="AY173" s="15" t="s">
        <v>132</v>
      </c>
      <c r="BE173" s="143">
        <f t="shared" si="34"/>
        <v>0</v>
      </c>
      <c r="BF173" s="143">
        <f t="shared" si="35"/>
        <v>0</v>
      </c>
      <c r="BG173" s="143">
        <f t="shared" si="36"/>
        <v>0</v>
      </c>
      <c r="BH173" s="143">
        <f t="shared" si="37"/>
        <v>0</v>
      </c>
      <c r="BI173" s="143">
        <f t="shared" si="38"/>
        <v>0</v>
      </c>
      <c r="BJ173" s="15" t="s">
        <v>84</v>
      </c>
      <c r="BK173" s="143">
        <f t="shared" si="39"/>
        <v>0</v>
      </c>
      <c r="BL173" s="15" t="s">
        <v>627</v>
      </c>
      <c r="BM173" s="142" t="s">
        <v>738</v>
      </c>
    </row>
    <row r="174" spans="2:65" s="1" customFormat="1" ht="16.5" customHeight="1">
      <c r="B174" s="130"/>
      <c r="C174" s="131" t="s">
        <v>739</v>
      </c>
      <c r="D174" s="131" t="s">
        <v>135</v>
      </c>
      <c r="E174" s="132" t="s">
        <v>690</v>
      </c>
      <c r="F174" s="133" t="s">
        <v>691</v>
      </c>
      <c r="G174" s="134" t="s">
        <v>197</v>
      </c>
      <c r="H174" s="135">
        <v>1</v>
      </c>
      <c r="I174" s="136"/>
      <c r="J174" s="137">
        <f t="shared" si="30"/>
        <v>0</v>
      </c>
      <c r="K174" s="133" t="s">
        <v>1</v>
      </c>
      <c r="L174" s="30"/>
      <c r="M174" s="138" t="s">
        <v>1</v>
      </c>
      <c r="N174" s="139" t="s">
        <v>41</v>
      </c>
      <c r="P174" s="140">
        <f t="shared" si="31"/>
        <v>0</v>
      </c>
      <c r="Q174" s="140">
        <v>0</v>
      </c>
      <c r="R174" s="140">
        <f t="shared" si="32"/>
        <v>0</v>
      </c>
      <c r="S174" s="140">
        <v>0</v>
      </c>
      <c r="T174" s="141">
        <f t="shared" si="33"/>
        <v>0</v>
      </c>
      <c r="AR174" s="142" t="s">
        <v>627</v>
      </c>
      <c r="AT174" s="142" t="s">
        <v>135</v>
      </c>
      <c r="AU174" s="142" t="s">
        <v>86</v>
      </c>
      <c r="AY174" s="15" t="s">
        <v>132</v>
      </c>
      <c r="BE174" s="143">
        <f t="shared" si="34"/>
        <v>0</v>
      </c>
      <c r="BF174" s="143">
        <f t="shared" si="35"/>
        <v>0</v>
      </c>
      <c r="BG174" s="143">
        <f t="shared" si="36"/>
        <v>0</v>
      </c>
      <c r="BH174" s="143">
        <f t="shared" si="37"/>
        <v>0</v>
      </c>
      <c r="BI174" s="143">
        <f t="shared" si="38"/>
        <v>0</v>
      </c>
      <c r="BJ174" s="15" t="s">
        <v>84</v>
      </c>
      <c r="BK174" s="143">
        <f t="shared" si="39"/>
        <v>0</v>
      </c>
      <c r="BL174" s="15" t="s">
        <v>627</v>
      </c>
      <c r="BM174" s="142" t="s">
        <v>740</v>
      </c>
    </row>
    <row r="175" spans="2:65" s="1" customFormat="1" ht="16.5" customHeight="1">
      <c r="B175" s="130"/>
      <c r="C175" s="131" t="s">
        <v>741</v>
      </c>
      <c r="D175" s="131" t="s">
        <v>135</v>
      </c>
      <c r="E175" s="132" t="s">
        <v>693</v>
      </c>
      <c r="F175" s="133" t="s">
        <v>694</v>
      </c>
      <c r="G175" s="134" t="s">
        <v>173</v>
      </c>
      <c r="H175" s="135">
        <v>30</v>
      </c>
      <c r="I175" s="136"/>
      <c r="J175" s="137">
        <f t="shared" si="30"/>
        <v>0</v>
      </c>
      <c r="K175" s="133" t="s">
        <v>1</v>
      </c>
      <c r="L175" s="30"/>
      <c r="M175" s="138" t="s">
        <v>1</v>
      </c>
      <c r="N175" s="139" t="s">
        <v>41</v>
      </c>
      <c r="P175" s="140">
        <f t="shared" si="31"/>
        <v>0</v>
      </c>
      <c r="Q175" s="140">
        <v>0</v>
      </c>
      <c r="R175" s="140">
        <f t="shared" si="32"/>
        <v>0</v>
      </c>
      <c r="S175" s="140">
        <v>0</v>
      </c>
      <c r="T175" s="141">
        <f t="shared" si="33"/>
        <v>0</v>
      </c>
      <c r="AR175" s="142" t="s">
        <v>627</v>
      </c>
      <c r="AT175" s="142" t="s">
        <v>135</v>
      </c>
      <c r="AU175" s="142" t="s">
        <v>86</v>
      </c>
      <c r="AY175" s="15" t="s">
        <v>132</v>
      </c>
      <c r="BE175" s="143">
        <f t="shared" si="34"/>
        <v>0</v>
      </c>
      <c r="BF175" s="143">
        <f t="shared" si="35"/>
        <v>0</v>
      </c>
      <c r="BG175" s="143">
        <f t="shared" si="36"/>
        <v>0</v>
      </c>
      <c r="BH175" s="143">
        <f t="shared" si="37"/>
        <v>0</v>
      </c>
      <c r="BI175" s="143">
        <f t="shared" si="38"/>
        <v>0</v>
      </c>
      <c r="BJ175" s="15" t="s">
        <v>84</v>
      </c>
      <c r="BK175" s="143">
        <f t="shared" si="39"/>
        <v>0</v>
      </c>
      <c r="BL175" s="15" t="s">
        <v>627</v>
      </c>
      <c r="BM175" s="142" t="s">
        <v>742</v>
      </c>
    </row>
    <row r="176" spans="2:65" s="1" customFormat="1" ht="16.5" customHeight="1">
      <c r="B176" s="130"/>
      <c r="C176" s="131" t="s">
        <v>743</v>
      </c>
      <c r="D176" s="131" t="s">
        <v>135</v>
      </c>
      <c r="E176" s="132" t="s">
        <v>696</v>
      </c>
      <c r="F176" s="133" t="s">
        <v>697</v>
      </c>
      <c r="G176" s="134" t="s">
        <v>173</v>
      </c>
      <c r="H176" s="135">
        <v>25</v>
      </c>
      <c r="I176" s="136"/>
      <c r="J176" s="137">
        <f t="shared" si="30"/>
        <v>0</v>
      </c>
      <c r="K176" s="133" t="s">
        <v>1</v>
      </c>
      <c r="L176" s="30"/>
      <c r="M176" s="138" t="s">
        <v>1</v>
      </c>
      <c r="N176" s="139" t="s">
        <v>41</v>
      </c>
      <c r="P176" s="140">
        <f t="shared" si="31"/>
        <v>0</v>
      </c>
      <c r="Q176" s="140">
        <v>0</v>
      </c>
      <c r="R176" s="140">
        <f t="shared" si="32"/>
        <v>0</v>
      </c>
      <c r="S176" s="140">
        <v>0</v>
      </c>
      <c r="T176" s="141">
        <f t="shared" si="33"/>
        <v>0</v>
      </c>
      <c r="AR176" s="142" t="s">
        <v>627</v>
      </c>
      <c r="AT176" s="142" t="s">
        <v>135</v>
      </c>
      <c r="AU176" s="142" t="s">
        <v>86</v>
      </c>
      <c r="AY176" s="15" t="s">
        <v>132</v>
      </c>
      <c r="BE176" s="143">
        <f t="shared" si="34"/>
        <v>0</v>
      </c>
      <c r="BF176" s="143">
        <f t="shared" si="35"/>
        <v>0</v>
      </c>
      <c r="BG176" s="143">
        <f t="shared" si="36"/>
        <v>0</v>
      </c>
      <c r="BH176" s="143">
        <f t="shared" si="37"/>
        <v>0</v>
      </c>
      <c r="BI176" s="143">
        <f t="shared" si="38"/>
        <v>0</v>
      </c>
      <c r="BJ176" s="15" t="s">
        <v>84</v>
      </c>
      <c r="BK176" s="143">
        <f t="shared" si="39"/>
        <v>0</v>
      </c>
      <c r="BL176" s="15" t="s">
        <v>627</v>
      </c>
      <c r="BM176" s="142" t="s">
        <v>744</v>
      </c>
    </row>
    <row r="177" spans="2:65" s="1" customFormat="1" ht="16.5" customHeight="1">
      <c r="B177" s="130"/>
      <c r="C177" s="131" t="s">
        <v>745</v>
      </c>
      <c r="D177" s="131" t="s">
        <v>135</v>
      </c>
      <c r="E177" s="132" t="s">
        <v>699</v>
      </c>
      <c r="F177" s="133" t="s">
        <v>700</v>
      </c>
      <c r="G177" s="134" t="s">
        <v>173</v>
      </c>
      <c r="H177" s="135">
        <v>5</v>
      </c>
      <c r="I177" s="136"/>
      <c r="J177" s="137">
        <f t="shared" si="30"/>
        <v>0</v>
      </c>
      <c r="K177" s="133" t="s">
        <v>1</v>
      </c>
      <c r="L177" s="30"/>
      <c r="M177" s="138" t="s">
        <v>1</v>
      </c>
      <c r="N177" s="139" t="s">
        <v>41</v>
      </c>
      <c r="P177" s="140">
        <f t="shared" si="31"/>
        <v>0</v>
      </c>
      <c r="Q177" s="140">
        <v>0</v>
      </c>
      <c r="R177" s="140">
        <f t="shared" si="32"/>
        <v>0</v>
      </c>
      <c r="S177" s="140">
        <v>0</v>
      </c>
      <c r="T177" s="141">
        <f t="shared" si="33"/>
        <v>0</v>
      </c>
      <c r="AR177" s="142" t="s">
        <v>627</v>
      </c>
      <c r="AT177" s="142" t="s">
        <v>135</v>
      </c>
      <c r="AU177" s="142" t="s">
        <v>86</v>
      </c>
      <c r="AY177" s="15" t="s">
        <v>132</v>
      </c>
      <c r="BE177" s="143">
        <f t="shared" si="34"/>
        <v>0</v>
      </c>
      <c r="BF177" s="143">
        <f t="shared" si="35"/>
        <v>0</v>
      </c>
      <c r="BG177" s="143">
        <f t="shared" si="36"/>
        <v>0</v>
      </c>
      <c r="BH177" s="143">
        <f t="shared" si="37"/>
        <v>0</v>
      </c>
      <c r="BI177" s="143">
        <f t="shared" si="38"/>
        <v>0</v>
      </c>
      <c r="BJ177" s="15" t="s">
        <v>84</v>
      </c>
      <c r="BK177" s="143">
        <f t="shared" si="39"/>
        <v>0</v>
      </c>
      <c r="BL177" s="15" t="s">
        <v>627</v>
      </c>
      <c r="BM177" s="142" t="s">
        <v>746</v>
      </c>
    </row>
    <row r="178" spans="2:65" s="1" customFormat="1" ht="16.5" customHeight="1">
      <c r="B178" s="130"/>
      <c r="C178" s="131" t="s">
        <v>747</v>
      </c>
      <c r="D178" s="131" t="s">
        <v>135</v>
      </c>
      <c r="E178" s="132" t="s">
        <v>748</v>
      </c>
      <c r="F178" s="133" t="s">
        <v>749</v>
      </c>
      <c r="G178" s="134" t="s">
        <v>197</v>
      </c>
      <c r="H178" s="135">
        <v>3</v>
      </c>
      <c r="I178" s="136"/>
      <c r="J178" s="137">
        <f t="shared" si="30"/>
        <v>0</v>
      </c>
      <c r="K178" s="133" t="s">
        <v>1</v>
      </c>
      <c r="L178" s="30"/>
      <c r="M178" s="138" t="s">
        <v>1</v>
      </c>
      <c r="N178" s="139" t="s">
        <v>41</v>
      </c>
      <c r="P178" s="140">
        <f t="shared" si="31"/>
        <v>0</v>
      </c>
      <c r="Q178" s="140">
        <v>0</v>
      </c>
      <c r="R178" s="140">
        <f t="shared" si="32"/>
        <v>0</v>
      </c>
      <c r="S178" s="140">
        <v>0</v>
      </c>
      <c r="T178" s="141">
        <f t="shared" si="33"/>
        <v>0</v>
      </c>
      <c r="AR178" s="142" t="s">
        <v>627</v>
      </c>
      <c r="AT178" s="142" t="s">
        <v>135</v>
      </c>
      <c r="AU178" s="142" t="s">
        <v>86</v>
      </c>
      <c r="AY178" s="15" t="s">
        <v>132</v>
      </c>
      <c r="BE178" s="143">
        <f t="shared" si="34"/>
        <v>0</v>
      </c>
      <c r="BF178" s="143">
        <f t="shared" si="35"/>
        <v>0</v>
      </c>
      <c r="BG178" s="143">
        <f t="shared" si="36"/>
        <v>0</v>
      </c>
      <c r="BH178" s="143">
        <f t="shared" si="37"/>
        <v>0</v>
      </c>
      <c r="BI178" s="143">
        <f t="shared" si="38"/>
        <v>0</v>
      </c>
      <c r="BJ178" s="15" t="s">
        <v>84</v>
      </c>
      <c r="BK178" s="143">
        <f t="shared" si="39"/>
        <v>0</v>
      </c>
      <c r="BL178" s="15" t="s">
        <v>627</v>
      </c>
      <c r="BM178" s="142" t="s">
        <v>750</v>
      </c>
    </row>
    <row r="179" spans="2:65" s="1" customFormat="1" ht="16.5" customHeight="1">
      <c r="B179" s="130"/>
      <c r="C179" s="170" t="s">
        <v>751</v>
      </c>
      <c r="D179" s="170" t="s">
        <v>328</v>
      </c>
      <c r="E179" s="171" t="s">
        <v>752</v>
      </c>
      <c r="F179" s="172" t="s">
        <v>753</v>
      </c>
      <c r="G179" s="173" t="s">
        <v>197</v>
      </c>
      <c r="H179" s="174">
        <v>1</v>
      </c>
      <c r="I179" s="175"/>
      <c r="J179" s="176">
        <f t="shared" si="30"/>
        <v>0</v>
      </c>
      <c r="K179" s="172"/>
      <c r="L179" s="177"/>
      <c r="M179" s="178" t="s">
        <v>1</v>
      </c>
      <c r="N179" s="179" t="s">
        <v>41</v>
      </c>
      <c r="P179" s="140">
        <f t="shared" si="31"/>
        <v>0</v>
      </c>
      <c r="Q179" s="140">
        <v>5E-05</v>
      </c>
      <c r="R179" s="140">
        <f t="shared" si="32"/>
        <v>5E-05</v>
      </c>
      <c r="S179" s="140">
        <v>0</v>
      </c>
      <c r="T179" s="141">
        <f t="shared" si="33"/>
        <v>0</v>
      </c>
      <c r="AR179" s="142" t="s">
        <v>631</v>
      </c>
      <c r="AT179" s="142" t="s">
        <v>328</v>
      </c>
      <c r="AU179" s="142" t="s">
        <v>86</v>
      </c>
      <c r="AY179" s="15" t="s">
        <v>132</v>
      </c>
      <c r="BE179" s="143">
        <f t="shared" si="34"/>
        <v>0</v>
      </c>
      <c r="BF179" s="143">
        <f t="shared" si="35"/>
        <v>0</v>
      </c>
      <c r="BG179" s="143">
        <f t="shared" si="36"/>
        <v>0</v>
      </c>
      <c r="BH179" s="143">
        <f t="shared" si="37"/>
        <v>0</v>
      </c>
      <c r="BI179" s="143">
        <f t="shared" si="38"/>
        <v>0</v>
      </c>
      <c r="BJ179" s="15" t="s">
        <v>84</v>
      </c>
      <c r="BK179" s="143">
        <f t="shared" si="39"/>
        <v>0</v>
      </c>
      <c r="BL179" s="15" t="s">
        <v>627</v>
      </c>
      <c r="BM179" s="142" t="s">
        <v>754</v>
      </c>
    </row>
    <row r="180" spans="2:65" s="1" customFormat="1" ht="16.5" customHeight="1">
      <c r="B180" s="130"/>
      <c r="C180" s="170" t="s">
        <v>755</v>
      </c>
      <c r="D180" s="170" t="s">
        <v>328</v>
      </c>
      <c r="E180" s="171" t="s">
        <v>756</v>
      </c>
      <c r="F180" s="172" t="s">
        <v>757</v>
      </c>
      <c r="G180" s="173" t="s">
        <v>197</v>
      </c>
      <c r="H180" s="174">
        <v>2</v>
      </c>
      <c r="I180" s="175"/>
      <c r="J180" s="176">
        <f t="shared" si="30"/>
        <v>0</v>
      </c>
      <c r="K180" s="172"/>
      <c r="L180" s="177"/>
      <c r="M180" s="178" t="s">
        <v>1</v>
      </c>
      <c r="N180" s="179" t="s">
        <v>41</v>
      </c>
      <c r="P180" s="140">
        <f t="shared" si="31"/>
        <v>0</v>
      </c>
      <c r="Q180" s="140">
        <v>5E-05</v>
      </c>
      <c r="R180" s="140">
        <f t="shared" si="32"/>
        <v>0.0001</v>
      </c>
      <c r="S180" s="140">
        <v>0</v>
      </c>
      <c r="T180" s="141">
        <f t="shared" si="33"/>
        <v>0</v>
      </c>
      <c r="AR180" s="142" t="s">
        <v>631</v>
      </c>
      <c r="AT180" s="142" t="s">
        <v>328</v>
      </c>
      <c r="AU180" s="142" t="s">
        <v>86</v>
      </c>
      <c r="AY180" s="15" t="s">
        <v>132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5" t="s">
        <v>84</v>
      </c>
      <c r="BK180" s="143">
        <f t="shared" si="39"/>
        <v>0</v>
      </c>
      <c r="BL180" s="15" t="s">
        <v>627</v>
      </c>
      <c r="BM180" s="142" t="s">
        <v>758</v>
      </c>
    </row>
    <row r="181" spans="2:65" s="1" customFormat="1" ht="16.5" customHeight="1">
      <c r="B181" s="130"/>
      <c r="C181" s="131" t="s">
        <v>759</v>
      </c>
      <c r="D181" s="131" t="s">
        <v>135</v>
      </c>
      <c r="E181" s="132" t="s">
        <v>760</v>
      </c>
      <c r="F181" s="133" t="s">
        <v>761</v>
      </c>
      <c r="G181" s="134" t="s">
        <v>197</v>
      </c>
      <c r="H181" s="135">
        <v>3</v>
      </c>
      <c r="I181" s="136"/>
      <c r="J181" s="137">
        <f t="shared" si="30"/>
        <v>0</v>
      </c>
      <c r="K181" s="133"/>
      <c r="L181" s="30"/>
      <c r="M181" s="138" t="s">
        <v>1</v>
      </c>
      <c r="N181" s="139" t="s">
        <v>41</v>
      </c>
      <c r="P181" s="140">
        <f t="shared" si="31"/>
        <v>0</v>
      </c>
      <c r="Q181" s="140">
        <v>0</v>
      </c>
      <c r="R181" s="140">
        <f t="shared" si="32"/>
        <v>0</v>
      </c>
      <c r="S181" s="140">
        <v>0</v>
      </c>
      <c r="T181" s="141">
        <f t="shared" si="33"/>
        <v>0</v>
      </c>
      <c r="AR181" s="142" t="s">
        <v>627</v>
      </c>
      <c r="AT181" s="142" t="s">
        <v>135</v>
      </c>
      <c r="AU181" s="142" t="s">
        <v>86</v>
      </c>
      <c r="AY181" s="15" t="s">
        <v>132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5" t="s">
        <v>84</v>
      </c>
      <c r="BK181" s="143">
        <f t="shared" si="39"/>
        <v>0</v>
      </c>
      <c r="BL181" s="15" t="s">
        <v>627</v>
      </c>
      <c r="BM181" s="142" t="s">
        <v>762</v>
      </c>
    </row>
    <row r="182" spans="2:65" s="1" customFormat="1" ht="16.5" customHeight="1">
      <c r="B182" s="130"/>
      <c r="C182" s="131" t="s">
        <v>763</v>
      </c>
      <c r="D182" s="131" t="s">
        <v>135</v>
      </c>
      <c r="E182" s="132" t="s">
        <v>764</v>
      </c>
      <c r="F182" s="133" t="s">
        <v>765</v>
      </c>
      <c r="G182" s="134" t="s">
        <v>197</v>
      </c>
      <c r="H182" s="135">
        <v>1</v>
      </c>
      <c r="I182" s="136"/>
      <c r="J182" s="137">
        <f t="shared" si="30"/>
        <v>0</v>
      </c>
      <c r="K182" s="133"/>
      <c r="L182" s="30"/>
      <c r="M182" s="138" t="s">
        <v>1</v>
      </c>
      <c r="N182" s="139" t="s">
        <v>41</v>
      </c>
      <c r="P182" s="140">
        <f t="shared" si="31"/>
        <v>0</v>
      </c>
      <c r="Q182" s="140">
        <v>0</v>
      </c>
      <c r="R182" s="140">
        <f t="shared" si="32"/>
        <v>0</v>
      </c>
      <c r="S182" s="140">
        <v>0</v>
      </c>
      <c r="T182" s="141">
        <f t="shared" si="33"/>
        <v>0</v>
      </c>
      <c r="AR182" s="142" t="s">
        <v>627</v>
      </c>
      <c r="AT182" s="142" t="s">
        <v>135</v>
      </c>
      <c r="AU182" s="142" t="s">
        <v>86</v>
      </c>
      <c r="AY182" s="15" t="s">
        <v>132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5" t="s">
        <v>84</v>
      </c>
      <c r="BK182" s="143">
        <f t="shared" si="39"/>
        <v>0</v>
      </c>
      <c r="BL182" s="15" t="s">
        <v>627</v>
      </c>
      <c r="BM182" s="142" t="s">
        <v>766</v>
      </c>
    </row>
    <row r="183" spans="2:65" s="1" customFormat="1" ht="16.5" customHeight="1">
      <c r="B183" s="130"/>
      <c r="C183" s="131" t="s">
        <v>767</v>
      </c>
      <c r="D183" s="131" t="s">
        <v>135</v>
      </c>
      <c r="E183" s="132" t="s">
        <v>768</v>
      </c>
      <c r="F183" s="133" t="s">
        <v>769</v>
      </c>
      <c r="G183" s="134" t="s">
        <v>197</v>
      </c>
      <c r="H183" s="135">
        <v>2</v>
      </c>
      <c r="I183" s="136"/>
      <c r="J183" s="137">
        <f t="shared" si="30"/>
        <v>0</v>
      </c>
      <c r="K183" s="133"/>
      <c r="L183" s="30"/>
      <c r="M183" s="138" t="s">
        <v>1</v>
      </c>
      <c r="N183" s="139" t="s">
        <v>41</v>
      </c>
      <c r="P183" s="140">
        <f t="shared" si="31"/>
        <v>0</v>
      </c>
      <c r="Q183" s="140">
        <v>0</v>
      </c>
      <c r="R183" s="140">
        <f t="shared" si="32"/>
        <v>0</v>
      </c>
      <c r="S183" s="140">
        <v>0</v>
      </c>
      <c r="T183" s="141">
        <f t="shared" si="33"/>
        <v>0</v>
      </c>
      <c r="AR183" s="142" t="s">
        <v>627</v>
      </c>
      <c r="AT183" s="142" t="s">
        <v>135</v>
      </c>
      <c r="AU183" s="142" t="s">
        <v>86</v>
      </c>
      <c r="AY183" s="15" t="s">
        <v>132</v>
      </c>
      <c r="BE183" s="143">
        <f t="shared" si="34"/>
        <v>0</v>
      </c>
      <c r="BF183" s="143">
        <f t="shared" si="35"/>
        <v>0</v>
      </c>
      <c r="BG183" s="143">
        <f t="shared" si="36"/>
        <v>0</v>
      </c>
      <c r="BH183" s="143">
        <f t="shared" si="37"/>
        <v>0</v>
      </c>
      <c r="BI183" s="143">
        <f t="shared" si="38"/>
        <v>0</v>
      </c>
      <c r="BJ183" s="15" t="s">
        <v>84</v>
      </c>
      <c r="BK183" s="143">
        <f t="shared" si="39"/>
        <v>0</v>
      </c>
      <c r="BL183" s="15" t="s">
        <v>627</v>
      </c>
      <c r="BM183" s="142" t="s">
        <v>770</v>
      </c>
    </row>
    <row r="184" spans="2:65" s="1" customFormat="1" ht="16.5" customHeight="1">
      <c r="B184" s="130"/>
      <c r="C184" s="131" t="s">
        <v>771</v>
      </c>
      <c r="D184" s="131" t="s">
        <v>135</v>
      </c>
      <c r="E184" s="132" t="s">
        <v>772</v>
      </c>
      <c r="F184" s="133" t="s">
        <v>773</v>
      </c>
      <c r="G184" s="134" t="s">
        <v>197</v>
      </c>
      <c r="H184" s="135">
        <v>1</v>
      </c>
      <c r="I184" s="136"/>
      <c r="J184" s="137">
        <f t="shared" si="30"/>
        <v>0</v>
      </c>
      <c r="K184" s="133"/>
      <c r="L184" s="30"/>
      <c r="M184" s="138" t="s">
        <v>1</v>
      </c>
      <c r="N184" s="139" t="s">
        <v>41</v>
      </c>
      <c r="P184" s="140">
        <f t="shared" si="31"/>
        <v>0</v>
      </c>
      <c r="Q184" s="140">
        <v>0</v>
      </c>
      <c r="R184" s="140">
        <f t="shared" si="32"/>
        <v>0</v>
      </c>
      <c r="S184" s="140">
        <v>0</v>
      </c>
      <c r="T184" s="141">
        <f t="shared" si="33"/>
        <v>0</v>
      </c>
      <c r="AR184" s="142" t="s">
        <v>627</v>
      </c>
      <c r="AT184" s="142" t="s">
        <v>135</v>
      </c>
      <c r="AU184" s="142" t="s">
        <v>86</v>
      </c>
      <c r="AY184" s="15" t="s">
        <v>132</v>
      </c>
      <c r="BE184" s="143">
        <f t="shared" si="34"/>
        <v>0</v>
      </c>
      <c r="BF184" s="143">
        <f t="shared" si="35"/>
        <v>0</v>
      </c>
      <c r="BG184" s="143">
        <f t="shared" si="36"/>
        <v>0</v>
      </c>
      <c r="BH184" s="143">
        <f t="shared" si="37"/>
        <v>0</v>
      </c>
      <c r="BI184" s="143">
        <f t="shared" si="38"/>
        <v>0</v>
      </c>
      <c r="BJ184" s="15" t="s">
        <v>84</v>
      </c>
      <c r="BK184" s="143">
        <f t="shared" si="39"/>
        <v>0</v>
      </c>
      <c r="BL184" s="15" t="s">
        <v>627</v>
      </c>
      <c r="BM184" s="142" t="s">
        <v>774</v>
      </c>
    </row>
    <row r="185" spans="2:63" s="11" customFormat="1" ht="22.9" customHeight="1">
      <c r="B185" s="118"/>
      <c r="D185" s="119" t="s">
        <v>75</v>
      </c>
      <c r="E185" s="128" t="s">
        <v>775</v>
      </c>
      <c r="F185" s="128" t="s">
        <v>776</v>
      </c>
      <c r="I185" s="121"/>
      <c r="J185" s="129">
        <f>BK185</f>
        <v>0</v>
      </c>
      <c r="L185" s="118"/>
      <c r="M185" s="123"/>
      <c r="P185" s="124">
        <f>SUM(P186:P192)</f>
        <v>0</v>
      </c>
      <c r="R185" s="124">
        <f>SUM(R186:R192)</f>
        <v>0.00030000000000000003</v>
      </c>
      <c r="T185" s="125">
        <f>SUM(T186:T192)</f>
        <v>0</v>
      </c>
      <c r="AR185" s="119" t="s">
        <v>170</v>
      </c>
      <c r="AT185" s="126" t="s">
        <v>75</v>
      </c>
      <c r="AU185" s="126" t="s">
        <v>84</v>
      </c>
      <c r="AY185" s="119" t="s">
        <v>132</v>
      </c>
      <c r="BK185" s="127">
        <f>SUM(BK186:BK192)</f>
        <v>0</v>
      </c>
    </row>
    <row r="186" spans="2:65" s="1" customFormat="1" ht="16.5" customHeight="1">
      <c r="B186" s="130"/>
      <c r="C186" s="131" t="s">
        <v>777</v>
      </c>
      <c r="D186" s="131" t="s">
        <v>135</v>
      </c>
      <c r="E186" s="132" t="s">
        <v>778</v>
      </c>
      <c r="F186" s="133" t="s">
        <v>779</v>
      </c>
      <c r="G186" s="134" t="s">
        <v>197</v>
      </c>
      <c r="H186" s="135">
        <v>4</v>
      </c>
      <c r="I186" s="136"/>
      <c r="J186" s="137">
        <f>ROUND(I186*H186,2)</f>
        <v>0</v>
      </c>
      <c r="K186" s="133"/>
      <c r="L186" s="30"/>
      <c r="M186" s="138" t="s">
        <v>1</v>
      </c>
      <c r="N186" s="139" t="s">
        <v>41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627</v>
      </c>
      <c r="AT186" s="142" t="s">
        <v>135</v>
      </c>
      <c r="AU186" s="142" t="s">
        <v>86</v>
      </c>
      <c r="AY186" s="15" t="s">
        <v>132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84</v>
      </c>
      <c r="BK186" s="143">
        <f>ROUND(I186*H186,2)</f>
        <v>0</v>
      </c>
      <c r="BL186" s="15" t="s">
        <v>627</v>
      </c>
      <c r="BM186" s="142" t="s">
        <v>780</v>
      </c>
    </row>
    <row r="187" spans="2:65" s="1" customFormat="1" ht="16.5" customHeight="1">
      <c r="B187" s="130"/>
      <c r="C187" s="170" t="s">
        <v>781</v>
      </c>
      <c r="D187" s="170" t="s">
        <v>328</v>
      </c>
      <c r="E187" s="171" t="s">
        <v>782</v>
      </c>
      <c r="F187" s="172" t="s">
        <v>783</v>
      </c>
      <c r="G187" s="173" t="s">
        <v>197</v>
      </c>
      <c r="H187" s="174">
        <v>2</v>
      </c>
      <c r="I187" s="175"/>
      <c r="J187" s="176">
        <f>ROUND(I187*H187,2)</f>
        <v>0</v>
      </c>
      <c r="K187" s="172"/>
      <c r="L187" s="177"/>
      <c r="M187" s="178" t="s">
        <v>1</v>
      </c>
      <c r="N187" s="179" t="s">
        <v>41</v>
      </c>
      <c r="P187" s="140">
        <f>O187*H187</f>
        <v>0</v>
      </c>
      <c r="Q187" s="140">
        <v>5E-05</v>
      </c>
      <c r="R187" s="140">
        <f>Q187*H187</f>
        <v>0.0001</v>
      </c>
      <c r="S187" s="140">
        <v>0</v>
      </c>
      <c r="T187" s="141">
        <f>S187*H187</f>
        <v>0</v>
      </c>
      <c r="AR187" s="142" t="s">
        <v>631</v>
      </c>
      <c r="AT187" s="142" t="s">
        <v>328</v>
      </c>
      <c r="AU187" s="142" t="s">
        <v>86</v>
      </c>
      <c r="AY187" s="15" t="s">
        <v>132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5" t="s">
        <v>84</v>
      </c>
      <c r="BK187" s="143">
        <f>ROUND(I187*H187,2)</f>
        <v>0</v>
      </c>
      <c r="BL187" s="15" t="s">
        <v>627</v>
      </c>
      <c r="BM187" s="142" t="s">
        <v>784</v>
      </c>
    </row>
    <row r="188" spans="2:65" s="1" customFormat="1" ht="16.5" customHeight="1">
      <c r="B188" s="130"/>
      <c r="C188" s="170" t="s">
        <v>785</v>
      </c>
      <c r="D188" s="170" t="s">
        <v>328</v>
      </c>
      <c r="E188" s="171" t="s">
        <v>786</v>
      </c>
      <c r="F188" s="172" t="s">
        <v>787</v>
      </c>
      <c r="G188" s="173" t="s">
        <v>197</v>
      </c>
      <c r="H188" s="174">
        <v>2</v>
      </c>
      <c r="I188" s="175"/>
      <c r="J188" s="176">
        <f>ROUND(I188*H188,2)</f>
        <v>0</v>
      </c>
      <c r="K188" s="172"/>
      <c r="L188" s="177"/>
      <c r="M188" s="178" t="s">
        <v>1</v>
      </c>
      <c r="N188" s="179" t="s">
        <v>41</v>
      </c>
      <c r="P188" s="140">
        <f>O188*H188</f>
        <v>0</v>
      </c>
      <c r="Q188" s="140">
        <v>5E-05</v>
      </c>
      <c r="R188" s="140">
        <f>Q188*H188</f>
        <v>0.0001</v>
      </c>
      <c r="S188" s="140">
        <v>0</v>
      </c>
      <c r="T188" s="141">
        <f>S188*H188</f>
        <v>0</v>
      </c>
      <c r="AR188" s="142" t="s">
        <v>631</v>
      </c>
      <c r="AT188" s="142" t="s">
        <v>328</v>
      </c>
      <c r="AU188" s="142" t="s">
        <v>86</v>
      </c>
      <c r="AY188" s="15" t="s">
        <v>132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5" t="s">
        <v>84</v>
      </c>
      <c r="BK188" s="143">
        <f>ROUND(I188*H188,2)</f>
        <v>0</v>
      </c>
      <c r="BL188" s="15" t="s">
        <v>627</v>
      </c>
      <c r="BM188" s="142" t="s">
        <v>788</v>
      </c>
    </row>
    <row r="189" spans="2:65" s="1" customFormat="1" ht="16.5" customHeight="1">
      <c r="B189" s="130"/>
      <c r="C189" s="131" t="s">
        <v>789</v>
      </c>
      <c r="D189" s="131" t="s">
        <v>135</v>
      </c>
      <c r="E189" s="132" t="s">
        <v>790</v>
      </c>
      <c r="F189" s="133" t="s">
        <v>791</v>
      </c>
      <c r="G189" s="134" t="s">
        <v>197</v>
      </c>
      <c r="H189" s="135">
        <v>2</v>
      </c>
      <c r="I189" s="136"/>
      <c r="J189" s="137">
        <f>ROUND(I189*H189,2)</f>
        <v>0</v>
      </c>
      <c r="K189" s="133"/>
      <c r="L189" s="30"/>
      <c r="M189" s="138" t="s">
        <v>1</v>
      </c>
      <c r="N189" s="139" t="s">
        <v>41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627</v>
      </c>
      <c r="AT189" s="142" t="s">
        <v>135</v>
      </c>
      <c r="AU189" s="142" t="s">
        <v>86</v>
      </c>
      <c r="AY189" s="15" t="s">
        <v>132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84</v>
      </c>
      <c r="BK189" s="143">
        <f>ROUND(I189*H189,2)</f>
        <v>0</v>
      </c>
      <c r="BL189" s="15" t="s">
        <v>627</v>
      </c>
      <c r="BM189" s="142" t="s">
        <v>792</v>
      </c>
    </row>
    <row r="190" spans="2:65" s="1" customFormat="1" ht="16.5" customHeight="1">
      <c r="B190" s="130"/>
      <c r="C190" s="170" t="s">
        <v>793</v>
      </c>
      <c r="D190" s="170" t="s">
        <v>328</v>
      </c>
      <c r="E190" s="171" t="s">
        <v>794</v>
      </c>
      <c r="F190" s="172" t="s">
        <v>795</v>
      </c>
      <c r="G190" s="173" t="s">
        <v>197</v>
      </c>
      <c r="H190" s="174">
        <v>2</v>
      </c>
      <c r="I190" s="175"/>
      <c r="J190" s="176">
        <f>ROUND(I190*H190,2)</f>
        <v>0</v>
      </c>
      <c r="K190" s="172" t="s">
        <v>1</v>
      </c>
      <c r="L190" s="177"/>
      <c r="M190" s="178" t="s">
        <v>1</v>
      </c>
      <c r="N190" s="179" t="s">
        <v>41</v>
      </c>
      <c r="P190" s="140">
        <f>O190*H190</f>
        <v>0</v>
      </c>
      <c r="Q190" s="140">
        <v>5E-05</v>
      </c>
      <c r="R190" s="140">
        <f>Q190*H190</f>
        <v>0.0001</v>
      </c>
      <c r="S190" s="140">
        <v>0</v>
      </c>
      <c r="T190" s="141">
        <f>S190*H190</f>
        <v>0</v>
      </c>
      <c r="AR190" s="142" t="s">
        <v>631</v>
      </c>
      <c r="AT190" s="142" t="s">
        <v>328</v>
      </c>
      <c r="AU190" s="142" t="s">
        <v>86</v>
      </c>
      <c r="AY190" s="15" t="s">
        <v>132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5" t="s">
        <v>84</v>
      </c>
      <c r="BK190" s="143">
        <f>ROUND(I190*H190,2)</f>
        <v>0</v>
      </c>
      <c r="BL190" s="15" t="s">
        <v>627</v>
      </c>
      <c r="BM190" s="142" t="s">
        <v>796</v>
      </c>
    </row>
    <row r="191" spans="2:47" s="1" customFormat="1" ht="19.5">
      <c r="B191" s="30"/>
      <c r="D191" s="150" t="s">
        <v>213</v>
      </c>
      <c r="F191" s="164" t="s">
        <v>797</v>
      </c>
      <c r="I191" s="165"/>
      <c r="L191" s="30"/>
      <c r="M191" s="166"/>
      <c r="T191" s="54"/>
      <c r="AT191" s="15" t="s">
        <v>213</v>
      </c>
      <c r="AU191" s="15" t="s">
        <v>86</v>
      </c>
    </row>
    <row r="192" spans="2:65" s="1" customFormat="1" ht="16.5" customHeight="1">
      <c r="B192" s="130"/>
      <c r="C192" s="131" t="s">
        <v>798</v>
      </c>
      <c r="D192" s="131" t="s">
        <v>135</v>
      </c>
      <c r="E192" s="132" t="s">
        <v>799</v>
      </c>
      <c r="F192" s="133" t="s">
        <v>800</v>
      </c>
      <c r="G192" s="134" t="s">
        <v>137</v>
      </c>
      <c r="H192" s="135">
        <v>2</v>
      </c>
      <c r="I192" s="136"/>
      <c r="J192" s="137">
        <f>ROUND(I192*H192,2)</f>
        <v>0</v>
      </c>
      <c r="K192" s="133" t="s">
        <v>1</v>
      </c>
      <c r="L192" s="30"/>
      <c r="M192" s="138" t="s">
        <v>1</v>
      </c>
      <c r="N192" s="139" t="s">
        <v>41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627</v>
      </c>
      <c r="AT192" s="142" t="s">
        <v>135</v>
      </c>
      <c r="AU192" s="142" t="s">
        <v>86</v>
      </c>
      <c r="AY192" s="15" t="s">
        <v>132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5" t="s">
        <v>84</v>
      </c>
      <c r="BK192" s="143">
        <f>ROUND(I192*H192,2)</f>
        <v>0</v>
      </c>
      <c r="BL192" s="15" t="s">
        <v>627</v>
      </c>
      <c r="BM192" s="142" t="s">
        <v>801</v>
      </c>
    </row>
    <row r="193" spans="2:63" s="11" customFormat="1" ht="22.9" customHeight="1">
      <c r="B193" s="118"/>
      <c r="D193" s="119" t="s">
        <v>75</v>
      </c>
      <c r="E193" s="128" t="s">
        <v>802</v>
      </c>
      <c r="F193" s="128" t="s">
        <v>803</v>
      </c>
      <c r="I193" s="121"/>
      <c r="J193" s="129">
        <f>BK193</f>
        <v>0</v>
      </c>
      <c r="L193" s="118"/>
      <c r="M193" s="123"/>
      <c r="P193" s="124">
        <f>SUM(P194:P215)</f>
        <v>0</v>
      </c>
      <c r="R193" s="124">
        <f>SUM(R194:R215)</f>
        <v>0.001675</v>
      </c>
      <c r="T193" s="125">
        <f>SUM(T194:T215)</f>
        <v>0</v>
      </c>
      <c r="AR193" s="119" t="s">
        <v>170</v>
      </c>
      <c r="AT193" s="126" t="s">
        <v>75</v>
      </c>
      <c r="AU193" s="126" t="s">
        <v>84</v>
      </c>
      <c r="AY193" s="119" t="s">
        <v>132</v>
      </c>
      <c r="BK193" s="127">
        <f>SUM(BK194:BK215)</f>
        <v>0</v>
      </c>
    </row>
    <row r="194" spans="2:65" s="1" customFormat="1" ht="16.5" customHeight="1">
      <c r="B194" s="130"/>
      <c r="C194" s="131" t="s">
        <v>804</v>
      </c>
      <c r="D194" s="131" t="s">
        <v>135</v>
      </c>
      <c r="E194" s="132" t="s">
        <v>805</v>
      </c>
      <c r="F194" s="133" t="s">
        <v>626</v>
      </c>
      <c r="G194" s="134" t="s">
        <v>173</v>
      </c>
      <c r="H194" s="135">
        <v>18.5</v>
      </c>
      <c r="I194" s="136"/>
      <c r="J194" s="137">
        <f aca="true" t="shared" si="40" ref="J194:J215">ROUND(I194*H194,2)</f>
        <v>0</v>
      </c>
      <c r="K194" s="133" t="s">
        <v>1</v>
      </c>
      <c r="L194" s="30"/>
      <c r="M194" s="138" t="s">
        <v>1</v>
      </c>
      <c r="N194" s="139" t="s">
        <v>41</v>
      </c>
      <c r="P194" s="140">
        <f aca="true" t="shared" si="41" ref="P194:P215">O194*H194</f>
        <v>0</v>
      </c>
      <c r="Q194" s="140">
        <v>0</v>
      </c>
      <c r="R194" s="140">
        <f aca="true" t="shared" si="42" ref="R194:R215">Q194*H194</f>
        <v>0</v>
      </c>
      <c r="S194" s="140">
        <v>0</v>
      </c>
      <c r="T194" s="141">
        <f aca="true" t="shared" si="43" ref="T194:T215">S194*H194</f>
        <v>0</v>
      </c>
      <c r="AR194" s="142" t="s">
        <v>627</v>
      </c>
      <c r="AT194" s="142" t="s">
        <v>135</v>
      </c>
      <c r="AU194" s="142" t="s">
        <v>86</v>
      </c>
      <c r="AY194" s="15" t="s">
        <v>132</v>
      </c>
      <c r="BE194" s="143">
        <f aca="true" t="shared" si="44" ref="BE194:BE215">IF(N194="základní",J194,0)</f>
        <v>0</v>
      </c>
      <c r="BF194" s="143">
        <f aca="true" t="shared" si="45" ref="BF194:BF215">IF(N194="snížená",J194,0)</f>
        <v>0</v>
      </c>
      <c r="BG194" s="143">
        <f aca="true" t="shared" si="46" ref="BG194:BG215">IF(N194="zákl. přenesená",J194,0)</f>
        <v>0</v>
      </c>
      <c r="BH194" s="143">
        <f aca="true" t="shared" si="47" ref="BH194:BH215">IF(N194="sníž. přenesená",J194,0)</f>
        <v>0</v>
      </c>
      <c r="BI194" s="143">
        <f aca="true" t="shared" si="48" ref="BI194:BI215">IF(N194="nulová",J194,0)</f>
        <v>0</v>
      </c>
      <c r="BJ194" s="15" t="s">
        <v>84</v>
      </c>
      <c r="BK194" s="143">
        <f aca="true" t="shared" si="49" ref="BK194:BK215">ROUND(I194*H194,2)</f>
        <v>0</v>
      </c>
      <c r="BL194" s="15" t="s">
        <v>627</v>
      </c>
      <c r="BM194" s="142" t="s">
        <v>806</v>
      </c>
    </row>
    <row r="195" spans="2:65" s="1" customFormat="1" ht="16.5" customHeight="1">
      <c r="B195" s="130"/>
      <c r="C195" s="170" t="s">
        <v>807</v>
      </c>
      <c r="D195" s="170" t="s">
        <v>328</v>
      </c>
      <c r="E195" s="171" t="s">
        <v>633</v>
      </c>
      <c r="F195" s="172" t="s">
        <v>634</v>
      </c>
      <c r="G195" s="173" t="s">
        <v>173</v>
      </c>
      <c r="H195" s="174">
        <v>0.5</v>
      </c>
      <c r="I195" s="175"/>
      <c r="J195" s="176">
        <f t="shared" si="40"/>
        <v>0</v>
      </c>
      <c r="K195" s="172" t="s">
        <v>1</v>
      </c>
      <c r="L195" s="177"/>
      <c r="M195" s="178" t="s">
        <v>1</v>
      </c>
      <c r="N195" s="179" t="s">
        <v>41</v>
      </c>
      <c r="P195" s="140">
        <f t="shared" si="41"/>
        <v>0</v>
      </c>
      <c r="Q195" s="140">
        <v>5E-05</v>
      </c>
      <c r="R195" s="140">
        <f t="shared" si="42"/>
        <v>2.5E-05</v>
      </c>
      <c r="S195" s="140">
        <v>0</v>
      </c>
      <c r="T195" s="141">
        <f t="shared" si="43"/>
        <v>0</v>
      </c>
      <c r="AR195" s="142" t="s">
        <v>631</v>
      </c>
      <c r="AT195" s="142" t="s">
        <v>328</v>
      </c>
      <c r="AU195" s="142" t="s">
        <v>86</v>
      </c>
      <c r="AY195" s="15" t="s">
        <v>132</v>
      </c>
      <c r="BE195" s="143">
        <f t="shared" si="44"/>
        <v>0</v>
      </c>
      <c r="BF195" s="143">
        <f t="shared" si="45"/>
        <v>0</v>
      </c>
      <c r="BG195" s="143">
        <f t="shared" si="46"/>
        <v>0</v>
      </c>
      <c r="BH195" s="143">
        <f t="shared" si="47"/>
        <v>0</v>
      </c>
      <c r="BI195" s="143">
        <f t="shared" si="48"/>
        <v>0</v>
      </c>
      <c r="BJ195" s="15" t="s">
        <v>84</v>
      </c>
      <c r="BK195" s="143">
        <f t="shared" si="49"/>
        <v>0</v>
      </c>
      <c r="BL195" s="15" t="s">
        <v>627</v>
      </c>
      <c r="BM195" s="142" t="s">
        <v>808</v>
      </c>
    </row>
    <row r="196" spans="2:65" s="1" customFormat="1" ht="16.5" customHeight="1">
      <c r="B196" s="130"/>
      <c r="C196" s="170" t="s">
        <v>627</v>
      </c>
      <c r="D196" s="170" t="s">
        <v>328</v>
      </c>
      <c r="E196" s="171" t="s">
        <v>639</v>
      </c>
      <c r="F196" s="172" t="s">
        <v>640</v>
      </c>
      <c r="G196" s="173" t="s">
        <v>173</v>
      </c>
      <c r="H196" s="174">
        <v>18</v>
      </c>
      <c r="I196" s="175"/>
      <c r="J196" s="176">
        <f t="shared" si="40"/>
        <v>0</v>
      </c>
      <c r="K196" s="172" t="s">
        <v>1</v>
      </c>
      <c r="L196" s="177"/>
      <c r="M196" s="178" t="s">
        <v>1</v>
      </c>
      <c r="N196" s="179" t="s">
        <v>41</v>
      </c>
      <c r="P196" s="140">
        <f t="shared" si="41"/>
        <v>0</v>
      </c>
      <c r="Q196" s="140">
        <v>5E-05</v>
      </c>
      <c r="R196" s="140">
        <f t="shared" si="42"/>
        <v>0.0009000000000000001</v>
      </c>
      <c r="S196" s="140">
        <v>0</v>
      </c>
      <c r="T196" s="141">
        <f t="shared" si="43"/>
        <v>0</v>
      </c>
      <c r="AR196" s="142" t="s">
        <v>631</v>
      </c>
      <c r="AT196" s="142" t="s">
        <v>328</v>
      </c>
      <c r="AU196" s="142" t="s">
        <v>86</v>
      </c>
      <c r="AY196" s="15" t="s">
        <v>132</v>
      </c>
      <c r="BE196" s="143">
        <f t="shared" si="44"/>
        <v>0</v>
      </c>
      <c r="BF196" s="143">
        <f t="shared" si="45"/>
        <v>0</v>
      </c>
      <c r="BG196" s="143">
        <f t="shared" si="46"/>
        <v>0</v>
      </c>
      <c r="BH196" s="143">
        <f t="shared" si="47"/>
        <v>0</v>
      </c>
      <c r="BI196" s="143">
        <f t="shared" si="48"/>
        <v>0</v>
      </c>
      <c r="BJ196" s="15" t="s">
        <v>84</v>
      </c>
      <c r="BK196" s="143">
        <f t="shared" si="49"/>
        <v>0</v>
      </c>
      <c r="BL196" s="15" t="s">
        <v>627</v>
      </c>
      <c r="BM196" s="142" t="s">
        <v>809</v>
      </c>
    </row>
    <row r="197" spans="2:65" s="1" customFormat="1" ht="16.5" customHeight="1">
      <c r="B197" s="130"/>
      <c r="C197" s="131" t="s">
        <v>810</v>
      </c>
      <c r="D197" s="131" t="s">
        <v>135</v>
      </c>
      <c r="E197" s="132" t="s">
        <v>642</v>
      </c>
      <c r="F197" s="133" t="s">
        <v>643</v>
      </c>
      <c r="G197" s="134" t="s">
        <v>197</v>
      </c>
      <c r="H197" s="135">
        <v>10</v>
      </c>
      <c r="I197" s="136"/>
      <c r="J197" s="137">
        <f t="shared" si="40"/>
        <v>0</v>
      </c>
      <c r="K197" s="133" t="s">
        <v>1</v>
      </c>
      <c r="L197" s="30"/>
      <c r="M197" s="138" t="s">
        <v>1</v>
      </c>
      <c r="N197" s="139" t="s">
        <v>41</v>
      </c>
      <c r="P197" s="140">
        <f t="shared" si="41"/>
        <v>0</v>
      </c>
      <c r="Q197" s="140">
        <v>0</v>
      </c>
      <c r="R197" s="140">
        <f t="shared" si="42"/>
        <v>0</v>
      </c>
      <c r="S197" s="140">
        <v>0</v>
      </c>
      <c r="T197" s="141">
        <f t="shared" si="43"/>
        <v>0</v>
      </c>
      <c r="AR197" s="142" t="s">
        <v>627</v>
      </c>
      <c r="AT197" s="142" t="s">
        <v>135</v>
      </c>
      <c r="AU197" s="142" t="s">
        <v>86</v>
      </c>
      <c r="AY197" s="15" t="s">
        <v>132</v>
      </c>
      <c r="BE197" s="143">
        <f t="shared" si="44"/>
        <v>0</v>
      </c>
      <c r="BF197" s="143">
        <f t="shared" si="45"/>
        <v>0</v>
      </c>
      <c r="BG197" s="143">
        <f t="shared" si="46"/>
        <v>0</v>
      </c>
      <c r="BH197" s="143">
        <f t="shared" si="47"/>
        <v>0</v>
      </c>
      <c r="BI197" s="143">
        <f t="shared" si="48"/>
        <v>0</v>
      </c>
      <c r="BJ197" s="15" t="s">
        <v>84</v>
      </c>
      <c r="BK197" s="143">
        <f t="shared" si="49"/>
        <v>0</v>
      </c>
      <c r="BL197" s="15" t="s">
        <v>627</v>
      </c>
      <c r="BM197" s="142" t="s">
        <v>811</v>
      </c>
    </row>
    <row r="198" spans="2:65" s="1" customFormat="1" ht="16.5" customHeight="1">
      <c r="B198" s="130"/>
      <c r="C198" s="170" t="s">
        <v>812</v>
      </c>
      <c r="D198" s="170" t="s">
        <v>328</v>
      </c>
      <c r="E198" s="171" t="s">
        <v>645</v>
      </c>
      <c r="F198" s="172" t="s">
        <v>646</v>
      </c>
      <c r="G198" s="173" t="s">
        <v>197</v>
      </c>
      <c r="H198" s="174">
        <v>10</v>
      </c>
      <c r="I198" s="175"/>
      <c r="J198" s="176">
        <f t="shared" si="40"/>
        <v>0</v>
      </c>
      <c r="K198" s="172"/>
      <c r="L198" s="177"/>
      <c r="M198" s="178" t="s">
        <v>1</v>
      </c>
      <c r="N198" s="179" t="s">
        <v>41</v>
      </c>
      <c r="P198" s="140">
        <f t="shared" si="41"/>
        <v>0</v>
      </c>
      <c r="Q198" s="140">
        <v>5E-05</v>
      </c>
      <c r="R198" s="140">
        <f t="shared" si="42"/>
        <v>0.0005</v>
      </c>
      <c r="S198" s="140">
        <v>0</v>
      </c>
      <c r="T198" s="141">
        <f t="shared" si="43"/>
        <v>0</v>
      </c>
      <c r="AR198" s="142" t="s">
        <v>631</v>
      </c>
      <c r="AT198" s="142" t="s">
        <v>328</v>
      </c>
      <c r="AU198" s="142" t="s">
        <v>86</v>
      </c>
      <c r="AY198" s="15" t="s">
        <v>132</v>
      </c>
      <c r="BE198" s="143">
        <f t="shared" si="44"/>
        <v>0</v>
      </c>
      <c r="BF198" s="143">
        <f t="shared" si="45"/>
        <v>0</v>
      </c>
      <c r="BG198" s="143">
        <f t="shared" si="46"/>
        <v>0</v>
      </c>
      <c r="BH198" s="143">
        <f t="shared" si="47"/>
        <v>0</v>
      </c>
      <c r="BI198" s="143">
        <f t="shared" si="48"/>
        <v>0</v>
      </c>
      <c r="BJ198" s="15" t="s">
        <v>84</v>
      </c>
      <c r="BK198" s="143">
        <f t="shared" si="49"/>
        <v>0</v>
      </c>
      <c r="BL198" s="15" t="s">
        <v>627</v>
      </c>
      <c r="BM198" s="142" t="s">
        <v>813</v>
      </c>
    </row>
    <row r="199" spans="2:65" s="1" customFormat="1" ht="16.5" customHeight="1">
      <c r="B199" s="130"/>
      <c r="C199" s="131" t="s">
        <v>814</v>
      </c>
      <c r="D199" s="131" t="s">
        <v>135</v>
      </c>
      <c r="E199" s="132" t="s">
        <v>648</v>
      </c>
      <c r="F199" s="133" t="s">
        <v>649</v>
      </c>
      <c r="G199" s="134" t="s">
        <v>197</v>
      </c>
      <c r="H199" s="135">
        <v>3</v>
      </c>
      <c r="I199" s="136"/>
      <c r="J199" s="137">
        <f t="shared" si="40"/>
        <v>0</v>
      </c>
      <c r="K199" s="133" t="s">
        <v>1</v>
      </c>
      <c r="L199" s="30"/>
      <c r="M199" s="138" t="s">
        <v>1</v>
      </c>
      <c r="N199" s="139" t="s">
        <v>41</v>
      </c>
      <c r="P199" s="140">
        <f t="shared" si="41"/>
        <v>0</v>
      </c>
      <c r="Q199" s="140">
        <v>0</v>
      </c>
      <c r="R199" s="140">
        <f t="shared" si="42"/>
        <v>0</v>
      </c>
      <c r="S199" s="140">
        <v>0</v>
      </c>
      <c r="T199" s="141">
        <f t="shared" si="43"/>
        <v>0</v>
      </c>
      <c r="AR199" s="142" t="s">
        <v>627</v>
      </c>
      <c r="AT199" s="142" t="s">
        <v>135</v>
      </c>
      <c r="AU199" s="142" t="s">
        <v>86</v>
      </c>
      <c r="AY199" s="15" t="s">
        <v>132</v>
      </c>
      <c r="BE199" s="143">
        <f t="shared" si="44"/>
        <v>0</v>
      </c>
      <c r="BF199" s="143">
        <f t="shared" si="45"/>
        <v>0</v>
      </c>
      <c r="BG199" s="143">
        <f t="shared" si="46"/>
        <v>0</v>
      </c>
      <c r="BH199" s="143">
        <f t="shared" si="47"/>
        <v>0</v>
      </c>
      <c r="BI199" s="143">
        <f t="shared" si="48"/>
        <v>0</v>
      </c>
      <c r="BJ199" s="15" t="s">
        <v>84</v>
      </c>
      <c r="BK199" s="143">
        <f t="shared" si="49"/>
        <v>0</v>
      </c>
      <c r="BL199" s="15" t="s">
        <v>627</v>
      </c>
      <c r="BM199" s="142" t="s">
        <v>815</v>
      </c>
    </row>
    <row r="200" spans="2:65" s="1" customFormat="1" ht="16.5" customHeight="1">
      <c r="B200" s="130"/>
      <c r="C200" s="170" t="s">
        <v>816</v>
      </c>
      <c r="D200" s="170" t="s">
        <v>328</v>
      </c>
      <c r="E200" s="171" t="s">
        <v>651</v>
      </c>
      <c r="F200" s="172" t="s">
        <v>652</v>
      </c>
      <c r="G200" s="173" t="s">
        <v>197</v>
      </c>
      <c r="H200" s="174">
        <v>3</v>
      </c>
      <c r="I200" s="175"/>
      <c r="J200" s="176">
        <f t="shared" si="40"/>
        <v>0</v>
      </c>
      <c r="K200" s="172" t="s">
        <v>1</v>
      </c>
      <c r="L200" s="177"/>
      <c r="M200" s="178" t="s">
        <v>1</v>
      </c>
      <c r="N200" s="179" t="s">
        <v>41</v>
      </c>
      <c r="P200" s="140">
        <f t="shared" si="41"/>
        <v>0</v>
      </c>
      <c r="Q200" s="140">
        <v>5E-05</v>
      </c>
      <c r="R200" s="140">
        <f t="shared" si="42"/>
        <v>0.00015000000000000001</v>
      </c>
      <c r="S200" s="140">
        <v>0</v>
      </c>
      <c r="T200" s="141">
        <f t="shared" si="43"/>
        <v>0</v>
      </c>
      <c r="AR200" s="142" t="s">
        <v>631</v>
      </c>
      <c r="AT200" s="142" t="s">
        <v>328</v>
      </c>
      <c r="AU200" s="142" t="s">
        <v>86</v>
      </c>
      <c r="AY200" s="15" t="s">
        <v>132</v>
      </c>
      <c r="BE200" s="143">
        <f t="shared" si="44"/>
        <v>0</v>
      </c>
      <c r="BF200" s="143">
        <f t="shared" si="45"/>
        <v>0</v>
      </c>
      <c r="BG200" s="143">
        <f t="shared" si="46"/>
        <v>0</v>
      </c>
      <c r="BH200" s="143">
        <f t="shared" si="47"/>
        <v>0</v>
      </c>
      <c r="BI200" s="143">
        <f t="shared" si="48"/>
        <v>0</v>
      </c>
      <c r="BJ200" s="15" t="s">
        <v>84</v>
      </c>
      <c r="BK200" s="143">
        <f t="shared" si="49"/>
        <v>0</v>
      </c>
      <c r="BL200" s="15" t="s">
        <v>627</v>
      </c>
      <c r="BM200" s="142" t="s">
        <v>817</v>
      </c>
    </row>
    <row r="201" spans="2:65" s="1" customFormat="1" ht="16.5" customHeight="1">
      <c r="B201" s="130"/>
      <c r="C201" s="131" t="s">
        <v>818</v>
      </c>
      <c r="D201" s="131" t="s">
        <v>135</v>
      </c>
      <c r="E201" s="132" t="s">
        <v>654</v>
      </c>
      <c r="F201" s="133" t="s">
        <v>655</v>
      </c>
      <c r="G201" s="134" t="s">
        <v>656</v>
      </c>
      <c r="H201" s="135">
        <v>250</v>
      </c>
      <c r="I201" s="136"/>
      <c r="J201" s="137">
        <f t="shared" si="40"/>
        <v>0</v>
      </c>
      <c r="K201" s="133" t="s">
        <v>1</v>
      </c>
      <c r="L201" s="30"/>
      <c r="M201" s="138" t="s">
        <v>1</v>
      </c>
      <c r="N201" s="139" t="s">
        <v>41</v>
      </c>
      <c r="P201" s="140">
        <f t="shared" si="41"/>
        <v>0</v>
      </c>
      <c r="Q201" s="140">
        <v>0</v>
      </c>
      <c r="R201" s="140">
        <f t="shared" si="42"/>
        <v>0</v>
      </c>
      <c r="S201" s="140">
        <v>0</v>
      </c>
      <c r="T201" s="141">
        <f t="shared" si="43"/>
        <v>0</v>
      </c>
      <c r="AR201" s="142" t="s">
        <v>627</v>
      </c>
      <c r="AT201" s="142" t="s">
        <v>135</v>
      </c>
      <c r="AU201" s="142" t="s">
        <v>86</v>
      </c>
      <c r="AY201" s="15" t="s">
        <v>132</v>
      </c>
      <c r="BE201" s="143">
        <f t="shared" si="44"/>
        <v>0</v>
      </c>
      <c r="BF201" s="143">
        <f t="shared" si="45"/>
        <v>0</v>
      </c>
      <c r="BG201" s="143">
        <f t="shared" si="46"/>
        <v>0</v>
      </c>
      <c r="BH201" s="143">
        <f t="shared" si="47"/>
        <v>0</v>
      </c>
      <c r="BI201" s="143">
        <f t="shared" si="48"/>
        <v>0</v>
      </c>
      <c r="BJ201" s="15" t="s">
        <v>84</v>
      </c>
      <c r="BK201" s="143">
        <f t="shared" si="49"/>
        <v>0</v>
      </c>
      <c r="BL201" s="15" t="s">
        <v>627</v>
      </c>
      <c r="BM201" s="142" t="s">
        <v>819</v>
      </c>
    </row>
    <row r="202" spans="2:65" s="1" customFormat="1" ht="16.5" customHeight="1">
      <c r="B202" s="130"/>
      <c r="C202" s="131" t="s">
        <v>820</v>
      </c>
      <c r="D202" s="131" t="s">
        <v>135</v>
      </c>
      <c r="E202" s="132" t="s">
        <v>748</v>
      </c>
      <c r="F202" s="133" t="s">
        <v>749</v>
      </c>
      <c r="G202" s="134" t="s">
        <v>197</v>
      </c>
      <c r="H202" s="135">
        <v>2</v>
      </c>
      <c r="I202" s="136"/>
      <c r="J202" s="137">
        <f t="shared" si="40"/>
        <v>0</v>
      </c>
      <c r="K202" s="133" t="s">
        <v>1</v>
      </c>
      <c r="L202" s="30"/>
      <c r="M202" s="138" t="s">
        <v>1</v>
      </c>
      <c r="N202" s="139" t="s">
        <v>41</v>
      </c>
      <c r="P202" s="140">
        <f t="shared" si="41"/>
        <v>0</v>
      </c>
      <c r="Q202" s="140">
        <v>0</v>
      </c>
      <c r="R202" s="140">
        <f t="shared" si="42"/>
        <v>0</v>
      </c>
      <c r="S202" s="140">
        <v>0</v>
      </c>
      <c r="T202" s="141">
        <f t="shared" si="43"/>
        <v>0</v>
      </c>
      <c r="AR202" s="142" t="s">
        <v>627</v>
      </c>
      <c r="AT202" s="142" t="s">
        <v>135</v>
      </c>
      <c r="AU202" s="142" t="s">
        <v>86</v>
      </c>
      <c r="AY202" s="15" t="s">
        <v>132</v>
      </c>
      <c r="BE202" s="143">
        <f t="shared" si="44"/>
        <v>0</v>
      </c>
      <c r="BF202" s="143">
        <f t="shared" si="45"/>
        <v>0</v>
      </c>
      <c r="BG202" s="143">
        <f t="shared" si="46"/>
        <v>0</v>
      </c>
      <c r="BH202" s="143">
        <f t="shared" si="47"/>
        <v>0</v>
      </c>
      <c r="BI202" s="143">
        <f t="shared" si="48"/>
        <v>0</v>
      </c>
      <c r="BJ202" s="15" t="s">
        <v>84</v>
      </c>
      <c r="BK202" s="143">
        <f t="shared" si="49"/>
        <v>0</v>
      </c>
      <c r="BL202" s="15" t="s">
        <v>627</v>
      </c>
      <c r="BM202" s="142" t="s">
        <v>821</v>
      </c>
    </row>
    <row r="203" spans="2:65" s="1" customFormat="1" ht="16.5" customHeight="1">
      <c r="B203" s="130"/>
      <c r="C203" s="170" t="s">
        <v>822</v>
      </c>
      <c r="D203" s="170" t="s">
        <v>328</v>
      </c>
      <c r="E203" s="171" t="s">
        <v>756</v>
      </c>
      <c r="F203" s="172" t="s">
        <v>757</v>
      </c>
      <c r="G203" s="173" t="s">
        <v>197</v>
      </c>
      <c r="H203" s="174">
        <v>2</v>
      </c>
      <c r="I203" s="175"/>
      <c r="J203" s="176">
        <f t="shared" si="40"/>
        <v>0</v>
      </c>
      <c r="K203" s="172" t="s">
        <v>1</v>
      </c>
      <c r="L203" s="177"/>
      <c r="M203" s="178" t="s">
        <v>1</v>
      </c>
      <c r="N203" s="179" t="s">
        <v>41</v>
      </c>
      <c r="P203" s="140">
        <f t="shared" si="41"/>
        <v>0</v>
      </c>
      <c r="Q203" s="140">
        <v>5E-05</v>
      </c>
      <c r="R203" s="140">
        <f t="shared" si="42"/>
        <v>0.0001</v>
      </c>
      <c r="S203" s="140">
        <v>0</v>
      </c>
      <c r="T203" s="141">
        <f t="shared" si="43"/>
        <v>0</v>
      </c>
      <c r="AR203" s="142" t="s">
        <v>631</v>
      </c>
      <c r="AT203" s="142" t="s">
        <v>328</v>
      </c>
      <c r="AU203" s="142" t="s">
        <v>86</v>
      </c>
      <c r="AY203" s="15" t="s">
        <v>132</v>
      </c>
      <c r="BE203" s="143">
        <f t="shared" si="44"/>
        <v>0</v>
      </c>
      <c r="BF203" s="143">
        <f t="shared" si="45"/>
        <v>0</v>
      </c>
      <c r="BG203" s="143">
        <f t="shared" si="46"/>
        <v>0</v>
      </c>
      <c r="BH203" s="143">
        <f t="shared" si="47"/>
        <v>0</v>
      </c>
      <c r="BI203" s="143">
        <f t="shared" si="48"/>
        <v>0</v>
      </c>
      <c r="BJ203" s="15" t="s">
        <v>84</v>
      </c>
      <c r="BK203" s="143">
        <f t="shared" si="49"/>
        <v>0</v>
      </c>
      <c r="BL203" s="15" t="s">
        <v>627</v>
      </c>
      <c r="BM203" s="142" t="s">
        <v>823</v>
      </c>
    </row>
    <row r="204" spans="2:65" s="1" customFormat="1" ht="16.5" customHeight="1">
      <c r="B204" s="130"/>
      <c r="C204" s="131" t="s">
        <v>824</v>
      </c>
      <c r="D204" s="131" t="s">
        <v>135</v>
      </c>
      <c r="E204" s="132" t="s">
        <v>760</v>
      </c>
      <c r="F204" s="133" t="s">
        <v>761</v>
      </c>
      <c r="G204" s="134" t="s">
        <v>197</v>
      </c>
      <c r="H204" s="135">
        <v>2</v>
      </c>
      <c r="I204" s="136"/>
      <c r="J204" s="137">
        <f t="shared" si="40"/>
        <v>0</v>
      </c>
      <c r="K204" s="133" t="s">
        <v>1</v>
      </c>
      <c r="L204" s="30"/>
      <c r="M204" s="138" t="s">
        <v>1</v>
      </c>
      <c r="N204" s="139" t="s">
        <v>41</v>
      </c>
      <c r="P204" s="140">
        <f t="shared" si="41"/>
        <v>0</v>
      </c>
      <c r="Q204" s="140">
        <v>0</v>
      </c>
      <c r="R204" s="140">
        <f t="shared" si="42"/>
        <v>0</v>
      </c>
      <c r="S204" s="140">
        <v>0</v>
      </c>
      <c r="T204" s="141">
        <f t="shared" si="43"/>
        <v>0</v>
      </c>
      <c r="AR204" s="142" t="s">
        <v>627</v>
      </c>
      <c r="AT204" s="142" t="s">
        <v>135</v>
      </c>
      <c r="AU204" s="142" t="s">
        <v>86</v>
      </c>
      <c r="AY204" s="15" t="s">
        <v>132</v>
      </c>
      <c r="BE204" s="143">
        <f t="shared" si="44"/>
        <v>0</v>
      </c>
      <c r="BF204" s="143">
        <f t="shared" si="45"/>
        <v>0</v>
      </c>
      <c r="BG204" s="143">
        <f t="shared" si="46"/>
        <v>0</v>
      </c>
      <c r="BH204" s="143">
        <f t="shared" si="47"/>
        <v>0</v>
      </c>
      <c r="BI204" s="143">
        <f t="shared" si="48"/>
        <v>0</v>
      </c>
      <c r="BJ204" s="15" t="s">
        <v>84</v>
      </c>
      <c r="BK204" s="143">
        <f t="shared" si="49"/>
        <v>0</v>
      </c>
      <c r="BL204" s="15" t="s">
        <v>627</v>
      </c>
      <c r="BM204" s="142" t="s">
        <v>825</v>
      </c>
    </row>
    <row r="205" spans="2:65" s="1" customFormat="1" ht="16.5" customHeight="1">
      <c r="B205" s="130"/>
      <c r="C205" s="131" t="s">
        <v>826</v>
      </c>
      <c r="D205" s="131" t="s">
        <v>135</v>
      </c>
      <c r="E205" s="132" t="s">
        <v>827</v>
      </c>
      <c r="F205" s="133" t="s">
        <v>828</v>
      </c>
      <c r="G205" s="134" t="s">
        <v>173</v>
      </c>
      <c r="H205" s="135">
        <v>13</v>
      </c>
      <c r="I205" s="136"/>
      <c r="J205" s="137">
        <f t="shared" si="40"/>
        <v>0</v>
      </c>
      <c r="K205" s="133" t="s">
        <v>1</v>
      </c>
      <c r="L205" s="30"/>
      <c r="M205" s="138" t="s">
        <v>1</v>
      </c>
      <c r="N205" s="139" t="s">
        <v>41</v>
      </c>
      <c r="P205" s="140">
        <f t="shared" si="41"/>
        <v>0</v>
      </c>
      <c r="Q205" s="140">
        <v>0</v>
      </c>
      <c r="R205" s="140">
        <f t="shared" si="42"/>
        <v>0</v>
      </c>
      <c r="S205" s="140">
        <v>0</v>
      </c>
      <c r="T205" s="141">
        <f t="shared" si="43"/>
        <v>0</v>
      </c>
      <c r="AR205" s="142" t="s">
        <v>627</v>
      </c>
      <c r="AT205" s="142" t="s">
        <v>135</v>
      </c>
      <c r="AU205" s="142" t="s">
        <v>86</v>
      </c>
      <c r="AY205" s="15" t="s">
        <v>132</v>
      </c>
      <c r="BE205" s="143">
        <f t="shared" si="44"/>
        <v>0</v>
      </c>
      <c r="BF205" s="143">
        <f t="shared" si="45"/>
        <v>0</v>
      </c>
      <c r="BG205" s="143">
        <f t="shared" si="46"/>
        <v>0</v>
      </c>
      <c r="BH205" s="143">
        <f t="shared" si="47"/>
        <v>0</v>
      </c>
      <c r="BI205" s="143">
        <f t="shared" si="48"/>
        <v>0</v>
      </c>
      <c r="BJ205" s="15" t="s">
        <v>84</v>
      </c>
      <c r="BK205" s="143">
        <f t="shared" si="49"/>
        <v>0</v>
      </c>
      <c r="BL205" s="15" t="s">
        <v>627</v>
      </c>
      <c r="BM205" s="142" t="s">
        <v>829</v>
      </c>
    </row>
    <row r="206" spans="2:65" s="1" customFormat="1" ht="16.5" customHeight="1">
      <c r="B206" s="130"/>
      <c r="C206" s="131" t="s">
        <v>830</v>
      </c>
      <c r="D206" s="131" t="s">
        <v>135</v>
      </c>
      <c r="E206" s="132" t="s">
        <v>831</v>
      </c>
      <c r="F206" s="133" t="s">
        <v>832</v>
      </c>
      <c r="G206" s="134" t="s">
        <v>173</v>
      </c>
      <c r="H206" s="135">
        <v>13</v>
      </c>
      <c r="I206" s="136"/>
      <c r="J206" s="137">
        <f t="shared" si="40"/>
        <v>0</v>
      </c>
      <c r="K206" s="133" t="s">
        <v>1</v>
      </c>
      <c r="L206" s="30"/>
      <c r="M206" s="138" t="s">
        <v>1</v>
      </c>
      <c r="N206" s="139" t="s">
        <v>41</v>
      </c>
      <c r="P206" s="140">
        <f t="shared" si="41"/>
        <v>0</v>
      </c>
      <c r="Q206" s="140">
        <v>0</v>
      </c>
      <c r="R206" s="140">
        <f t="shared" si="42"/>
        <v>0</v>
      </c>
      <c r="S206" s="140">
        <v>0</v>
      </c>
      <c r="T206" s="141">
        <f t="shared" si="43"/>
        <v>0</v>
      </c>
      <c r="AR206" s="142" t="s">
        <v>627</v>
      </c>
      <c r="AT206" s="142" t="s">
        <v>135</v>
      </c>
      <c r="AU206" s="142" t="s">
        <v>86</v>
      </c>
      <c r="AY206" s="15" t="s">
        <v>132</v>
      </c>
      <c r="BE206" s="143">
        <f t="shared" si="44"/>
        <v>0</v>
      </c>
      <c r="BF206" s="143">
        <f t="shared" si="45"/>
        <v>0</v>
      </c>
      <c r="BG206" s="143">
        <f t="shared" si="46"/>
        <v>0</v>
      </c>
      <c r="BH206" s="143">
        <f t="shared" si="47"/>
        <v>0</v>
      </c>
      <c r="BI206" s="143">
        <f t="shared" si="48"/>
        <v>0</v>
      </c>
      <c r="BJ206" s="15" t="s">
        <v>84</v>
      </c>
      <c r="BK206" s="143">
        <f t="shared" si="49"/>
        <v>0</v>
      </c>
      <c r="BL206" s="15" t="s">
        <v>627</v>
      </c>
      <c r="BM206" s="142" t="s">
        <v>833</v>
      </c>
    </row>
    <row r="207" spans="2:65" s="1" customFormat="1" ht="16.5" customHeight="1">
      <c r="B207" s="130"/>
      <c r="C207" s="131" t="s">
        <v>834</v>
      </c>
      <c r="D207" s="131" t="s">
        <v>135</v>
      </c>
      <c r="E207" s="132" t="s">
        <v>658</v>
      </c>
      <c r="F207" s="133" t="s">
        <v>659</v>
      </c>
      <c r="G207" s="134" t="s">
        <v>173</v>
      </c>
      <c r="H207" s="135">
        <v>18.5</v>
      </c>
      <c r="I207" s="136"/>
      <c r="J207" s="137">
        <f t="shared" si="40"/>
        <v>0</v>
      </c>
      <c r="K207" s="133" t="s">
        <v>1</v>
      </c>
      <c r="L207" s="30"/>
      <c r="M207" s="138" t="s">
        <v>1</v>
      </c>
      <c r="N207" s="139" t="s">
        <v>41</v>
      </c>
      <c r="P207" s="140">
        <f t="shared" si="41"/>
        <v>0</v>
      </c>
      <c r="Q207" s="140">
        <v>0</v>
      </c>
      <c r="R207" s="140">
        <f t="shared" si="42"/>
        <v>0</v>
      </c>
      <c r="S207" s="140">
        <v>0</v>
      </c>
      <c r="T207" s="141">
        <f t="shared" si="43"/>
        <v>0</v>
      </c>
      <c r="AR207" s="142" t="s">
        <v>627</v>
      </c>
      <c r="AT207" s="142" t="s">
        <v>135</v>
      </c>
      <c r="AU207" s="142" t="s">
        <v>86</v>
      </c>
      <c r="AY207" s="15" t="s">
        <v>132</v>
      </c>
      <c r="BE207" s="143">
        <f t="shared" si="44"/>
        <v>0</v>
      </c>
      <c r="BF207" s="143">
        <f t="shared" si="45"/>
        <v>0</v>
      </c>
      <c r="BG207" s="143">
        <f t="shared" si="46"/>
        <v>0</v>
      </c>
      <c r="BH207" s="143">
        <f t="shared" si="47"/>
        <v>0</v>
      </c>
      <c r="BI207" s="143">
        <f t="shared" si="48"/>
        <v>0</v>
      </c>
      <c r="BJ207" s="15" t="s">
        <v>84</v>
      </c>
      <c r="BK207" s="143">
        <f t="shared" si="49"/>
        <v>0</v>
      </c>
      <c r="BL207" s="15" t="s">
        <v>627</v>
      </c>
      <c r="BM207" s="142" t="s">
        <v>835</v>
      </c>
    </row>
    <row r="208" spans="2:65" s="1" customFormat="1" ht="16.5" customHeight="1">
      <c r="B208" s="130"/>
      <c r="C208" s="131" t="s">
        <v>836</v>
      </c>
      <c r="D208" s="131" t="s">
        <v>135</v>
      </c>
      <c r="E208" s="132" t="s">
        <v>661</v>
      </c>
      <c r="F208" s="133" t="s">
        <v>662</v>
      </c>
      <c r="G208" s="134" t="s">
        <v>173</v>
      </c>
      <c r="H208" s="135">
        <v>18.5</v>
      </c>
      <c r="I208" s="136"/>
      <c r="J208" s="137">
        <f t="shared" si="40"/>
        <v>0</v>
      </c>
      <c r="K208" s="133" t="s">
        <v>1</v>
      </c>
      <c r="L208" s="30"/>
      <c r="M208" s="138" t="s">
        <v>1</v>
      </c>
      <c r="N208" s="139" t="s">
        <v>41</v>
      </c>
      <c r="P208" s="140">
        <f t="shared" si="41"/>
        <v>0</v>
      </c>
      <c r="Q208" s="140">
        <v>0</v>
      </c>
      <c r="R208" s="140">
        <f t="shared" si="42"/>
        <v>0</v>
      </c>
      <c r="S208" s="140">
        <v>0</v>
      </c>
      <c r="T208" s="141">
        <f t="shared" si="43"/>
        <v>0</v>
      </c>
      <c r="AR208" s="142" t="s">
        <v>627</v>
      </c>
      <c r="AT208" s="142" t="s">
        <v>135</v>
      </c>
      <c r="AU208" s="142" t="s">
        <v>86</v>
      </c>
      <c r="AY208" s="15" t="s">
        <v>132</v>
      </c>
      <c r="BE208" s="143">
        <f t="shared" si="44"/>
        <v>0</v>
      </c>
      <c r="BF208" s="143">
        <f t="shared" si="45"/>
        <v>0</v>
      </c>
      <c r="BG208" s="143">
        <f t="shared" si="46"/>
        <v>0</v>
      </c>
      <c r="BH208" s="143">
        <f t="shared" si="47"/>
        <v>0</v>
      </c>
      <c r="BI208" s="143">
        <f t="shared" si="48"/>
        <v>0</v>
      </c>
      <c r="BJ208" s="15" t="s">
        <v>84</v>
      </c>
      <c r="BK208" s="143">
        <f t="shared" si="49"/>
        <v>0</v>
      </c>
      <c r="BL208" s="15" t="s">
        <v>627</v>
      </c>
      <c r="BM208" s="142" t="s">
        <v>837</v>
      </c>
    </row>
    <row r="209" spans="2:65" s="1" customFormat="1" ht="16.5" customHeight="1">
      <c r="B209" s="130"/>
      <c r="C209" s="131" t="s">
        <v>838</v>
      </c>
      <c r="D209" s="131" t="s">
        <v>135</v>
      </c>
      <c r="E209" s="132" t="s">
        <v>664</v>
      </c>
      <c r="F209" s="133" t="s">
        <v>665</v>
      </c>
      <c r="G209" s="134" t="s">
        <v>173</v>
      </c>
      <c r="H209" s="135">
        <v>18.5</v>
      </c>
      <c r="I209" s="136"/>
      <c r="J209" s="137">
        <f t="shared" si="40"/>
        <v>0</v>
      </c>
      <c r="K209" s="133" t="s">
        <v>1</v>
      </c>
      <c r="L209" s="30"/>
      <c r="M209" s="138" t="s">
        <v>1</v>
      </c>
      <c r="N209" s="139" t="s">
        <v>41</v>
      </c>
      <c r="P209" s="140">
        <f t="shared" si="41"/>
        <v>0</v>
      </c>
      <c r="Q209" s="140">
        <v>0</v>
      </c>
      <c r="R209" s="140">
        <f t="shared" si="42"/>
        <v>0</v>
      </c>
      <c r="S209" s="140">
        <v>0</v>
      </c>
      <c r="T209" s="141">
        <f t="shared" si="43"/>
        <v>0</v>
      </c>
      <c r="AR209" s="142" t="s">
        <v>627</v>
      </c>
      <c r="AT209" s="142" t="s">
        <v>135</v>
      </c>
      <c r="AU209" s="142" t="s">
        <v>86</v>
      </c>
      <c r="AY209" s="15" t="s">
        <v>132</v>
      </c>
      <c r="BE209" s="143">
        <f t="shared" si="44"/>
        <v>0</v>
      </c>
      <c r="BF209" s="143">
        <f t="shared" si="45"/>
        <v>0</v>
      </c>
      <c r="BG209" s="143">
        <f t="shared" si="46"/>
        <v>0</v>
      </c>
      <c r="BH209" s="143">
        <f t="shared" si="47"/>
        <v>0</v>
      </c>
      <c r="BI209" s="143">
        <f t="shared" si="48"/>
        <v>0</v>
      </c>
      <c r="BJ209" s="15" t="s">
        <v>84</v>
      </c>
      <c r="BK209" s="143">
        <f t="shared" si="49"/>
        <v>0</v>
      </c>
      <c r="BL209" s="15" t="s">
        <v>627</v>
      </c>
      <c r="BM209" s="142" t="s">
        <v>839</v>
      </c>
    </row>
    <row r="210" spans="2:65" s="1" customFormat="1" ht="16.5" customHeight="1">
      <c r="B210" s="130"/>
      <c r="C210" s="131" t="s">
        <v>840</v>
      </c>
      <c r="D210" s="131" t="s">
        <v>135</v>
      </c>
      <c r="E210" s="132" t="s">
        <v>841</v>
      </c>
      <c r="F210" s="133" t="s">
        <v>842</v>
      </c>
      <c r="G210" s="134" t="s">
        <v>197</v>
      </c>
      <c r="H210" s="135">
        <v>2</v>
      </c>
      <c r="I210" s="136"/>
      <c r="J210" s="137">
        <f t="shared" si="40"/>
        <v>0</v>
      </c>
      <c r="K210" s="133" t="s">
        <v>1</v>
      </c>
      <c r="L210" s="30"/>
      <c r="M210" s="138" t="s">
        <v>1</v>
      </c>
      <c r="N210" s="139" t="s">
        <v>41</v>
      </c>
      <c r="P210" s="140">
        <f t="shared" si="41"/>
        <v>0</v>
      </c>
      <c r="Q210" s="140">
        <v>0</v>
      </c>
      <c r="R210" s="140">
        <f t="shared" si="42"/>
        <v>0</v>
      </c>
      <c r="S210" s="140">
        <v>0</v>
      </c>
      <c r="T210" s="141">
        <f t="shared" si="43"/>
        <v>0</v>
      </c>
      <c r="AR210" s="142" t="s">
        <v>627</v>
      </c>
      <c r="AT210" s="142" t="s">
        <v>135</v>
      </c>
      <c r="AU210" s="142" t="s">
        <v>86</v>
      </c>
      <c r="AY210" s="15" t="s">
        <v>132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5" t="s">
        <v>84</v>
      </c>
      <c r="BK210" s="143">
        <f t="shared" si="49"/>
        <v>0</v>
      </c>
      <c r="BL210" s="15" t="s">
        <v>627</v>
      </c>
      <c r="BM210" s="142" t="s">
        <v>843</v>
      </c>
    </row>
    <row r="211" spans="2:65" s="1" customFormat="1" ht="16.5" customHeight="1">
      <c r="B211" s="130"/>
      <c r="C211" s="131" t="s">
        <v>844</v>
      </c>
      <c r="D211" s="131" t="s">
        <v>135</v>
      </c>
      <c r="E211" s="132" t="s">
        <v>845</v>
      </c>
      <c r="F211" s="133" t="s">
        <v>846</v>
      </c>
      <c r="G211" s="134" t="s">
        <v>197</v>
      </c>
      <c r="H211" s="135">
        <v>1</v>
      </c>
      <c r="I211" s="136"/>
      <c r="J211" s="137">
        <f t="shared" si="40"/>
        <v>0</v>
      </c>
      <c r="K211" s="133" t="s">
        <v>1</v>
      </c>
      <c r="L211" s="30"/>
      <c r="M211" s="138" t="s">
        <v>1</v>
      </c>
      <c r="N211" s="139" t="s">
        <v>41</v>
      </c>
      <c r="P211" s="140">
        <f t="shared" si="41"/>
        <v>0</v>
      </c>
      <c r="Q211" s="140">
        <v>0</v>
      </c>
      <c r="R211" s="140">
        <f t="shared" si="42"/>
        <v>0</v>
      </c>
      <c r="S211" s="140">
        <v>0</v>
      </c>
      <c r="T211" s="141">
        <f t="shared" si="43"/>
        <v>0</v>
      </c>
      <c r="AR211" s="142" t="s">
        <v>627</v>
      </c>
      <c r="AT211" s="142" t="s">
        <v>135</v>
      </c>
      <c r="AU211" s="142" t="s">
        <v>86</v>
      </c>
      <c r="AY211" s="15" t="s">
        <v>132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5" t="s">
        <v>84</v>
      </c>
      <c r="BK211" s="143">
        <f t="shared" si="49"/>
        <v>0</v>
      </c>
      <c r="BL211" s="15" t="s">
        <v>627</v>
      </c>
      <c r="BM211" s="142" t="s">
        <v>847</v>
      </c>
    </row>
    <row r="212" spans="2:65" s="1" customFormat="1" ht="16.5" customHeight="1">
      <c r="B212" s="130"/>
      <c r="C212" s="131" t="s">
        <v>848</v>
      </c>
      <c r="D212" s="131" t="s">
        <v>135</v>
      </c>
      <c r="E212" s="132" t="s">
        <v>849</v>
      </c>
      <c r="F212" s="133" t="s">
        <v>769</v>
      </c>
      <c r="G212" s="134" t="s">
        <v>197</v>
      </c>
      <c r="H212" s="135">
        <v>2</v>
      </c>
      <c r="I212" s="136"/>
      <c r="J212" s="137">
        <f t="shared" si="40"/>
        <v>0</v>
      </c>
      <c r="K212" s="133" t="s">
        <v>1</v>
      </c>
      <c r="L212" s="30"/>
      <c r="M212" s="138" t="s">
        <v>1</v>
      </c>
      <c r="N212" s="139" t="s">
        <v>41</v>
      </c>
      <c r="P212" s="140">
        <f t="shared" si="41"/>
        <v>0</v>
      </c>
      <c r="Q212" s="140">
        <v>0</v>
      </c>
      <c r="R212" s="140">
        <f t="shared" si="42"/>
        <v>0</v>
      </c>
      <c r="S212" s="140">
        <v>0</v>
      </c>
      <c r="T212" s="141">
        <f t="shared" si="43"/>
        <v>0</v>
      </c>
      <c r="AR212" s="142" t="s">
        <v>627</v>
      </c>
      <c r="AT212" s="142" t="s">
        <v>135</v>
      </c>
      <c r="AU212" s="142" t="s">
        <v>86</v>
      </c>
      <c r="AY212" s="15" t="s">
        <v>132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5" t="s">
        <v>84</v>
      </c>
      <c r="BK212" s="143">
        <f t="shared" si="49"/>
        <v>0</v>
      </c>
      <c r="BL212" s="15" t="s">
        <v>627</v>
      </c>
      <c r="BM212" s="142" t="s">
        <v>850</v>
      </c>
    </row>
    <row r="213" spans="2:65" s="1" customFormat="1" ht="16.5" customHeight="1">
      <c r="B213" s="130"/>
      <c r="C213" s="131" t="s">
        <v>851</v>
      </c>
      <c r="D213" s="131" t="s">
        <v>135</v>
      </c>
      <c r="E213" s="132" t="s">
        <v>852</v>
      </c>
      <c r="F213" s="133" t="s">
        <v>688</v>
      </c>
      <c r="G213" s="134" t="s">
        <v>197</v>
      </c>
      <c r="H213" s="135">
        <v>3</v>
      </c>
      <c r="I213" s="136"/>
      <c r="J213" s="137">
        <f t="shared" si="40"/>
        <v>0</v>
      </c>
      <c r="K213" s="133" t="s">
        <v>1</v>
      </c>
      <c r="L213" s="30"/>
      <c r="M213" s="138" t="s">
        <v>1</v>
      </c>
      <c r="N213" s="139" t="s">
        <v>41</v>
      </c>
      <c r="P213" s="140">
        <f t="shared" si="41"/>
        <v>0</v>
      </c>
      <c r="Q213" s="140">
        <v>0</v>
      </c>
      <c r="R213" s="140">
        <f t="shared" si="42"/>
        <v>0</v>
      </c>
      <c r="S213" s="140">
        <v>0</v>
      </c>
      <c r="T213" s="141">
        <f t="shared" si="43"/>
        <v>0</v>
      </c>
      <c r="AR213" s="142" t="s">
        <v>627</v>
      </c>
      <c r="AT213" s="142" t="s">
        <v>135</v>
      </c>
      <c r="AU213" s="142" t="s">
        <v>86</v>
      </c>
      <c r="AY213" s="15" t="s">
        <v>132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5" t="s">
        <v>84</v>
      </c>
      <c r="BK213" s="143">
        <f t="shared" si="49"/>
        <v>0</v>
      </c>
      <c r="BL213" s="15" t="s">
        <v>627</v>
      </c>
      <c r="BM213" s="142" t="s">
        <v>853</v>
      </c>
    </row>
    <row r="214" spans="2:65" s="1" customFormat="1" ht="16.5" customHeight="1">
      <c r="B214" s="130"/>
      <c r="C214" s="131" t="s">
        <v>854</v>
      </c>
      <c r="D214" s="131" t="s">
        <v>135</v>
      </c>
      <c r="E214" s="132" t="s">
        <v>855</v>
      </c>
      <c r="F214" s="133" t="s">
        <v>856</v>
      </c>
      <c r="G214" s="134" t="s">
        <v>197</v>
      </c>
      <c r="H214" s="135">
        <v>6</v>
      </c>
      <c r="I214" s="136"/>
      <c r="J214" s="137">
        <f t="shared" si="40"/>
        <v>0</v>
      </c>
      <c r="K214" s="133" t="s">
        <v>1</v>
      </c>
      <c r="L214" s="30"/>
      <c r="M214" s="138" t="s">
        <v>1</v>
      </c>
      <c r="N214" s="139" t="s">
        <v>41</v>
      </c>
      <c r="P214" s="140">
        <f t="shared" si="41"/>
        <v>0</v>
      </c>
      <c r="Q214" s="140">
        <v>0</v>
      </c>
      <c r="R214" s="140">
        <f t="shared" si="42"/>
        <v>0</v>
      </c>
      <c r="S214" s="140">
        <v>0</v>
      </c>
      <c r="T214" s="141">
        <f t="shared" si="43"/>
        <v>0</v>
      </c>
      <c r="AR214" s="142" t="s">
        <v>627</v>
      </c>
      <c r="AT214" s="142" t="s">
        <v>135</v>
      </c>
      <c r="AU214" s="142" t="s">
        <v>86</v>
      </c>
      <c r="AY214" s="15" t="s">
        <v>132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5" t="s">
        <v>84</v>
      </c>
      <c r="BK214" s="143">
        <f t="shared" si="49"/>
        <v>0</v>
      </c>
      <c r="BL214" s="15" t="s">
        <v>627</v>
      </c>
      <c r="BM214" s="142" t="s">
        <v>857</v>
      </c>
    </row>
    <row r="215" spans="2:65" s="1" customFormat="1" ht="16.5" customHeight="1">
      <c r="B215" s="130"/>
      <c r="C215" s="131" t="s">
        <v>858</v>
      </c>
      <c r="D215" s="131" t="s">
        <v>135</v>
      </c>
      <c r="E215" s="132" t="s">
        <v>859</v>
      </c>
      <c r="F215" s="133" t="s">
        <v>860</v>
      </c>
      <c r="G215" s="134" t="s">
        <v>197</v>
      </c>
      <c r="H215" s="135">
        <v>3</v>
      </c>
      <c r="I215" s="136"/>
      <c r="J215" s="137">
        <f t="shared" si="40"/>
        <v>0</v>
      </c>
      <c r="K215" s="133" t="s">
        <v>1</v>
      </c>
      <c r="L215" s="30"/>
      <c r="M215" s="138" t="s">
        <v>1</v>
      </c>
      <c r="N215" s="139" t="s">
        <v>41</v>
      </c>
      <c r="P215" s="140">
        <f t="shared" si="41"/>
        <v>0</v>
      </c>
      <c r="Q215" s="140">
        <v>0</v>
      </c>
      <c r="R215" s="140">
        <f t="shared" si="42"/>
        <v>0</v>
      </c>
      <c r="S215" s="140">
        <v>0</v>
      </c>
      <c r="T215" s="141">
        <f t="shared" si="43"/>
        <v>0</v>
      </c>
      <c r="AR215" s="142" t="s">
        <v>627</v>
      </c>
      <c r="AT215" s="142" t="s">
        <v>135</v>
      </c>
      <c r="AU215" s="142" t="s">
        <v>86</v>
      </c>
      <c r="AY215" s="15" t="s">
        <v>132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5" t="s">
        <v>84</v>
      </c>
      <c r="BK215" s="143">
        <f t="shared" si="49"/>
        <v>0</v>
      </c>
      <c r="BL215" s="15" t="s">
        <v>627</v>
      </c>
      <c r="BM215" s="142" t="s">
        <v>861</v>
      </c>
    </row>
    <row r="216" spans="2:63" s="11" customFormat="1" ht="22.9" customHeight="1">
      <c r="B216" s="118"/>
      <c r="D216" s="119" t="s">
        <v>75</v>
      </c>
      <c r="E216" s="128" t="s">
        <v>862</v>
      </c>
      <c r="F216" s="128" t="s">
        <v>142</v>
      </c>
      <c r="I216" s="121"/>
      <c r="J216" s="129">
        <f>BK216</f>
        <v>0</v>
      </c>
      <c r="L216" s="118"/>
      <c r="M216" s="123"/>
      <c r="P216" s="124">
        <f>SUM(P217:P219)</f>
        <v>0</v>
      </c>
      <c r="R216" s="124">
        <f>SUM(R217:R219)</f>
        <v>0</v>
      </c>
      <c r="T216" s="125">
        <f>SUM(T217:T219)</f>
        <v>0</v>
      </c>
      <c r="AR216" s="119" t="s">
        <v>170</v>
      </c>
      <c r="AT216" s="126" t="s">
        <v>75</v>
      </c>
      <c r="AU216" s="126" t="s">
        <v>84</v>
      </c>
      <c r="AY216" s="119" t="s">
        <v>132</v>
      </c>
      <c r="BK216" s="127">
        <f>SUM(BK217:BK219)</f>
        <v>0</v>
      </c>
    </row>
    <row r="217" spans="2:65" s="1" customFormat="1" ht="16.5" customHeight="1">
      <c r="B217" s="130"/>
      <c r="C217" s="131" t="s">
        <v>863</v>
      </c>
      <c r="D217" s="131" t="s">
        <v>135</v>
      </c>
      <c r="E217" s="132" t="s">
        <v>864</v>
      </c>
      <c r="F217" s="133" t="s">
        <v>865</v>
      </c>
      <c r="G217" s="134" t="s">
        <v>137</v>
      </c>
      <c r="H217" s="135">
        <v>1</v>
      </c>
      <c r="I217" s="136"/>
      <c r="J217" s="137">
        <f>ROUND(I217*H217,2)</f>
        <v>0</v>
      </c>
      <c r="K217" s="133" t="s">
        <v>1</v>
      </c>
      <c r="L217" s="30"/>
      <c r="M217" s="138" t="s">
        <v>1</v>
      </c>
      <c r="N217" s="139" t="s">
        <v>41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627</v>
      </c>
      <c r="AT217" s="142" t="s">
        <v>135</v>
      </c>
      <c r="AU217" s="142" t="s">
        <v>86</v>
      </c>
      <c r="AY217" s="15" t="s">
        <v>132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5" t="s">
        <v>84</v>
      </c>
      <c r="BK217" s="143">
        <f>ROUND(I217*H217,2)</f>
        <v>0</v>
      </c>
      <c r="BL217" s="15" t="s">
        <v>627</v>
      </c>
      <c r="BM217" s="142" t="s">
        <v>866</v>
      </c>
    </row>
    <row r="218" spans="2:65" s="1" customFormat="1" ht="16.5" customHeight="1">
      <c r="B218" s="130"/>
      <c r="C218" s="131" t="s">
        <v>867</v>
      </c>
      <c r="D218" s="131" t="s">
        <v>135</v>
      </c>
      <c r="E218" s="132" t="s">
        <v>868</v>
      </c>
      <c r="F218" s="133" t="s">
        <v>333</v>
      </c>
      <c r="G218" s="134" t="s">
        <v>137</v>
      </c>
      <c r="H218" s="135">
        <v>1</v>
      </c>
      <c r="I218" s="136"/>
      <c r="J218" s="137">
        <f>ROUND(I218*H218,2)</f>
        <v>0</v>
      </c>
      <c r="K218" s="133" t="s">
        <v>1</v>
      </c>
      <c r="L218" s="30"/>
      <c r="M218" s="138" t="s">
        <v>1</v>
      </c>
      <c r="N218" s="139" t="s">
        <v>41</v>
      </c>
      <c r="P218" s="140">
        <f>O218*H218</f>
        <v>0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627</v>
      </c>
      <c r="AT218" s="142" t="s">
        <v>135</v>
      </c>
      <c r="AU218" s="142" t="s">
        <v>86</v>
      </c>
      <c r="AY218" s="15" t="s">
        <v>132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5" t="s">
        <v>84</v>
      </c>
      <c r="BK218" s="143">
        <f>ROUND(I218*H218,2)</f>
        <v>0</v>
      </c>
      <c r="BL218" s="15" t="s">
        <v>627</v>
      </c>
      <c r="BM218" s="142" t="s">
        <v>869</v>
      </c>
    </row>
    <row r="219" spans="2:65" s="1" customFormat="1" ht="16.5" customHeight="1">
      <c r="B219" s="130"/>
      <c r="C219" s="131" t="s">
        <v>870</v>
      </c>
      <c r="D219" s="131" t="s">
        <v>135</v>
      </c>
      <c r="E219" s="132" t="s">
        <v>871</v>
      </c>
      <c r="F219" s="133" t="s">
        <v>543</v>
      </c>
      <c r="G219" s="134" t="s">
        <v>137</v>
      </c>
      <c r="H219" s="135">
        <v>1</v>
      </c>
      <c r="I219" s="136"/>
      <c r="J219" s="137">
        <f>ROUND(I219*H219,2)</f>
        <v>0</v>
      </c>
      <c r="K219" s="133" t="s">
        <v>1</v>
      </c>
      <c r="L219" s="30"/>
      <c r="M219" s="144" t="s">
        <v>1</v>
      </c>
      <c r="N219" s="145" t="s">
        <v>41</v>
      </c>
      <c r="O219" s="146"/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2" t="s">
        <v>627</v>
      </c>
      <c r="AT219" s="142" t="s">
        <v>135</v>
      </c>
      <c r="AU219" s="142" t="s">
        <v>86</v>
      </c>
      <c r="AY219" s="15" t="s">
        <v>132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5" t="s">
        <v>84</v>
      </c>
      <c r="BK219" s="143">
        <f>ROUND(I219*H219,2)</f>
        <v>0</v>
      </c>
      <c r="BL219" s="15" t="s">
        <v>627</v>
      </c>
      <c r="BM219" s="142" t="s">
        <v>872</v>
      </c>
    </row>
    <row r="220" spans="2:12" s="1" customFormat="1" ht="6.95" customHeight="1"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30"/>
    </row>
  </sheetData>
  <autoFilter ref="C121:K21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M154"/>
  <sheetViews>
    <sheetView showGridLines="0" view="pageBreakPreview" zoomScaleSheetLayoutView="100" workbookViewId="0" topLeftCell="A13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15</v>
      </c>
      <c r="L6" s="18"/>
    </row>
    <row r="7" spans="2:12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12" s="1" customFormat="1" ht="12" customHeight="1">
      <c r="B8" s="30"/>
      <c r="D8" s="25" t="s">
        <v>106</v>
      </c>
      <c r="L8" s="30"/>
    </row>
    <row r="9" spans="2:12" s="1" customFormat="1" ht="16.5" customHeight="1">
      <c r="B9" s="30"/>
      <c r="E9" s="211" t="s">
        <v>873</v>
      </c>
      <c r="F9" s="220"/>
      <c r="G9" s="220"/>
      <c r="H9" s="220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12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ROUND(J122,2)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ROUND((SUM(BE122:BE153)),2)</f>
        <v>0</v>
      </c>
      <c r="I33" s="90">
        <v>0.21</v>
      </c>
      <c r="J33" s="89">
        <f>ROUND(((SUM(BE122:BE153))*I33),2)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ROUND((SUM(BF122:BF153)),2)</f>
        <v>0</v>
      </c>
      <c r="I34" s="90">
        <v>0.15</v>
      </c>
      <c r="J34" s="89">
        <f>ROUND(((SUM(BF122:BF153))*I34),2)</f>
        <v>0</v>
      </c>
      <c r="L34" s="30"/>
    </row>
    <row r="35" spans="2:12" s="1" customFormat="1" ht="14.45" customHeight="1" hidden="1">
      <c r="B35" s="30"/>
      <c r="E35" s="25" t="s">
        <v>43</v>
      </c>
      <c r="F35" s="89">
        <f>ROUND((SUM(BG122:BG153)),2)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9">
        <f>ROUND((SUM(BH122:BH153)),2)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9">
        <f>ROUND((SUM(BI122:BI153)),2)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15</v>
      </c>
      <c r="L84" s="30"/>
    </row>
    <row r="85" spans="2:12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106</v>
      </c>
      <c r="L86" s="30"/>
    </row>
    <row r="87" spans="2:12" s="1" customFormat="1" ht="16.5" customHeight="1">
      <c r="B87" s="30"/>
      <c r="E87" s="211" t="str">
        <f>E9</f>
        <v>07 - MĚŘENÍ A REGULACE</v>
      </c>
      <c r="F87" s="220"/>
      <c r="G87" s="220"/>
      <c r="H87" s="220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J122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874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9" customFormat="1" ht="19.9" customHeight="1">
      <c r="B98" s="106"/>
      <c r="D98" s="107" t="s">
        <v>875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9" customFormat="1" ht="19.9" customHeight="1">
      <c r="B99" s="106"/>
      <c r="D99" s="107" t="s">
        <v>876</v>
      </c>
      <c r="E99" s="108"/>
      <c r="F99" s="108"/>
      <c r="G99" s="108"/>
      <c r="H99" s="108"/>
      <c r="I99" s="108"/>
      <c r="J99" s="109">
        <f>J128</f>
        <v>0</v>
      </c>
      <c r="L99" s="106"/>
    </row>
    <row r="100" spans="2:12" s="9" customFormat="1" ht="19.9" customHeight="1">
      <c r="B100" s="106"/>
      <c r="D100" s="107" t="s">
        <v>877</v>
      </c>
      <c r="E100" s="108"/>
      <c r="F100" s="108"/>
      <c r="G100" s="108"/>
      <c r="H100" s="108"/>
      <c r="I100" s="108"/>
      <c r="J100" s="109">
        <f>J135</f>
        <v>0</v>
      </c>
      <c r="L100" s="106"/>
    </row>
    <row r="101" spans="2:12" s="9" customFormat="1" ht="19.9" customHeight="1">
      <c r="B101" s="106"/>
      <c r="D101" s="107" t="s">
        <v>878</v>
      </c>
      <c r="E101" s="108"/>
      <c r="F101" s="108"/>
      <c r="G101" s="108"/>
      <c r="H101" s="108"/>
      <c r="I101" s="108"/>
      <c r="J101" s="109">
        <f>J139</f>
        <v>0</v>
      </c>
      <c r="L101" s="106"/>
    </row>
    <row r="102" spans="2:12" s="9" customFormat="1" ht="19.9" customHeight="1">
      <c r="B102" s="106"/>
      <c r="D102" s="107" t="s">
        <v>879</v>
      </c>
      <c r="E102" s="108"/>
      <c r="F102" s="108"/>
      <c r="G102" s="108"/>
      <c r="H102" s="108"/>
      <c r="I102" s="108"/>
      <c r="J102" s="109">
        <f>J147</f>
        <v>0</v>
      </c>
      <c r="L102" s="106"/>
    </row>
    <row r="103" spans="2:12" s="1" customFormat="1" ht="21.75" customHeight="1">
      <c r="B103" s="30"/>
      <c r="L103" s="30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0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0"/>
    </row>
    <row r="109" spans="2:12" s="1" customFormat="1" ht="24.95" customHeight="1">
      <c r="B109" s="30"/>
      <c r="C109" s="19" t="s">
        <v>116</v>
      </c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15</v>
      </c>
      <c r="L111" s="30"/>
    </row>
    <row r="112" spans="2:12" s="1" customFormat="1" ht="16.5" customHeight="1">
      <c r="B112" s="30"/>
      <c r="E112" s="221" t="str">
        <f>E7</f>
        <v>Modernizace tlakové stanice N2O vč. umístění tlakové stanice CO2</v>
      </c>
      <c r="F112" s="222"/>
      <c r="G112" s="222"/>
      <c r="H112" s="222"/>
      <c r="L112" s="30"/>
    </row>
    <row r="113" spans="2:12" s="1" customFormat="1" ht="12" customHeight="1">
      <c r="B113" s="30"/>
      <c r="C113" s="25" t="s">
        <v>106</v>
      </c>
      <c r="L113" s="30"/>
    </row>
    <row r="114" spans="2:12" s="1" customFormat="1" ht="16.5" customHeight="1">
      <c r="B114" s="30"/>
      <c r="E114" s="211" t="str">
        <f>E9</f>
        <v>07 - MĚŘENÍ A REGULACE</v>
      </c>
      <c r="F114" s="220"/>
      <c r="G114" s="220"/>
      <c r="H114" s="220"/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19</v>
      </c>
      <c r="F116" s="23" t="str">
        <f>F12</f>
        <v>Masarykova nemocnice v Ústí nad Labem</v>
      </c>
      <c r="I116" s="25" t="s">
        <v>21</v>
      </c>
      <c r="J116" s="50" t="str">
        <f>IF(J12="","",J12)</f>
        <v>26. 2. 2023</v>
      </c>
      <c r="L116" s="30"/>
    </row>
    <row r="117" spans="2:12" s="1" customFormat="1" ht="6.95" customHeight="1">
      <c r="B117" s="30"/>
      <c r="L117" s="30"/>
    </row>
    <row r="118" spans="2:12" s="1" customFormat="1" ht="15.2" customHeight="1">
      <c r="B118" s="30"/>
      <c r="C118" s="25" t="s">
        <v>23</v>
      </c>
      <c r="F118" s="23" t="str">
        <f>E15</f>
        <v>Krajská zdravotní, a.s.</v>
      </c>
      <c r="I118" s="25" t="s">
        <v>29</v>
      </c>
      <c r="J118" s="28" t="str">
        <f>E21</f>
        <v xml:space="preserve">4DS, spol. s r.o. </v>
      </c>
      <c r="L118" s="30"/>
    </row>
    <row r="119" spans="2:12" s="1" customFormat="1" ht="15.2" customHeight="1">
      <c r="B119" s="30"/>
      <c r="C119" s="25" t="s">
        <v>27</v>
      </c>
      <c r="F119" s="23" t="str">
        <f>IF(E18="","",E18)</f>
        <v>Vyplň údaj</v>
      </c>
      <c r="I119" s="25" t="s">
        <v>32</v>
      </c>
      <c r="J119" s="28" t="str">
        <f>E24</f>
        <v>Vladimír Mrázek</v>
      </c>
      <c r="L119" s="30"/>
    </row>
    <row r="120" spans="2:12" s="1" customFormat="1" ht="10.35" customHeight="1">
      <c r="B120" s="30"/>
      <c r="L120" s="30"/>
    </row>
    <row r="121" spans="2:20" s="10" customFormat="1" ht="29.25" customHeight="1">
      <c r="B121" s="110"/>
      <c r="C121" s="111" t="s">
        <v>117</v>
      </c>
      <c r="D121" s="112" t="s">
        <v>61</v>
      </c>
      <c r="E121" s="112" t="s">
        <v>57</v>
      </c>
      <c r="F121" s="112" t="s">
        <v>58</v>
      </c>
      <c r="G121" s="112" t="s">
        <v>118</v>
      </c>
      <c r="H121" s="112" t="s">
        <v>119</v>
      </c>
      <c r="I121" s="112" t="s">
        <v>120</v>
      </c>
      <c r="J121" s="112" t="s">
        <v>110</v>
      </c>
      <c r="K121" s="113" t="s">
        <v>121</v>
      </c>
      <c r="L121" s="110"/>
      <c r="M121" s="57" t="s">
        <v>1</v>
      </c>
      <c r="N121" s="58" t="s">
        <v>40</v>
      </c>
      <c r="O121" s="58" t="s">
        <v>122</v>
      </c>
      <c r="P121" s="58" t="s">
        <v>123</v>
      </c>
      <c r="Q121" s="58" t="s">
        <v>124</v>
      </c>
      <c r="R121" s="58" t="s">
        <v>125</v>
      </c>
      <c r="S121" s="58" t="s">
        <v>126</v>
      </c>
      <c r="T121" s="59" t="s">
        <v>127</v>
      </c>
    </row>
    <row r="122" spans="2:63" s="1" customFormat="1" ht="22.9" customHeight="1">
      <c r="B122" s="30"/>
      <c r="C122" s="62" t="s">
        <v>128</v>
      </c>
      <c r="J122" s="114">
        <f>BK122</f>
        <v>0</v>
      </c>
      <c r="L122" s="30"/>
      <c r="M122" s="60"/>
      <c r="N122" s="51"/>
      <c r="O122" s="51"/>
      <c r="P122" s="115">
        <f>P123</f>
        <v>0</v>
      </c>
      <c r="Q122" s="51"/>
      <c r="R122" s="115">
        <f>R123</f>
        <v>0</v>
      </c>
      <c r="S122" s="51"/>
      <c r="T122" s="116">
        <f>T123</f>
        <v>0</v>
      </c>
      <c r="AT122" s="15" t="s">
        <v>75</v>
      </c>
      <c r="AU122" s="15" t="s">
        <v>112</v>
      </c>
      <c r="BK122" s="117">
        <f>BK123</f>
        <v>0</v>
      </c>
    </row>
    <row r="123" spans="2:63" s="11" customFormat="1" ht="25.9" customHeight="1">
      <c r="B123" s="118"/>
      <c r="D123" s="119" t="s">
        <v>75</v>
      </c>
      <c r="E123" s="120" t="s">
        <v>328</v>
      </c>
      <c r="F123" s="120" t="s">
        <v>880</v>
      </c>
      <c r="I123" s="121"/>
      <c r="J123" s="122">
        <f>BK123</f>
        <v>0</v>
      </c>
      <c r="L123" s="118"/>
      <c r="M123" s="123"/>
      <c r="P123" s="124">
        <f>P124+P128+P135+P139+P147</f>
        <v>0</v>
      </c>
      <c r="R123" s="124">
        <f>R124+R128+R135+R139+R147</f>
        <v>0</v>
      </c>
      <c r="T123" s="125">
        <f>T124+T128+T135+T139+T147</f>
        <v>0</v>
      </c>
      <c r="AR123" s="119" t="s">
        <v>170</v>
      </c>
      <c r="AT123" s="126" t="s">
        <v>75</v>
      </c>
      <c r="AU123" s="126" t="s">
        <v>76</v>
      </c>
      <c r="AY123" s="119" t="s">
        <v>132</v>
      </c>
      <c r="BK123" s="127">
        <f>BK124+BK128+BK135+BK139+BK147</f>
        <v>0</v>
      </c>
    </row>
    <row r="124" spans="2:63" s="11" customFormat="1" ht="22.9" customHeight="1">
      <c r="B124" s="118"/>
      <c r="D124" s="119" t="s">
        <v>75</v>
      </c>
      <c r="E124" s="128" t="s">
        <v>881</v>
      </c>
      <c r="F124" s="128" t="s">
        <v>882</v>
      </c>
      <c r="I124" s="121"/>
      <c r="J124" s="129">
        <f>BK124</f>
        <v>0</v>
      </c>
      <c r="L124" s="118"/>
      <c r="M124" s="123"/>
      <c r="P124" s="124">
        <f>SUM(P125:P127)</f>
        <v>0</v>
      </c>
      <c r="R124" s="124">
        <f>SUM(R125:R127)</f>
        <v>0</v>
      </c>
      <c r="T124" s="125">
        <f>SUM(T125:T127)</f>
        <v>0</v>
      </c>
      <c r="AR124" s="119" t="s">
        <v>170</v>
      </c>
      <c r="AT124" s="126" t="s">
        <v>75</v>
      </c>
      <c r="AU124" s="126" t="s">
        <v>84</v>
      </c>
      <c r="AY124" s="119" t="s">
        <v>132</v>
      </c>
      <c r="BK124" s="127">
        <f>SUM(BK125:BK127)</f>
        <v>0</v>
      </c>
    </row>
    <row r="125" spans="2:65" s="1" customFormat="1" ht="16.5" customHeight="1">
      <c r="B125" s="130"/>
      <c r="C125" s="131" t="s">
        <v>84</v>
      </c>
      <c r="D125" s="131" t="s">
        <v>135</v>
      </c>
      <c r="E125" s="132" t="s">
        <v>883</v>
      </c>
      <c r="F125" s="133" t="s">
        <v>884</v>
      </c>
      <c r="G125" s="134" t="s">
        <v>197</v>
      </c>
      <c r="H125" s="135">
        <v>2</v>
      </c>
      <c r="I125" s="136"/>
      <c r="J125" s="137">
        <f>ROUND(I125*H125,2)</f>
        <v>0</v>
      </c>
      <c r="K125" s="133" t="s">
        <v>1</v>
      </c>
      <c r="L125" s="30"/>
      <c r="M125" s="138" t="s">
        <v>1</v>
      </c>
      <c r="N125" s="139" t="s">
        <v>41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627</v>
      </c>
      <c r="AT125" s="142" t="s">
        <v>135</v>
      </c>
      <c r="AU125" s="142" t="s">
        <v>86</v>
      </c>
      <c r="AY125" s="15" t="s">
        <v>132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84</v>
      </c>
      <c r="BK125" s="143">
        <f>ROUND(I125*H125,2)</f>
        <v>0</v>
      </c>
      <c r="BL125" s="15" t="s">
        <v>627</v>
      </c>
      <c r="BM125" s="142" t="s">
        <v>885</v>
      </c>
    </row>
    <row r="126" spans="2:65" s="1" customFormat="1" ht="16.5" customHeight="1">
      <c r="B126" s="130"/>
      <c r="C126" s="131" t="s">
        <v>86</v>
      </c>
      <c r="D126" s="131" t="s">
        <v>135</v>
      </c>
      <c r="E126" s="132" t="s">
        <v>886</v>
      </c>
      <c r="F126" s="133" t="s">
        <v>887</v>
      </c>
      <c r="G126" s="134" t="s">
        <v>197</v>
      </c>
      <c r="H126" s="135">
        <v>4</v>
      </c>
      <c r="I126" s="136"/>
      <c r="J126" s="137">
        <f>ROUND(I126*H126,2)</f>
        <v>0</v>
      </c>
      <c r="K126" s="133" t="s">
        <v>1</v>
      </c>
      <c r="L126" s="30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627</v>
      </c>
      <c r="AT126" s="142" t="s">
        <v>135</v>
      </c>
      <c r="AU126" s="142" t="s">
        <v>86</v>
      </c>
      <c r="AY126" s="15" t="s">
        <v>132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84</v>
      </c>
      <c r="BK126" s="143">
        <f>ROUND(I126*H126,2)</f>
        <v>0</v>
      </c>
      <c r="BL126" s="15" t="s">
        <v>627</v>
      </c>
      <c r="BM126" s="142" t="s">
        <v>888</v>
      </c>
    </row>
    <row r="127" spans="2:65" s="1" customFormat="1" ht="16.5" customHeight="1">
      <c r="B127" s="130"/>
      <c r="C127" s="131" t="s">
        <v>170</v>
      </c>
      <c r="D127" s="131" t="s">
        <v>135</v>
      </c>
      <c r="E127" s="132" t="s">
        <v>889</v>
      </c>
      <c r="F127" s="133" t="s">
        <v>890</v>
      </c>
      <c r="G127" s="134" t="s">
        <v>891</v>
      </c>
      <c r="H127" s="135">
        <v>2</v>
      </c>
      <c r="I127" s="136"/>
      <c r="J127" s="137">
        <f>ROUND(I127*H127,2)</f>
        <v>0</v>
      </c>
      <c r="K127" s="133" t="s">
        <v>1</v>
      </c>
      <c r="L127" s="30"/>
      <c r="M127" s="138" t="s">
        <v>1</v>
      </c>
      <c r="N127" s="139" t="s">
        <v>41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627</v>
      </c>
      <c r="AT127" s="142" t="s">
        <v>135</v>
      </c>
      <c r="AU127" s="142" t="s">
        <v>86</v>
      </c>
      <c r="AY127" s="15" t="s">
        <v>132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84</v>
      </c>
      <c r="BK127" s="143">
        <f>ROUND(I127*H127,2)</f>
        <v>0</v>
      </c>
      <c r="BL127" s="15" t="s">
        <v>627</v>
      </c>
      <c r="BM127" s="142" t="s">
        <v>892</v>
      </c>
    </row>
    <row r="128" spans="2:63" s="11" customFormat="1" ht="22.9" customHeight="1">
      <c r="B128" s="118"/>
      <c r="D128" s="119" t="s">
        <v>75</v>
      </c>
      <c r="E128" s="128" t="s">
        <v>893</v>
      </c>
      <c r="F128" s="128" t="s">
        <v>894</v>
      </c>
      <c r="I128" s="121"/>
      <c r="J128" s="129">
        <f>BK128</f>
        <v>0</v>
      </c>
      <c r="L128" s="118"/>
      <c r="M128" s="123"/>
      <c r="P128" s="124">
        <f>SUM(P129:P134)</f>
        <v>0</v>
      </c>
      <c r="R128" s="124">
        <f>SUM(R129:R134)</f>
        <v>0</v>
      </c>
      <c r="T128" s="125">
        <f>SUM(T129:T134)</f>
        <v>0</v>
      </c>
      <c r="AR128" s="119" t="s">
        <v>170</v>
      </c>
      <c r="AT128" s="126" t="s">
        <v>75</v>
      </c>
      <c r="AU128" s="126" t="s">
        <v>84</v>
      </c>
      <c r="AY128" s="119" t="s">
        <v>132</v>
      </c>
      <c r="BK128" s="127">
        <f>SUM(BK129:BK134)</f>
        <v>0</v>
      </c>
    </row>
    <row r="129" spans="2:65" s="1" customFormat="1" ht="16.5" customHeight="1">
      <c r="B129" s="130"/>
      <c r="C129" s="131" t="s">
        <v>161</v>
      </c>
      <c r="D129" s="131" t="s">
        <v>135</v>
      </c>
      <c r="E129" s="132" t="s">
        <v>895</v>
      </c>
      <c r="F129" s="133" t="s">
        <v>896</v>
      </c>
      <c r="G129" s="134" t="s">
        <v>197</v>
      </c>
      <c r="H129" s="135">
        <v>2</v>
      </c>
      <c r="I129" s="136"/>
      <c r="J129" s="137">
        <f aca="true" t="shared" si="0" ref="J129:J134">ROUND(I129*H129,2)</f>
        <v>0</v>
      </c>
      <c r="K129" s="133" t="s">
        <v>1</v>
      </c>
      <c r="L129" s="30"/>
      <c r="M129" s="138" t="s">
        <v>1</v>
      </c>
      <c r="N129" s="139" t="s">
        <v>41</v>
      </c>
      <c r="P129" s="140">
        <f aca="true" t="shared" si="1" ref="P129:P134">O129*H129</f>
        <v>0</v>
      </c>
      <c r="Q129" s="140">
        <v>0</v>
      </c>
      <c r="R129" s="140">
        <f aca="true" t="shared" si="2" ref="R129:R134">Q129*H129</f>
        <v>0</v>
      </c>
      <c r="S129" s="140">
        <v>0</v>
      </c>
      <c r="T129" s="141">
        <f aca="true" t="shared" si="3" ref="T129:T134">S129*H129</f>
        <v>0</v>
      </c>
      <c r="AR129" s="142" t="s">
        <v>627</v>
      </c>
      <c r="AT129" s="142" t="s">
        <v>135</v>
      </c>
      <c r="AU129" s="142" t="s">
        <v>86</v>
      </c>
      <c r="AY129" s="15" t="s">
        <v>132</v>
      </c>
      <c r="BE129" s="143">
        <f aca="true" t="shared" si="4" ref="BE129:BE134">IF(N129="základní",J129,0)</f>
        <v>0</v>
      </c>
      <c r="BF129" s="143">
        <f aca="true" t="shared" si="5" ref="BF129:BF134">IF(N129="snížená",J129,0)</f>
        <v>0</v>
      </c>
      <c r="BG129" s="143">
        <f aca="true" t="shared" si="6" ref="BG129:BG134">IF(N129="zákl. přenesená",J129,0)</f>
        <v>0</v>
      </c>
      <c r="BH129" s="143">
        <f aca="true" t="shared" si="7" ref="BH129:BH134">IF(N129="sníž. přenesená",J129,0)</f>
        <v>0</v>
      </c>
      <c r="BI129" s="143">
        <f aca="true" t="shared" si="8" ref="BI129:BI134">IF(N129="nulová",J129,0)</f>
        <v>0</v>
      </c>
      <c r="BJ129" s="15" t="s">
        <v>84</v>
      </c>
      <c r="BK129" s="143">
        <f aca="true" t="shared" si="9" ref="BK129:BK134">ROUND(I129*H129,2)</f>
        <v>0</v>
      </c>
      <c r="BL129" s="15" t="s">
        <v>627</v>
      </c>
      <c r="BM129" s="142" t="s">
        <v>897</v>
      </c>
    </row>
    <row r="130" spans="2:65" s="1" customFormat="1" ht="16.5" customHeight="1">
      <c r="B130" s="130"/>
      <c r="C130" s="131" t="s">
        <v>131</v>
      </c>
      <c r="D130" s="131" t="s">
        <v>135</v>
      </c>
      <c r="E130" s="132" t="s">
        <v>898</v>
      </c>
      <c r="F130" s="133" t="s">
        <v>899</v>
      </c>
      <c r="G130" s="134" t="s">
        <v>197</v>
      </c>
      <c r="H130" s="135">
        <v>4</v>
      </c>
      <c r="I130" s="136"/>
      <c r="J130" s="137">
        <f t="shared" si="0"/>
        <v>0</v>
      </c>
      <c r="K130" s="133" t="s">
        <v>1</v>
      </c>
      <c r="L130" s="30"/>
      <c r="M130" s="138" t="s">
        <v>1</v>
      </c>
      <c r="N130" s="139" t="s">
        <v>41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627</v>
      </c>
      <c r="AT130" s="142" t="s">
        <v>135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627</v>
      </c>
      <c r="BM130" s="142" t="s">
        <v>900</v>
      </c>
    </row>
    <row r="131" spans="2:65" s="1" customFormat="1" ht="16.5" customHeight="1">
      <c r="B131" s="130"/>
      <c r="C131" s="131" t="s">
        <v>185</v>
      </c>
      <c r="D131" s="131" t="s">
        <v>135</v>
      </c>
      <c r="E131" s="132" t="s">
        <v>901</v>
      </c>
      <c r="F131" s="133" t="s">
        <v>902</v>
      </c>
      <c r="G131" s="134" t="s">
        <v>891</v>
      </c>
      <c r="H131" s="135">
        <v>2</v>
      </c>
      <c r="I131" s="136"/>
      <c r="J131" s="137">
        <f t="shared" si="0"/>
        <v>0</v>
      </c>
      <c r="K131" s="133" t="s">
        <v>1</v>
      </c>
      <c r="L131" s="30"/>
      <c r="M131" s="138" t="s">
        <v>1</v>
      </c>
      <c r="N131" s="139" t="s">
        <v>41</v>
      </c>
      <c r="P131" s="140">
        <f t="shared" si="1"/>
        <v>0</v>
      </c>
      <c r="Q131" s="140">
        <v>0</v>
      </c>
      <c r="R131" s="140">
        <f t="shared" si="2"/>
        <v>0</v>
      </c>
      <c r="S131" s="140">
        <v>0</v>
      </c>
      <c r="T131" s="141">
        <f t="shared" si="3"/>
        <v>0</v>
      </c>
      <c r="AR131" s="142" t="s">
        <v>627</v>
      </c>
      <c r="AT131" s="142" t="s">
        <v>135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627</v>
      </c>
      <c r="BM131" s="142" t="s">
        <v>903</v>
      </c>
    </row>
    <row r="132" spans="2:65" s="1" customFormat="1" ht="16.5" customHeight="1">
      <c r="B132" s="130"/>
      <c r="C132" s="131" t="s">
        <v>190</v>
      </c>
      <c r="D132" s="131" t="s">
        <v>135</v>
      </c>
      <c r="E132" s="132" t="s">
        <v>904</v>
      </c>
      <c r="F132" s="133" t="s">
        <v>905</v>
      </c>
      <c r="G132" s="134" t="s">
        <v>197</v>
      </c>
      <c r="H132" s="135">
        <v>1</v>
      </c>
      <c r="I132" s="136"/>
      <c r="J132" s="137">
        <f t="shared" si="0"/>
        <v>0</v>
      </c>
      <c r="K132" s="133" t="s">
        <v>1</v>
      </c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627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627</v>
      </c>
      <c r="BM132" s="142" t="s">
        <v>906</v>
      </c>
    </row>
    <row r="133" spans="2:65" s="1" customFormat="1" ht="16.5" customHeight="1">
      <c r="B133" s="130"/>
      <c r="C133" s="131" t="s">
        <v>194</v>
      </c>
      <c r="D133" s="131" t="s">
        <v>135</v>
      </c>
      <c r="E133" s="132" t="s">
        <v>907</v>
      </c>
      <c r="F133" s="133" t="s">
        <v>908</v>
      </c>
      <c r="G133" s="134" t="s">
        <v>197</v>
      </c>
      <c r="H133" s="135">
        <v>2</v>
      </c>
      <c r="I133" s="136"/>
      <c r="J133" s="137">
        <f t="shared" si="0"/>
        <v>0</v>
      </c>
      <c r="K133" s="133" t="s">
        <v>1</v>
      </c>
      <c r="L133" s="30"/>
      <c r="M133" s="138" t="s">
        <v>1</v>
      </c>
      <c r="N133" s="139" t="s">
        <v>41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627</v>
      </c>
      <c r="AT133" s="142" t="s">
        <v>135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627</v>
      </c>
      <c r="BM133" s="142" t="s">
        <v>909</v>
      </c>
    </row>
    <row r="134" spans="2:65" s="1" customFormat="1" ht="16.5" customHeight="1">
      <c r="B134" s="130"/>
      <c r="C134" s="131" t="s">
        <v>156</v>
      </c>
      <c r="D134" s="131" t="s">
        <v>135</v>
      </c>
      <c r="E134" s="132" t="s">
        <v>910</v>
      </c>
      <c r="F134" s="133" t="s">
        <v>911</v>
      </c>
      <c r="G134" s="134" t="s">
        <v>137</v>
      </c>
      <c r="H134" s="135">
        <v>1</v>
      </c>
      <c r="I134" s="136"/>
      <c r="J134" s="137">
        <f t="shared" si="0"/>
        <v>0</v>
      </c>
      <c r="K134" s="133" t="s">
        <v>1</v>
      </c>
      <c r="L134" s="30"/>
      <c r="M134" s="138" t="s">
        <v>1</v>
      </c>
      <c r="N134" s="139" t="s">
        <v>41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627</v>
      </c>
      <c r="AT134" s="142" t="s">
        <v>135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627</v>
      </c>
      <c r="BM134" s="142" t="s">
        <v>912</v>
      </c>
    </row>
    <row r="135" spans="2:63" s="11" customFormat="1" ht="22.9" customHeight="1">
      <c r="B135" s="118"/>
      <c r="D135" s="119" t="s">
        <v>75</v>
      </c>
      <c r="E135" s="128" t="s">
        <v>913</v>
      </c>
      <c r="F135" s="128" t="s">
        <v>914</v>
      </c>
      <c r="I135" s="121"/>
      <c r="J135" s="129">
        <f>BK135</f>
        <v>0</v>
      </c>
      <c r="L135" s="118"/>
      <c r="M135" s="123"/>
      <c r="P135" s="124">
        <f>SUM(P136:P138)</f>
        <v>0</v>
      </c>
      <c r="R135" s="124">
        <f>SUM(R136:R138)</f>
        <v>0</v>
      </c>
      <c r="T135" s="125">
        <f>SUM(T136:T138)</f>
        <v>0</v>
      </c>
      <c r="AR135" s="119" t="s">
        <v>170</v>
      </c>
      <c r="AT135" s="126" t="s">
        <v>75</v>
      </c>
      <c r="AU135" s="126" t="s">
        <v>84</v>
      </c>
      <c r="AY135" s="119" t="s">
        <v>132</v>
      </c>
      <c r="BK135" s="127">
        <f>SUM(BK136:BK138)</f>
        <v>0</v>
      </c>
    </row>
    <row r="136" spans="2:65" s="1" customFormat="1" ht="16.5" customHeight="1">
      <c r="B136" s="130"/>
      <c r="C136" s="131" t="s">
        <v>205</v>
      </c>
      <c r="D136" s="131" t="s">
        <v>135</v>
      </c>
      <c r="E136" s="132" t="s">
        <v>915</v>
      </c>
      <c r="F136" s="133" t="s">
        <v>916</v>
      </c>
      <c r="G136" s="134" t="s">
        <v>197</v>
      </c>
      <c r="H136" s="135">
        <v>2</v>
      </c>
      <c r="I136" s="136"/>
      <c r="J136" s="137">
        <f>ROUND(I136*H136,2)</f>
        <v>0</v>
      </c>
      <c r="K136" s="133" t="s">
        <v>1</v>
      </c>
      <c r="L136" s="30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627</v>
      </c>
      <c r="AT136" s="142" t="s">
        <v>135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627</v>
      </c>
      <c r="BM136" s="142" t="s">
        <v>917</v>
      </c>
    </row>
    <row r="137" spans="2:65" s="1" customFormat="1" ht="21.75" customHeight="1">
      <c r="B137" s="130"/>
      <c r="C137" s="131" t="s">
        <v>209</v>
      </c>
      <c r="D137" s="131" t="s">
        <v>135</v>
      </c>
      <c r="E137" s="132" t="s">
        <v>918</v>
      </c>
      <c r="F137" s="133" t="s">
        <v>919</v>
      </c>
      <c r="G137" s="134" t="s">
        <v>197</v>
      </c>
      <c r="H137" s="135">
        <v>4</v>
      </c>
      <c r="I137" s="136"/>
      <c r="J137" s="137">
        <f>ROUND(I137*H137,2)</f>
        <v>0</v>
      </c>
      <c r="K137" s="133" t="s">
        <v>1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627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627</v>
      </c>
      <c r="BM137" s="142" t="s">
        <v>920</v>
      </c>
    </row>
    <row r="138" spans="2:65" s="1" customFormat="1" ht="16.5" customHeight="1">
      <c r="B138" s="130"/>
      <c r="C138" s="131" t="s">
        <v>215</v>
      </c>
      <c r="D138" s="131" t="s">
        <v>135</v>
      </c>
      <c r="E138" s="132" t="s">
        <v>921</v>
      </c>
      <c r="F138" s="133" t="s">
        <v>922</v>
      </c>
      <c r="G138" s="134" t="s">
        <v>197</v>
      </c>
      <c r="H138" s="135">
        <v>4</v>
      </c>
      <c r="I138" s="136"/>
      <c r="J138" s="137">
        <f>ROUND(I138*H138,2)</f>
        <v>0</v>
      </c>
      <c r="K138" s="133" t="s">
        <v>1</v>
      </c>
      <c r="L138" s="30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627</v>
      </c>
      <c r="AT138" s="142" t="s">
        <v>135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627</v>
      </c>
      <c r="BM138" s="142" t="s">
        <v>923</v>
      </c>
    </row>
    <row r="139" spans="2:63" s="11" customFormat="1" ht="22.9" customHeight="1">
      <c r="B139" s="118"/>
      <c r="D139" s="119" t="s">
        <v>75</v>
      </c>
      <c r="E139" s="128" t="s">
        <v>924</v>
      </c>
      <c r="F139" s="128" t="s">
        <v>925</v>
      </c>
      <c r="I139" s="121"/>
      <c r="J139" s="129">
        <f>BK139</f>
        <v>0</v>
      </c>
      <c r="L139" s="118"/>
      <c r="M139" s="123"/>
      <c r="P139" s="124">
        <f>SUM(P140:P146)</f>
        <v>0</v>
      </c>
      <c r="R139" s="124">
        <f>SUM(R140:R146)</f>
        <v>0</v>
      </c>
      <c r="T139" s="125">
        <f>SUM(T140:T146)</f>
        <v>0</v>
      </c>
      <c r="AR139" s="119" t="s">
        <v>170</v>
      </c>
      <c r="AT139" s="126" t="s">
        <v>75</v>
      </c>
      <c r="AU139" s="126" t="s">
        <v>84</v>
      </c>
      <c r="AY139" s="119" t="s">
        <v>132</v>
      </c>
      <c r="BK139" s="127">
        <f>SUM(BK140:BK146)</f>
        <v>0</v>
      </c>
    </row>
    <row r="140" spans="2:65" s="1" customFormat="1" ht="16.5" customHeight="1">
      <c r="B140" s="130"/>
      <c r="C140" s="131" t="s">
        <v>223</v>
      </c>
      <c r="D140" s="131" t="s">
        <v>135</v>
      </c>
      <c r="E140" s="132" t="s">
        <v>926</v>
      </c>
      <c r="F140" s="133" t="s">
        <v>927</v>
      </c>
      <c r="G140" s="134" t="s">
        <v>173</v>
      </c>
      <c r="H140" s="135">
        <v>40</v>
      </c>
      <c r="I140" s="136"/>
      <c r="J140" s="137">
        <f aca="true" t="shared" si="10" ref="J140:J146">ROUND(I140*H140,2)</f>
        <v>0</v>
      </c>
      <c r="K140" s="133" t="s">
        <v>1</v>
      </c>
      <c r="L140" s="30"/>
      <c r="M140" s="138" t="s">
        <v>1</v>
      </c>
      <c r="N140" s="139" t="s">
        <v>41</v>
      </c>
      <c r="P140" s="140">
        <f aca="true" t="shared" si="11" ref="P140:P146">O140*H140</f>
        <v>0</v>
      </c>
      <c r="Q140" s="140">
        <v>0</v>
      </c>
      <c r="R140" s="140">
        <f aca="true" t="shared" si="12" ref="R140:R146">Q140*H140</f>
        <v>0</v>
      </c>
      <c r="S140" s="140">
        <v>0</v>
      </c>
      <c r="T140" s="141">
        <f aca="true" t="shared" si="13" ref="T140:T146">S140*H140</f>
        <v>0</v>
      </c>
      <c r="AR140" s="142" t="s">
        <v>627</v>
      </c>
      <c r="AT140" s="142" t="s">
        <v>135</v>
      </c>
      <c r="AU140" s="142" t="s">
        <v>86</v>
      </c>
      <c r="AY140" s="15" t="s">
        <v>132</v>
      </c>
      <c r="BE140" s="143">
        <f aca="true" t="shared" si="14" ref="BE140:BE146">IF(N140="základní",J140,0)</f>
        <v>0</v>
      </c>
      <c r="BF140" s="143">
        <f aca="true" t="shared" si="15" ref="BF140:BF146">IF(N140="snížená",J140,0)</f>
        <v>0</v>
      </c>
      <c r="BG140" s="143">
        <f aca="true" t="shared" si="16" ref="BG140:BG146">IF(N140="zákl. přenesená",J140,0)</f>
        <v>0</v>
      </c>
      <c r="BH140" s="143">
        <f aca="true" t="shared" si="17" ref="BH140:BH146">IF(N140="sníž. přenesená",J140,0)</f>
        <v>0</v>
      </c>
      <c r="BI140" s="143">
        <f aca="true" t="shared" si="18" ref="BI140:BI146">IF(N140="nulová",J140,0)</f>
        <v>0</v>
      </c>
      <c r="BJ140" s="15" t="s">
        <v>84</v>
      </c>
      <c r="BK140" s="143">
        <f aca="true" t="shared" si="19" ref="BK140:BK146">ROUND(I140*H140,2)</f>
        <v>0</v>
      </c>
      <c r="BL140" s="15" t="s">
        <v>627</v>
      </c>
      <c r="BM140" s="142" t="s">
        <v>928</v>
      </c>
    </row>
    <row r="141" spans="2:65" s="1" customFormat="1" ht="16.5" customHeight="1">
      <c r="B141" s="130"/>
      <c r="C141" s="131" t="s">
        <v>230</v>
      </c>
      <c r="D141" s="131" t="s">
        <v>135</v>
      </c>
      <c r="E141" s="132" t="s">
        <v>929</v>
      </c>
      <c r="F141" s="133" t="s">
        <v>930</v>
      </c>
      <c r="G141" s="134" t="s">
        <v>173</v>
      </c>
      <c r="H141" s="135">
        <v>60</v>
      </c>
      <c r="I141" s="136"/>
      <c r="J141" s="137">
        <f t="shared" si="10"/>
        <v>0</v>
      </c>
      <c r="K141" s="133" t="s">
        <v>1</v>
      </c>
      <c r="L141" s="30"/>
      <c r="M141" s="138" t="s">
        <v>1</v>
      </c>
      <c r="N141" s="139" t="s">
        <v>41</v>
      </c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42" t="s">
        <v>627</v>
      </c>
      <c r="AT141" s="142" t="s">
        <v>135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627</v>
      </c>
      <c r="BM141" s="142" t="s">
        <v>931</v>
      </c>
    </row>
    <row r="142" spans="2:65" s="1" customFormat="1" ht="16.5" customHeight="1">
      <c r="B142" s="130"/>
      <c r="C142" s="131" t="s">
        <v>8</v>
      </c>
      <c r="D142" s="131" t="s">
        <v>135</v>
      </c>
      <c r="E142" s="132" t="s">
        <v>932</v>
      </c>
      <c r="F142" s="133" t="s">
        <v>933</v>
      </c>
      <c r="G142" s="134" t="s">
        <v>173</v>
      </c>
      <c r="H142" s="135">
        <v>25</v>
      </c>
      <c r="I142" s="136"/>
      <c r="J142" s="137">
        <f t="shared" si="10"/>
        <v>0</v>
      </c>
      <c r="K142" s="133" t="s">
        <v>1</v>
      </c>
      <c r="L142" s="30"/>
      <c r="M142" s="138" t="s">
        <v>1</v>
      </c>
      <c r="N142" s="139" t="s">
        <v>41</v>
      </c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42" t="s">
        <v>627</v>
      </c>
      <c r="AT142" s="142" t="s">
        <v>135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627</v>
      </c>
      <c r="BM142" s="142" t="s">
        <v>934</v>
      </c>
    </row>
    <row r="143" spans="2:65" s="1" customFormat="1" ht="16.5" customHeight="1">
      <c r="B143" s="130"/>
      <c r="C143" s="131" t="s">
        <v>226</v>
      </c>
      <c r="D143" s="131" t="s">
        <v>135</v>
      </c>
      <c r="E143" s="132" t="s">
        <v>935</v>
      </c>
      <c r="F143" s="133" t="s">
        <v>936</v>
      </c>
      <c r="G143" s="134" t="s">
        <v>173</v>
      </c>
      <c r="H143" s="135">
        <v>25</v>
      </c>
      <c r="I143" s="136"/>
      <c r="J143" s="137">
        <f t="shared" si="10"/>
        <v>0</v>
      </c>
      <c r="K143" s="133" t="s">
        <v>1</v>
      </c>
      <c r="L143" s="30"/>
      <c r="M143" s="138" t="s">
        <v>1</v>
      </c>
      <c r="N143" s="139" t="s">
        <v>41</v>
      </c>
      <c r="P143" s="140">
        <f t="shared" si="11"/>
        <v>0</v>
      </c>
      <c r="Q143" s="140">
        <v>0</v>
      </c>
      <c r="R143" s="140">
        <f t="shared" si="12"/>
        <v>0</v>
      </c>
      <c r="S143" s="140">
        <v>0</v>
      </c>
      <c r="T143" s="141">
        <f t="shared" si="13"/>
        <v>0</v>
      </c>
      <c r="AR143" s="142" t="s">
        <v>627</v>
      </c>
      <c r="AT143" s="142" t="s">
        <v>135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627</v>
      </c>
      <c r="BM143" s="142" t="s">
        <v>937</v>
      </c>
    </row>
    <row r="144" spans="2:65" s="1" customFormat="1" ht="16.5" customHeight="1">
      <c r="B144" s="130"/>
      <c r="C144" s="131" t="s">
        <v>312</v>
      </c>
      <c r="D144" s="131" t="s">
        <v>135</v>
      </c>
      <c r="E144" s="132" t="s">
        <v>938</v>
      </c>
      <c r="F144" s="133" t="s">
        <v>939</v>
      </c>
      <c r="G144" s="134" t="s">
        <v>173</v>
      </c>
      <c r="H144" s="135">
        <v>5</v>
      </c>
      <c r="I144" s="136"/>
      <c r="J144" s="137">
        <f t="shared" si="10"/>
        <v>0</v>
      </c>
      <c r="K144" s="133" t="s">
        <v>1</v>
      </c>
      <c r="L144" s="30"/>
      <c r="M144" s="138" t="s">
        <v>1</v>
      </c>
      <c r="N144" s="139" t="s">
        <v>41</v>
      </c>
      <c r="P144" s="140">
        <f t="shared" si="11"/>
        <v>0</v>
      </c>
      <c r="Q144" s="140">
        <v>0</v>
      </c>
      <c r="R144" s="140">
        <f t="shared" si="12"/>
        <v>0</v>
      </c>
      <c r="S144" s="140">
        <v>0</v>
      </c>
      <c r="T144" s="141">
        <f t="shared" si="13"/>
        <v>0</v>
      </c>
      <c r="AR144" s="142" t="s">
        <v>627</v>
      </c>
      <c r="AT144" s="142" t="s">
        <v>135</v>
      </c>
      <c r="AU144" s="142" t="s">
        <v>86</v>
      </c>
      <c r="AY144" s="15" t="s">
        <v>132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5" t="s">
        <v>84</v>
      </c>
      <c r="BK144" s="143">
        <f t="shared" si="19"/>
        <v>0</v>
      </c>
      <c r="BL144" s="15" t="s">
        <v>627</v>
      </c>
      <c r="BM144" s="142" t="s">
        <v>940</v>
      </c>
    </row>
    <row r="145" spans="2:65" s="1" customFormat="1" ht="16.5" customHeight="1">
      <c r="B145" s="130"/>
      <c r="C145" s="131" t="s">
        <v>316</v>
      </c>
      <c r="D145" s="131" t="s">
        <v>135</v>
      </c>
      <c r="E145" s="132" t="s">
        <v>941</v>
      </c>
      <c r="F145" s="133" t="s">
        <v>942</v>
      </c>
      <c r="G145" s="134" t="s">
        <v>173</v>
      </c>
      <c r="H145" s="135">
        <v>80</v>
      </c>
      <c r="I145" s="136"/>
      <c r="J145" s="137">
        <f t="shared" si="10"/>
        <v>0</v>
      </c>
      <c r="K145" s="133" t="s">
        <v>1</v>
      </c>
      <c r="L145" s="30"/>
      <c r="M145" s="138" t="s">
        <v>1</v>
      </c>
      <c r="N145" s="139" t="s">
        <v>41</v>
      </c>
      <c r="P145" s="140">
        <f t="shared" si="11"/>
        <v>0</v>
      </c>
      <c r="Q145" s="140">
        <v>0</v>
      </c>
      <c r="R145" s="140">
        <f t="shared" si="12"/>
        <v>0</v>
      </c>
      <c r="S145" s="140">
        <v>0</v>
      </c>
      <c r="T145" s="141">
        <f t="shared" si="13"/>
        <v>0</v>
      </c>
      <c r="AR145" s="142" t="s">
        <v>627</v>
      </c>
      <c r="AT145" s="142" t="s">
        <v>135</v>
      </c>
      <c r="AU145" s="142" t="s">
        <v>86</v>
      </c>
      <c r="AY145" s="15" t="s">
        <v>132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5" t="s">
        <v>84</v>
      </c>
      <c r="BK145" s="143">
        <f t="shared" si="19"/>
        <v>0</v>
      </c>
      <c r="BL145" s="15" t="s">
        <v>627</v>
      </c>
      <c r="BM145" s="142" t="s">
        <v>943</v>
      </c>
    </row>
    <row r="146" spans="2:65" s="1" customFormat="1" ht="16.5" customHeight="1">
      <c r="B146" s="130"/>
      <c r="C146" s="131" t="s">
        <v>320</v>
      </c>
      <c r="D146" s="131" t="s">
        <v>135</v>
      </c>
      <c r="E146" s="132" t="s">
        <v>944</v>
      </c>
      <c r="F146" s="133" t="s">
        <v>945</v>
      </c>
      <c r="G146" s="134" t="s">
        <v>173</v>
      </c>
      <c r="H146" s="135">
        <v>25</v>
      </c>
      <c r="I146" s="136"/>
      <c r="J146" s="137">
        <f t="shared" si="10"/>
        <v>0</v>
      </c>
      <c r="K146" s="133" t="s">
        <v>1</v>
      </c>
      <c r="L146" s="30"/>
      <c r="M146" s="138" t="s">
        <v>1</v>
      </c>
      <c r="N146" s="139" t="s">
        <v>41</v>
      </c>
      <c r="P146" s="140">
        <f t="shared" si="11"/>
        <v>0</v>
      </c>
      <c r="Q146" s="140">
        <v>0</v>
      </c>
      <c r="R146" s="140">
        <f t="shared" si="12"/>
        <v>0</v>
      </c>
      <c r="S146" s="140">
        <v>0</v>
      </c>
      <c r="T146" s="141">
        <f t="shared" si="13"/>
        <v>0</v>
      </c>
      <c r="AR146" s="142" t="s">
        <v>627</v>
      </c>
      <c r="AT146" s="142" t="s">
        <v>135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627</v>
      </c>
      <c r="BM146" s="142" t="s">
        <v>946</v>
      </c>
    </row>
    <row r="147" spans="2:63" s="11" customFormat="1" ht="22.9" customHeight="1">
      <c r="B147" s="118"/>
      <c r="D147" s="119" t="s">
        <v>75</v>
      </c>
      <c r="E147" s="128" t="s">
        <v>947</v>
      </c>
      <c r="F147" s="128" t="s">
        <v>948</v>
      </c>
      <c r="I147" s="121"/>
      <c r="J147" s="129">
        <f>BK147</f>
        <v>0</v>
      </c>
      <c r="L147" s="118"/>
      <c r="M147" s="123"/>
      <c r="P147" s="124">
        <f>SUM(P148:P153)</f>
        <v>0</v>
      </c>
      <c r="R147" s="124">
        <f>SUM(R148:R153)</f>
        <v>0</v>
      </c>
      <c r="T147" s="125">
        <f>SUM(T148:T153)</f>
        <v>0</v>
      </c>
      <c r="AR147" s="119" t="s">
        <v>170</v>
      </c>
      <c r="AT147" s="126" t="s">
        <v>75</v>
      </c>
      <c r="AU147" s="126" t="s">
        <v>84</v>
      </c>
      <c r="AY147" s="119" t="s">
        <v>132</v>
      </c>
      <c r="BK147" s="127">
        <f>SUM(BK148:BK153)</f>
        <v>0</v>
      </c>
    </row>
    <row r="148" spans="2:65" s="1" customFormat="1" ht="16.5" customHeight="1">
      <c r="B148" s="130"/>
      <c r="C148" s="131" t="s">
        <v>324</v>
      </c>
      <c r="D148" s="131" t="s">
        <v>135</v>
      </c>
      <c r="E148" s="132" t="s">
        <v>949</v>
      </c>
      <c r="F148" s="133" t="s">
        <v>950</v>
      </c>
      <c r="G148" s="134" t="s">
        <v>891</v>
      </c>
      <c r="H148" s="135">
        <v>6</v>
      </c>
      <c r="I148" s="136"/>
      <c r="J148" s="137">
        <f aca="true" t="shared" si="20" ref="J148:J153">ROUND(I148*H148,2)</f>
        <v>0</v>
      </c>
      <c r="K148" s="133" t="s">
        <v>1</v>
      </c>
      <c r="L148" s="30"/>
      <c r="M148" s="138" t="s">
        <v>1</v>
      </c>
      <c r="N148" s="139" t="s">
        <v>41</v>
      </c>
      <c r="P148" s="140">
        <f aca="true" t="shared" si="21" ref="P148:P153">O148*H148</f>
        <v>0</v>
      </c>
      <c r="Q148" s="140">
        <v>0</v>
      </c>
      <c r="R148" s="140">
        <f aca="true" t="shared" si="22" ref="R148:R153">Q148*H148</f>
        <v>0</v>
      </c>
      <c r="S148" s="140">
        <v>0</v>
      </c>
      <c r="T148" s="141">
        <f aca="true" t="shared" si="23" ref="T148:T153">S148*H148</f>
        <v>0</v>
      </c>
      <c r="AR148" s="142" t="s">
        <v>627</v>
      </c>
      <c r="AT148" s="142" t="s">
        <v>135</v>
      </c>
      <c r="AU148" s="142" t="s">
        <v>86</v>
      </c>
      <c r="AY148" s="15" t="s">
        <v>132</v>
      </c>
      <c r="BE148" s="143">
        <f aca="true" t="shared" si="24" ref="BE148:BE153">IF(N148="základní",J148,0)</f>
        <v>0</v>
      </c>
      <c r="BF148" s="143">
        <f aca="true" t="shared" si="25" ref="BF148:BF153">IF(N148="snížená",J148,0)</f>
        <v>0</v>
      </c>
      <c r="BG148" s="143">
        <f aca="true" t="shared" si="26" ref="BG148:BG153">IF(N148="zákl. přenesená",J148,0)</f>
        <v>0</v>
      </c>
      <c r="BH148" s="143">
        <f aca="true" t="shared" si="27" ref="BH148:BH153">IF(N148="sníž. přenesená",J148,0)</f>
        <v>0</v>
      </c>
      <c r="BI148" s="143">
        <f aca="true" t="shared" si="28" ref="BI148:BI153">IF(N148="nulová",J148,0)</f>
        <v>0</v>
      </c>
      <c r="BJ148" s="15" t="s">
        <v>84</v>
      </c>
      <c r="BK148" s="143">
        <f aca="true" t="shared" si="29" ref="BK148:BK153">ROUND(I148*H148,2)</f>
        <v>0</v>
      </c>
      <c r="BL148" s="15" t="s">
        <v>627</v>
      </c>
      <c r="BM148" s="142" t="s">
        <v>951</v>
      </c>
    </row>
    <row r="149" spans="2:65" s="1" customFormat="1" ht="16.5" customHeight="1">
      <c r="B149" s="130"/>
      <c r="C149" s="131" t="s">
        <v>7</v>
      </c>
      <c r="D149" s="131" t="s">
        <v>135</v>
      </c>
      <c r="E149" s="132" t="s">
        <v>952</v>
      </c>
      <c r="F149" s="133" t="s">
        <v>953</v>
      </c>
      <c r="G149" s="134" t="s">
        <v>891</v>
      </c>
      <c r="H149" s="135">
        <v>8</v>
      </c>
      <c r="I149" s="136"/>
      <c r="J149" s="137">
        <f t="shared" si="20"/>
        <v>0</v>
      </c>
      <c r="K149" s="133" t="s">
        <v>1</v>
      </c>
      <c r="L149" s="30"/>
      <c r="M149" s="138" t="s">
        <v>1</v>
      </c>
      <c r="N149" s="139" t="s">
        <v>41</v>
      </c>
      <c r="P149" s="140">
        <f t="shared" si="21"/>
        <v>0</v>
      </c>
      <c r="Q149" s="140">
        <v>0</v>
      </c>
      <c r="R149" s="140">
        <f t="shared" si="22"/>
        <v>0</v>
      </c>
      <c r="S149" s="140">
        <v>0</v>
      </c>
      <c r="T149" s="141">
        <f t="shared" si="23"/>
        <v>0</v>
      </c>
      <c r="AR149" s="142" t="s">
        <v>627</v>
      </c>
      <c r="AT149" s="142" t="s">
        <v>135</v>
      </c>
      <c r="AU149" s="142" t="s">
        <v>86</v>
      </c>
      <c r="AY149" s="15" t="s">
        <v>132</v>
      </c>
      <c r="BE149" s="143">
        <f t="shared" si="24"/>
        <v>0</v>
      </c>
      <c r="BF149" s="143">
        <f t="shared" si="25"/>
        <v>0</v>
      </c>
      <c r="BG149" s="143">
        <f t="shared" si="26"/>
        <v>0</v>
      </c>
      <c r="BH149" s="143">
        <f t="shared" si="27"/>
        <v>0</v>
      </c>
      <c r="BI149" s="143">
        <f t="shared" si="28"/>
        <v>0</v>
      </c>
      <c r="BJ149" s="15" t="s">
        <v>84</v>
      </c>
      <c r="BK149" s="143">
        <f t="shared" si="29"/>
        <v>0</v>
      </c>
      <c r="BL149" s="15" t="s">
        <v>627</v>
      </c>
      <c r="BM149" s="142" t="s">
        <v>954</v>
      </c>
    </row>
    <row r="150" spans="2:65" s="1" customFormat="1" ht="16.5" customHeight="1">
      <c r="B150" s="130"/>
      <c r="C150" s="131" t="s">
        <v>334</v>
      </c>
      <c r="D150" s="131" t="s">
        <v>135</v>
      </c>
      <c r="E150" s="132" t="s">
        <v>955</v>
      </c>
      <c r="F150" s="133" t="s">
        <v>956</v>
      </c>
      <c r="G150" s="134" t="s">
        <v>137</v>
      </c>
      <c r="H150" s="135">
        <v>1</v>
      </c>
      <c r="I150" s="136"/>
      <c r="J150" s="137">
        <f t="shared" si="20"/>
        <v>0</v>
      </c>
      <c r="K150" s="133" t="s">
        <v>1</v>
      </c>
      <c r="L150" s="30"/>
      <c r="M150" s="138" t="s">
        <v>1</v>
      </c>
      <c r="N150" s="139" t="s">
        <v>41</v>
      </c>
      <c r="P150" s="140">
        <f t="shared" si="21"/>
        <v>0</v>
      </c>
      <c r="Q150" s="140">
        <v>0</v>
      </c>
      <c r="R150" s="140">
        <f t="shared" si="22"/>
        <v>0</v>
      </c>
      <c r="S150" s="140">
        <v>0</v>
      </c>
      <c r="T150" s="141">
        <f t="shared" si="23"/>
        <v>0</v>
      </c>
      <c r="AR150" s="142" t="s">
        <v>627</v>
      </c>
      <c r="AT150" s="142" t="s">
        <v>135</v>
      </c>
      <c r="AU150" s="142" t="s">
        <v>86</v>
      </c>
      <c r="AY150" s="15" t="s">
        <v>132</v>
      </c>
      <c r="BE150" s="143">
        <f t="shared" si="24"/>
        <v>0</v>
      </c>
      <c r="BF150" s="143">
        <f t="shared" si="25"/>
        <v>0</v>
      </c>
      <c r="BG150" s="143">
        <f t="shared" si="26"/>
        <v>0</v>
      </c>
      <c r="BH150" s="143">
        <f t="shared" si="27"/>
        <v>0</v>
      </c>
      <c r="BI150" s="143">
        <f t="shared" si="28"/>
        <v>0</v>
      </c>
      <c r="BJ150" s="15" t="s">
        <v>84</v>
      </c>
      <c r="BK150" s="143">
        <f t="shared" si="29"/>
        <v>0</v>
      </c>
      <c r="BL150" s="15" t="s">
        <v>627</v>
      </c>
      <c r="BM150" s="142" t="s">
        <v>957</v>
      </c>
    </row>
    <row r="151" spans="2:65" s="1" customFormat="1" ht="16.5" customHeight="1">
      <c r="B151" s="130"/>
      <c r="C151" s="131" t="s">
        <v>338</v>
      </c>
      <c r="D151" s="131" t="s">
        <v>135</v>
      </c>
      <c r="E151" s="132" t="s">
        <v>958</v>
      </c>
      <c r="F151" s="133" t="s">
        <v>959</v>
      </c>
      <c r="G151" s="134" t="s">
        <v>137</v>
      </c>
      <c r="H151" s="135">
        <v>1</v>
      </c>
      <c r="I151" s="136"/>
      <c r="J151" s="137">
        <f t="shared" si="20"/>
        <v>0</v>
      </c>
      <c r="K151" s="133" t="s">
        <v>1</v>
      </c>
      <c r="L151" s="30"/>
      <c r="M151" s="138" t="s">
        <v>1</v>
      </c>
      <c r="N151" s="139" t="s">
        <v>41</v>
      </c>
      <c r="P151" s="140">
        <f t="shared" si="21"/>
        <v>0</v>
      </c>
      <c r="Q151" s="140">
        <v>0</v>
      </c>
      <c r="R151" s="140">
        <f t="shared" si="22"/>
        <v>0</v>
      </c>
      <c r="S151" s="140">
        <v>0</v>
      </c>
      <c r="T151" s="141">
        <f t="shared" si="23"/>
        <v>0</v>
      </c>
      <c r="AR151" s="142" t="s">
        <v>627</v>
      </c>
      <c r="AT151" s="142" t="s">
        <v>135</v>
      </c>
      <c r="AU151" s="142" t="s">
        <v>86</v>
      </c>
      <c r="AY151" s="15" t="s">
        <v>132</v>
      </c>
      <c r="BE151" s="143">
        <f t="shared" si="24"/>
        <v>0</v>
      </c>
      <c r="BF151" s="143">
        <f t="shared" si="25"/>
        <v>0</v>
      </c>
      <c r="BG151" s="143">
        <f t="shared" si="26"/>
        <v>0</v>
      </c>
      <c r="BH151" s="143">
        <f t="shared" si="27"/>
        <v>0</v>
      </c>
      <c r="BI151" s="143">
        <f t="shared" si="28"/>
        <v>0</v>
      </c>
      <c r="BJ151" s="15" t="s">
        <v>84</v>
      </c>
      <c r="BK151" s="143">
        <f t="shared" si="29"/>
        <v>0</v>
      </c>
      <c r="BL151" s="15" t="s">
        <v>627</v>
      </c>
      <c r="BM151" s="142" t="s">
        <v>960</v>
      </c>
    </row>
    <row r="152" spans="2:65" s="1" customFormat="1" ht="16.5" customHeight="1">
      <c r="B152" s="130"/>
      <c r="C152" s="131" t="s">
        <v>342</v>
      </c>
      <c r="D152" s="131" t="s">
        <v>135</v>
      </c>
      <c r="E152" s="132" t="s">
        <v>961</v>
      </c>
      <c r="F152" s="133" t="s">
        <v>962</v>
      </c>
      <c r="G152" s="134" t="s">
        <v>137</v>
      </c>
      <c r="H152" s="135">
        <v>1</v>
      </c>
      <c r="I152" s="136"/>
      <c r="J152" s="137">
        <f t="shared" si="20"/>
        <v>0</v>
      </c>
      <c r="K152" s="133" t="s">
        <v>1</v>
      </c>
      <c r="L152" s="30"/>
      <c r="M152" s="138" t="s">
        <v>1</v>
      </c>
      <c r="N152" s="139" t="s">
        <v>41</v>
      </c>
      <c r="P152" s="140">
        <f t="shared" si="21"/>
        <v>0</v>
      </c>
      <c r="Q152" s="140">
        <v>0</v>
      </c>
      <c r="R152" s="140">
        <f t="shared" si="22"/>
        <v>0</v>
      </c>
      <c r="S152" s="140">
        <v>0</v>
      </c>
      <c r="T152" s="141">
        <f t="shared" si="23"/>
        <v>0</v>
      </c>
      <c r="AR152" s="142" t="s">
        <v>627</v>
      </c>
      <c r="AT152" s="142" t="s">
        <v>135</v>
      </c>
      <c r="AU152" s="142" t="s">
        <v>86</v>
      </c>
      <c r="AY152" s="15" t="s">
        <v>132</v>
      </c>
      <c r="BE152" s="143">
        <f t="shared" si="24"/>
        <v>0</v>
      </c>
      <c r="BF152" s="143">
        <f t="shared" si="25"/>
        <v>0</v>
      </c>
      <c r="BG152" s="143">
        <f t="shared" si="26"/>
        <v>0</v>
      </c>
      <c r="BH152" s="143">
        <f t="shared" si="27"/>
        <v>0</v>
      </c>
      <c r="BI152" s="143">
        <f t="shared" si="28"/>
        <v>0</v>
      </c>
      <c r="BJ152" s="15" t="s">
        <v>84</v>
      </c>
      <c r="BK152" s="143">
        <f t="shared" si="29"/>
        <v>0</v>
      </c>
      <c r="BL152" s="15" t="s">
        <v>627</v>
      </c>
      <c r="BM152" s="142" t="s">
        <v>963</v>
      </c>
    </row>
    <row r="153" spans="2:65" s="1" customFormat="1" ht="16.5" customHeight="1">
      <c r="B153" s="130"/>
      <c r="C153" s="131" t="s">
        <v>347</v>
      </c>
      <c r="D153" s="131" t="s">
        <v>135</v>
      </c>
      <c r="E153" s="132" t="s">
        <v>964</v>
      </c>
      <c r="F153" s="133" t="s">
        <v>965</v>
      </c>
      <c r="G153" s="134" t="s">
        <v>137</v>
      </c>
      <c r="H153" s="135">
        <v>1</v>
      </c>
      <c r="I153" s="136"/>
      <c r="J153" s="137">
        <f t="shared" si="20"/>
        <v>0</v>
      </c>
      <c r="K153" s="133" t="s">
        <v>1</v>
      </c>
      <c r="L153" s="30"/>
      <c r="M153" s="144" t="s">
        <v>1</v>
      </c>
      <c r="N153" s="145" t="s">
        <v>41</v>
      </c>
      <c r="O153" s="146"/>
      <c r="P153" s="147">
        <f t="shared" si="21"/>
        <v>0</v>
      </c>
      <c r="Q153" s="147">
        <v>0</v>
      </c>
      <c r="R153" s="147">
        <f t="shared" si="22"/>
        <v>0</v>
      </c>
      <c r="S153" s="147">
        <v>0</v>
      </c>
      <c r="T153" s="148">
        <f t="shared" si="23"/>
        <v>0</v>
      </c>
      <c r="AR153" s="142" t="s">
        <v>627</v>
      </c>
      <c r="AT153" s="142" t="s">
        <v>135</v>
      </c>
      <c r="AU153" s="142" t="s">
        <v>86</v>
      </c>
      <c r="AY153" s="15" t="s">
        <v>132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5" t="s">
        <v>84</v>
      </c>
      <c r="BK153" s="143">
        <f t="shared" si="29"/>
        <v>0</v>
      </c>
      <c r="BL153" s="15" t="s">
        <v>627</v>
      </c>
      <c r="BM153" s="142" t="s">
        <v>966</v>
      </c>
    </row>
    <row r="154" spans="2:12" s="1" customFormat="1" ht="6.95" customHeight="1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30"/>
    </row>
  </sheetData>
  <autoFilter ref="C121:K15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46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Vladimír</cp:lastModifiedBy>
  <dcterms:created xsi:type="dcterms:W3CDTF">2023-02-27T07:15:24Z</dcterms:created>
  <dcterms:modified xsi:type="dcterms:W3CDTF">2023-02-27T07:28:46Z</dcterms:modified>
  <cp:category/>
  <cp:version/>
  <cp:contentType/>
  <cp:contentStatus/>
</cp:coreProperties>
</file>