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Sdilene_ULA\Usek provozne technicky\Dokumenty_Sdilene\OSUN\03_NEMCV\24 - OSUN\Požadavek VZ\2025\R_06CV - Oprava opláštění - budova KOMPRESOROVNA\"/>
    </mc:Choice>
  </mc:AlternateContent>
  <bookViews>
    <workbookView xWindow="0" yWindow="0" windowWidth="28800" windowHeight="13680"/>
  </bookViews>
  <sheets>
    <sheet name="Rekapitulace stavby" sheetId="1" r:id="rId1"/>
    <sheet name="D.1.1a - Objekt č.1" sheetId="2" r:id="rId2"/>
    <sheet name="D.1.1b - Objekt č.2" sheetId="3" r:id="rId3"/>
    <sheet name="99 - Vedlejší a ostatní n..." sheetId="4" r:id="rId4"/>
    <sheet name="Pokyny pro vyplnění" sheetId="5" r:id="rId5"/>
  </sheets>
  <definedNames>
    <definedName name="_xlnm._FilterDatabase" localSheetId="3" hidden="1">'99 - Vedlejší a ostatní n...'!$C$81:$K$90</definedName>
    <definedName name="_xlnm._FilterDatabase" localSheetId="1" hidden="1">'D.1.1a - Objekt č.1'!$C$104:$K$280</definedName>
    <definedName name="_xlnm._FilterDatabase" localSheetId="2" hidden="1">'D.1.1b - Objekt č.2'!$C$99:$K$194</definedName>
    <definedName name="_xlnm.Print_Titles" localSheetId="3">'99 - Vedlejší a ostatní n...'!$81:$81</definedName>
    <definedName name="_xlnm.Print_Titles" localSheetId="1">'D.1.1a - Objekt č.1'!$104:$104</definedName>
    <definedName name="_xlnm.Print_Titles" localSheetId="2">'D.1.1b - Objekt č.2'!$99:$99</definedName>
    <definedName name="_xlnm.Print_Titles" localSheetId="0">'Rekapitulace stavby'!$52:$52</definedName>
    <definedName name="_xlnm.Print_Area" localSheetId="3">'99 - Vedlejší a ostatní n...'!$C$4:$J$39,'99 - Vedlejší a ostatní n...'!$C$45:$J$63,'99 - Vedlejší a ostatní n...'!$C$69:$K$90</definedName>
    <definedName name="_xlnm.Print_Area" localSheetId="1">'D.1.1a - Objekt č.1'!$C$4:$J$43,'D.1.1a - Objekt č.1'!$C$49:$J$82,'D.1.1a - Objekt č.1'!$C$88:$K$280</definedName>
    <definedName name="_xlnm.Print_Area" localSheetId="2">'D.1.1b - Objekt č.2'!$C$4:$J$43,'D.1.1b - Objekt č.2'!$C$49:$J$77,'D.1.1b - Objekt č.2'!$C$83:$K$194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59" i="1"/>
  <c r="J35" i="4"/>
  <c r="AX59" i="1"/>
  <c r="BI89" i="4"/>
  <c r="BH89" i="4"/>
  <c r="BG89" i="4"/>
  <c r="BF89" i="4"/>
  <c r="T89" i="4"/>
  <c r="T88" i="4"/>
  <c r="R89" i="4"/>
  <c r="R88" i="4"/>
  <c r="P89" i="4"/>
  <c r="P88" i="4" s="1"/>
  <c r="BI85" i="4"/>
  <c r="BH85" i="4"/>
  <c r="BG85" i="4"/>
  <c r="BF85" i="4"/>
  <c r="T85" i="4"/>
  <c r="T84" i="4"/>
  <c r="T83" i="4" s="1"/>
  <c r="T82" i="4" s="1"/>
  <c r="R85" i="4"/>
  <c r="R84" i="4"/>
  <c r="R83" i="4"/>
  <c r="R82" i="4" s="1"/>
  <c r="P85" i="4"/>
  <c r="P84" i="4"/>
  <c r="J79" i="4"/>
  <c r="F76" i="4"/>
  <c r="E74" i="4"/>
  <c r="J55" i="4"/>
  <c r="F52" i="4"/>
  <c r="E50" i="4"/>
  <c r="J21" i="4"/>
  <c r="E21" i="4"/>
  <c r="J54" i="4"/>
  <c r="J20" i="4"/>
  <c r="J18" i="4"/>
  <c r="E18" i="4"/>
  <c r="F79" i="4"/>
  <c r="J17" i="4"/>
  <c r="J15" i="4"/>
  <c r="E15" i="4"/>
  <c r="F78" i="4"/>
  <c r="J14" i="4"/>
  <c r="J12" i="4"/>
  <c r="J52" i="4" s="1"/>
  <c r="E7" i="4"/>
  <c r="E72" i="4" s="1"/>
  <c r="J41" i="3"/>
  <c r="J40" i="3"/>
  <c r="AY58" i="1"/>
  <c r="J39" i="3"/>
  <c r="AX58" i="1" s="1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T153" i="3"/>
  <c r="R154" i="3"/>
  <c r="R153" i="3"/>
  <c r="P154" i="3"/>
  <c r="P153" i="3" s="1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3" i="3"/>
  <c r="BH103" i="3"/>
  <c r="BG103" i="3"/>
  <c r="BF103" i="3"/>
  <c r="T103" i="3"/>
  <c r="R103" i="3"/>
  <c r="P103" i="3"/>
  <c r="J97" i="3"/>
  <c r="F94" i="3"/>
  <c r="E92" i="3"/>
  <c r="J63" i="3"/>
  <c r="F60" i="3"/>
  <c r="E58" i="3"/>
  <c r="J25" i="3"/>
  <c r="E25" i="3"/>
  <c r="J96" i="3"/>
  <c r="J24" i="3"/>
  <c r="J22" i="3"/>
  <c r="E22" i="3"/>
  <c r="F97" i="3" s="1"/>
  <c r="J21" i="3"/>
  <c r="J19" i="3"/>
  <c r="E19" i="3"/>
  <c r="F62" i="3"/>
  <c r="J18" i="3"/>
  <c r="J16" i="3"/>
  <c r="J60" i="3" s="1"/>
  <c r="E7" i="3"/>
  <c r="E86" i="3"/>
  <c r="J41" i="2"/>
  <c r="J40" i="2"/>
  <c r="AY57" i="1"/>
  <c r="J39" i="2"/>
  <c r="AX57" i="1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T170" i="2"/>
  <c r="R171" i="2"/>
  <c r="R170" i="2"/>
  <c r="P171" i="2"/>
  <c r="P170" i="2" s="1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J102" i="2"/>
  <c r="F99" i="2"/>
  <c r="E97" i="2"/>
  <c r="J63" i="2"/>
  <c r="F60" i="2"/>
  <c r="E58" i="2"/>
  <c r="J25" i="2"/>
  <c r="E25" i="2"/>
  <c r="J101" i="2" s="1"/>
  <c r="J24" i="2"/>
  <c r="J22" i="2"/>
  <c r="E22" i="2"/>
  <c r="F63" i="2"/>
  <c r="J21" i="2"/>
  <c r="J19" i="2"/>
  <c r="E19" i="2"/>
  <c r="F101" i="2" s="1"/>
  <c r="J18" i="2"/>
  <c r="J16" i="2"/>
  <c r="J99" i="2" s="1"/>
  <c r="E7" i="2"/>
  <c r="E52" i="2"/>
  <c r="L50" i="1"/>
  <c r="AM50" i="1"/>
  <c r="AM49" i="1"/>
  <c r="L49" i="1"/>
  <c r="AM47" i="1"/>
  <c r="L47" i="1"/>
  <c r="L45" i="1"/>
  <c r="L44" i="1"/>
  <c r="J194" i="2"/>
  <c r="J130" i="2"/>
  <c r="J125" i="3"/>
  <c r="J170" i="3"/>
  <c r="BK251" i="2"/>
  <c r="J141" i="2"/>
  <c r="J120" i="2"/>
  <c r="BK170" i="3"/>
  <c r="BK158" i="3"/>
  <c r="J237" i="2"/>
  <c r="J209" i="2"/>
  <c r="BK175" i="2"/>
  <c r="BK167" i="3"/>
  <c r="J174" i="3"/>
  <c r="J140" i="3"/>
  <c r="J103" i="3"/>
  <c r="J127" i="3"/>
  <c r="BK144" i="3"/>
  <c r="BK114" i="3"/>
  <c r="BK233" i="2"/>
  <c r="BK209" i="2"/>
  <c r="J277" i="2"/>
  <c r="BK271" i="2"/>
  <c r="J243" i="2"/>
  <c r="BK217" i="2"/>
  <c r="J223" i="2"/>
  <c r="BK192" i="2"/>
  <c r="BK152" i="2"/>
  <c r="J128" i="2"/>
  <c r="J108" i="2"/>
  <c r="BK163" i="2"/>
  <c r="BK128" i="2"/>
  <c r="BK205" i="2"/>
  <c r="J202" i="2"/>
  <c r="BK180" i="3"/>
  <c r="BK138" i="3"/>
  <c r="BK161" i="3"/>
  <c r="J106" i="3"/>
  <c r="J129" i="3"/>
  <c r="BK89" i="4"/>
  <c r="BK199" i="2"/>
  <c r="BK248" i="2"/>
  <c r="BK207" i="2"/>
  <c r="J229" i="2"/>
  <c r="BK202" i="2"/>
  <c r="J163" i="2"/>
  <c r="BK137" i="2"/>
  <c r="BK117" i="2"/>
  <c r="BK165" i="2"/>
  <c r="J137" i="2"/>
  <c r="J110" i="2"/>
  <c r="BK191" i="2"/>
  <c r="BK189" i="2"/>
  <c r="J178" i="3"/>
  <c r="BK165" i="3"/>
  <c r="J172" i="3"/>
  <c r="J134" i="3"/>
  <c r="BK237" i="2"/>
  <c r="J197" i="2"/>
  <c r="BK277" i="2"/>
  <c r="BK274" i="2"/>
  <c r="J245" i="2"/>
  <c r="J227" i="2"/>
  <c r="J161" i="2"/>
  <c r="BK130" i="2"/>
  <c r="J124" i="2"/>
  <c r="J199" i="2"/>
  <c r="BK112" i="2"/>
  <c r="J191" i="2"/>
  <c r="J160" i="3"/>
  <c r="BK176" i="3"/>
  <c r="J116" i="3"/>
  <c r="J108" i="3"/>
  <c r="BK231" i="2"/>
  <c r="BK275" i="2"/>
  <c r="BK110" i="2"/>
  <c r="BK122" i="2"/>
  <c r="J175" i="2"/>
  <c r="BK172" i="3"/>
  <c r="BK127" i="3"/>
  <c r="BK266" i="2"/>
  <c r="BK273" i="2"/>
  <c r="BK235" i="2"/>
  <c r="J257" i="2"/>
  <c r="J165" i="2"/>
  <c r="BK141" i="2"/>
  <c r="BK187" i="2"/>
  <c r="BK148" i="3"/>
  <c r="J148" i="3"/>
  <c r="BK154" i="3"/>
  <c r="J225" i="2"/>
  <c r="J217" i="2"/>
  <c r="J156" i="2"/>
  <c r="J200" i="2"/>
  <c r="BK126" i="2"/>
  <c r="BK129" i="3"/>
  <c r="BK134" i="3"/>
  <c r="BK146" i="3"/>
  <c r="J219" i="2"/>
  <c r="J273" i="2"/>
  <c r="J179" i="2"/>
  <c r="J161" i="3"/>
  <c r="J146" i="3"/>
  <c r="J121" i="3"/>
  <c r="BK85" i="4"/>
  <c r="J279" i="2"/>
  <c r="J235" i="2"/>
  <c r="BK182" i="2"/>
  <c r="J126" i="2"/>
  <c r="BK156" i="2"/>
  <c r="J188" i="2"/>
  <c r="BK178" i="3"/>
  <c r="J211" i="2"/>
  <c r="J275" i="2"/>
  <c r="BK254" i="2"/>
  <c r="BK185" i="2"/>
  <c r="BK161" i="2"/>
  <c r="J150" i="2"/>
  <c r="BK132" i="2"/>
  <c r="BK124" i="2"/>
  <c r="J114" i="2"/>
  <c r="BK200" i="2"/>
  <c r="BK177" i="2"/>
  <c r="J192" i="3"/>
  <c r="BK189" i="3"/>
  <c r="BK186" i="3"/>
  <c r="J183" i="3"/>
  <c r="J180" i="3"/>
  <c r="BK174" i="3"/>
  <c r="BK183" i="3"/>
  <c r="BK162" i="3"/>
  <c r="BK121" i="3"/>
  <c r="J167" i="3"/>
  <c r="BK110" i="3"/>
  <c r="J158" i="3"/>
  <c r="J144" i="3"/>
  <c r="J263" i="2"/>
  <c r="J221" i="2"/>
  <c r="J185" i="2"/>
  <c r="J274" i="2"/>
  <c r="J254" i="2"/>
  <c r="BK229" i="2"/>
  <c r="BK245" i="2"/>
  <c r="BK213" i="2"/>
  <c r="BK168" i="2"/>
  <c r="BK143" i="2"/>
  <c r="BK120" i="2"/>
  <c r="BK188" i="2"/>
  <c r="J147" i="2"/>
  <c r="J117" i="2"/>
  <c r="J187" i="2"/>
  <c r="J112" i="3"/>
  <c r="BK151" i="3"/>
  <c r="BK112" i="3"/>
  <c r="J151" i="3"/>
  <c r="J132" i="3"/>
  <c r="J138" i="3"/>
  <c r="BK103" i="3"/>
  <c r="J251" i="2"/>
  <c r="AS56" i="1"/>
  <c r="J186" i="3"/>
  <c r="BK132" i="3"/>
  <c r="BK123" i="3"/>
  <c r="BK140" i="3"/>
  <c r="J248" i="2"/>
  <c r="BK215" i="2"/>
  <c r="J177" i="2"/>
  <c r="J271" i="2"/>
  <c r="J231" i="2"/>
  <c r="BK223" i="2"/>
  <c r="BK221" i="2"/>
  <c r="BK197" i="2"/>
  <c r="J171" i="2"/>
  <c r="J112" i="2"/>
  <c r="J143" i="2"/>
  <c r="J207" i="2"/>
  <c r="J189" i="2"/>
  <c r="BK192" i="3"/>
  <c r="J154" i="3"/>
  <c r="J162" i="3"/>
  <c r="J110" i="3"/>
  <c r="BK219" i="2"/>
  <c r="J215" i="2"/>
  <c r="J89" i="4"/>
  <c r="J122" i="2"/>
  <c r="BK263" i="2"/>
  <c r="BK279" i="2"/>
  <c r="BK257" i="2"/>
  <c r="J168" i="2"/>
  <c r="BK108" i="2"/>
  <c r="BK160" i="3"/>
  <c r="BK125" i="3"/>
  <c r="J164" i="3"/>
  <c r="BK108" i="3"/>
  <c r="BK240" i="2"/>
  <c r="J192" i="2"/>
  <c r="BK211" i="2"/>
  <c r="BK158" i="2"/>
  <c r="BK171" i="2"/>
  <c r="BK145" i="2"/>
  <c r="J123" i="3"/>
  <c r="J182" i="2"/>
  <c r="BK227" i="2"/>
  <c r="J233" i="2"/>
  <c r="BK179" i="2"/>
  <c r="J145" i="2"/>
  <c r="BK147" i="2"/>
  <c r="BK164" i="3"/>
  <c r="BK243" i="2"/>
  <c r="J152" i="2"/>
  <c r="BK194" i="2"/>
  <c r="J189" i="3"/>
  <c r="J118" i="3"/>
  <c r="J114" i="3"/>
  <c r="J213" i="2"/>
  <c r="BK260" i="2"/>
  <c r="BK225" i="2"/>
  <c r="J205" i="2"/>
  <c r="BK150" i="2"/>
  <c r="BK114" i="2"/>
  <c r="J165" i="3"/>
  <c r="J176" i="3"/>
  <c r="BK106" i="3"/>
  <c r="BK118" i="3"/>
  <c r="J260" i="2"/>
  <c r="J266" i="2"/>
  <c r="J132" i="2"/>
  <c r="J240" i="2"/>
  <c r="J158" i="2"/>
  <c r="BK116" i="3"/>
  <c r="J85" i="4"/>
  <c r="P83" i="4" l="1"/>
  <c r="P82" i="4" s="1"/>
  <c r="AU59" i="1" s="1"/>
  <c r="T107" i="2"/>
  <c r="T160" i="2"/>
  <c r="BK184" i="2"/>
  <c r="J184" i="2"/>
  <c r="J75" i="2"/>
  <c r="T196" i="2"/>
  <c r="BK239" i="2"/>
  <c r="J239" i="2" s="1"/>
  <c r="J78" i="2" s="1"/>
  <c r="R239" i="2"/>
  <c r="T270" i="2"/>
  <c r="T269" i="2"/>
  <c r="BK160" i="2"/>
  <c r="J160" i="2" s="1"/>
  <c r="J71" i="2" s="1"/>
  <c r="R174" i="2"/>
  <c r="P196" i="2"/>
  <c r="R196" i="2"/>
  <c r="R247" i="2"/>
  <c r="BK102" i="3"/>
  <c r="J102" i="3" s="1"/>
  <c r="J69" i="3" s="1"/>
  <c r="BK131" i="3"/>
  <c r="J131" i="3" s="1"/>
  <c r="J70" i="3" s="1"/>
  <c r="P143" i="3"/>
  <c r="P157" i="3"/>
  <c r="P169" i="3"/>
  <c r="R182" i="3"/>
  <c r="P107" i="2"/>
  <c r="T149" i="2"/>
  <c r="P174" i="2"/>
  <c r="T184" i="2"/>
  <c r="R204" i="2"/>
  <c r="P247" i="2"/>
  <c r="P270" i="2"/>
  <c r="P269" i="2"/>
  <c r="R102" i="3"/>
  <c r="R101" i="3"/>
  <c r="R131" i="3"/>
  <c r="R143" i="3"/>
  <c r="T157" i="3"/>
  <c r="P182" i="3"/>
  <c r="BK107" i="2"/>
  <c r="P149" i="2"/>
  <c r="R160" i="2"/>
  <c r="R106" i="2" s="1"/>
  <c r="BK174" i="2"/>
  <c r="J174" i="2" s="1"/>
  <c r="J74" i="2" s="1"/>
  <c r="R184" i="2"/>
  <c r="BK204" i="2"/>
  <c r="J204" i="2" s="1"/>
  <c r="J77" i="2" s="1"/>
  <c r="BK247" i="2"/>
  <c r="J247" i="2" s="1"/>
  <c r="J79" i="2" s="1"/>
  <c r="R270" i="2"/>
  <c r="R269" i="2" s="1"/>
  <c r="T102" i="3"/>
  <c r="T143" i="3"/>
  <c r="BK157" i="3"/>
  <c r="J157" i="3"/>
  <c r="J74" i="3" s="1"/>
  <c r="BK169" i="3"/>
  <c r="BK156" i="3" s="1"/>
  <c r="J156" i="3" s="1"/>
  <c r="J73" i="3" s="1"/>
  <c r="J169" i="3"/>
  <c r="J75" i="3" s="1"/>
  <c r="BK182" i="3"/>
  <c r="J182" i="3" s="1"/>
  <c r="J76" i="3" s="1"/>
  <c r="BK149" i="2"/>
  <c r="J149" i="2" s="1"/>
  <c r="J70" i="2" s="1"/>
  <c r="P160" i="2"/>
  <c r="P184" i="2"/>
  <c r="T204" i="2"/>
  <c r="T239" i="2"/>
  <c r="BK270" i="2"/>
  <c r="J270" i="2"/>
  <c r="J81" i="2" s="1"/>
  <c r="T131" i="3"/>
  <c r="T169" i="3"/>
  <c r="R107" i="2"/>
  <c r="R149" i="2"/>
  <c r="T174" i="2"/>
  <c r="BK196" i="2"/>
  <c r="J196" i="2" s="1"/>
  <c r="J76" i="2" s="1"/>
  <c r="P204" i="2"/>
  <c r="P239" i="2"/>
  <c r="T247" i="2"/>
  <c r="P102" i="3"/>
  <c r="P101" i="3" s="1"/>
  <c r="P131" i="3"/>
  <c r="BK143" i="3"/>
  <c r="J143" i="3"/>
  <c r="J71" i="3"/>
  <c r="R157" i="3"/>
  <c r="R169" i="3"/>
  <c r="T182" i="3"/>
  <c r="BK170" i="2"/>
  <c r="J170" i="2"/>
  <c r="J72" i="2" s="1"/>
  <c r="BK153" i="3"/>
  <c r="J153" i="3"/>
  <c r="J72" i="3" s="1"/>
  <c r="BK84" i="4"/>
  <c r="J84" i="4" s="1"/>
  <c r="J61" i="4" s="1"/>
  <c r="BK88" i="4"/>
  <c r="J88" i="4" s="1"/>
  <c r="J62" i="4" s="1"/>
  <c r="F55" i="4"/>
  <c r="E48" i="4"/>
  <c r="J78" i="4"/>
  <c r="F54" i="4"/>
  <c r="J76" i="4"/>
  <c r="BE89" i="4"/>
  <c r="BE85" i="4"/>
  <c r="BE138" i="3"/>
  <c r="BE164" i="3"/>
  <c r="BE165" i="3"/>
  <c r="BE178" i="3"/>
  <c r="BE186" i="3"/>
  <c r="F63" i="3"/>
  <c r="J94" i="3"/>
  <c r="BE123" i="3"/>
  <c r="BE125" i="3"/>
  <c r="BE134" i="3"/>
  <c r="BE148" i="3"/>
  <c r="BE158" i="3"/>
  <c r="BE160" i="3"/>
  <c r="BE180" i="3"/>
  <c r="F96" i="3"/>
  <c r="BE103" i="3"/>
  <c r="BE106" i="3"/>
  <c r="BE146" i="3"/>
  <c r="J107" i="2"/>
  <c r="J69" i="2" s="1"/>
  <c r="BK269" i="2"/>
  <c r="J269" i="2" s="1"/>
  <c r="J80" i="2" s="1"/>
  <c r="E52" i="3"/>
  <c r="J62" i="3"/>
  <c r="BE110" i="3"/>
  <c r="BE112" i="3"/>
  <c r="BE118" i="3"/>
  <c r="BE121" i="3"/>
  <c r="BE129" i="3"/>
  <c r="BE161" i="3"/>
  <c r="BE170" i="3"/>
  <c r="BE114" i="3"/>
  <c r="BE127" i="3"/>
  <c r="BE132" i="3"/>
  <c r="BE140" i="3"/>
  <c r="BE144" i="3"/>
  <c r="BE151" i="3"/>
  <c r="BE154" i="3"/>
  <c r="BE162" i="3"/>
  <c r="BE167" i="3"/>
  <c r="BE174" i="3"/>
  <c r="BE176" i="3"/>
  <c r="BE183" i="3"/>
  <c r="BE189" i="3"/>
  <c r="BE192" i="3"/>
  <c r="BE108" i="3"/>
  <c r="BE116" i="3"/>
  <c r="BE172" i="3"/>
  <c r="BE182" i="2"/>
  <c r="BE188" i="2"/>
  <c r="BE191" i="2"/>
  <c r="BE197" i="2"/>
  <c r="BE205" i="2"/>
  <c r="BE213" i="2"/>
  <c r="BE179" i="2"/>
  <c r="BE187" i="2"/>
  <c r="BE189" i="2"/>
  <c r="BE202" i="2"/>
  <c r="BE207" i="2"/>
  <c r="BE211" i="2"/>
  <c r="F62" i="2"/>
  <c r="J62" i="2"/>
  <c r="E91" i="2"/>
  <c r="F102" i="2"/>
  <c r="BE110" i="2"/>
  <c r="BE120" i="2"/>
  <c r="BE122" i="2"/>
  <c r="BE124" i="2"/>
  <c r="BE126" i="2"/>
  <c r="BE128" i="2"/>
  <c r="BE130" i="2"/>
  <c r="BE137" i="2"/>
  <c r="BE143" i="2"/>
  <c r="BE147" i="2"/>
  <c r="BE152" i="2"/>
  <c r="BE158" i="2"/>
  <c r="BE161" i="2"/>
  <c r="BE171" i="2"/>
  <c r="BE185" i="2"/>
  <c r="J60" i="2"/>
  <c r="BE108" i="2"/>
  <c r="BE112" i="2"/>
  <c r="BE114" i="2"/>
  <c r="BE117" i="2"/>
  <c r="BE132" i="2"/>
  <c r="BE141" i="2"/>
  <c r="BE145" i="2"/>
  <c r="BE150" i="2"/>
  <c r="BE156" i="2"/>
  <c r="BE163" i="2"/>
  <c r="BE165" i="2"/>
  <c r="BE168" i="2"/>
  <c r="BE175" i="2"/>
  <c r="BE177" i="2"/>
  <c r="BE209" i="2"/>
  <c r="BE217" i="2"/>
  <c r="BE219" i="2"/>
  <c r="BE237" i="2"/>
  <c r="BE245" i="2"/>
  <c r="BE251" i="2"/>
  <c r="BE194" i="2"/>
  <c r="BE199" i="2"/>
  <c r="BE215" i="2"/>
  <c r="BE221" i="2"/>
  <c r="BE225" i="2"/>
  <c r="BE227" i="2"/>
  <c r="BE233" i="2"/>
  <c r="BE235" i="2"/>
  <c r="BE248" i="2"/>
  <c r="BE254" i="2"/>
  <c r="BE263" i="2"/>
  <c r="BE273" i="2"/>
  <c r="BE274" i="2"/>
  <c r="BE275" i="2"/>
  <c r="BE277" i="2"/>
  <c r="BE279" i="2"/>
  <c r="BE192" i="2"/>
  <c r="BE200" i="2"/>
  <c r="BE223" i="2"/>
  <c r="BE229" i="2"/>
  <c r="BE231" i="2"/>
  <c r="BE240" i="2"/>
  <c r="BE243" i="2"/>
  <c r="BE257" i="2"/>
  <c r="BE260" i="2"/>
  <c r="BE266" i="2"/>
  <c r="BE271" i="2"/>
  <c r="F34" i="4"/>
  <c r="BA59" i="1"/>
  <c r="J38" i="3"/>
  <c r="AW58" i="1" s="1"/>
  <c r="J34" i="4"/>
  <c r="AW59" i="1" s="1"/>
  <c r="F38" i="3"/>
  <c r="BA58" i="1" s="1"/>
  <c r="F40" i="3"/>
  <c r="BC58" i="1"/>
  <c r="F40" i="2"/>
  <c r="BC57" i="1" s="1"/>
  <c r="F36" i="4"/>
  <c r="BC59" i="1" s="1"/>
  <c r="J38" i="2"/>
  <c r="AW57" i="1" s="1"/>
  <c r="F35" i="4"/>
  <c r="BB59" i="1"/>
  <c r="F41" i="3"/>
  <c r="BD58" i="1" s="1"/>
  <c r="F41" i="2"/>
  <c r="BD57" i="1" s="1"/>
  <c r="AS55" i="1"/>
  <c r="AS54" i="1" s="1"/>
  <c r="F39" i="3"/>
  <c r="BB58" i="1"/>
  <c r="F37" i="4"/>
  <c r="BD59" i="1" s="1"/>
  <c r="F38" i="2"/>
  <c r="BA57" i="1" s="1"/>
  <c r="F39" i="2"/>
  <c r="BB57" i="1" s="1"/>
  <c r="T101" i="3" l="1"/>
  <c r="R156" i="3"/>
  <c r="R100" i="3"/>
  <c r="BK106" i="2"/>
  <c r="J106" i="2" s="1"/>
  <c r="J68" i="2" s="1"/>
  <c r="T156" i="3"/>
  <c r="P173" i="2"/>
  <c r="P156" i="3"/>
  <c r="P100" i="3"/>
  <c r="AU58" i="1"/>
  <c r="T173" i="2"/>
  <c r="BK173" i="2"/>
  <c r="J173" i="2"/>
  <c r="J73" i="2"/>
  <c r="P106" i="2"/>
  <c r="P105" i="2" s="1"/>
  <c r="AU57" i="1" s="1"/>
  <c r="BK101" i="3"/>
  <c r="J101" i="3" s="1"/>
  <c r="J68" i="3" s="1"/>
  <c r="R173" i="2"/>
  <c r="R105" i="2"/>
  <c r="T106" i="2"/>
  <c r="T105" i="2" s="1"/>
  <c r="BK83" i="4"/>
  <c r="J83" i="4" s="1"/>
  <c r="J60" i="4" s="1"/>
  <c r="BK100" i="3"/>
  <c r="J100" i="3"/>
  <c r="J67" i="3"/>
  <c r="BK105" i="2"/>
  <c r="J105" i="2" s="1"/>
  <c r="J67" i="2" s="1"/>
  <c r="BA56" i="1"/>
  <c r="AW56" i="1"/>
  <c r="J33" i="4"/>
  <c r="AV59" i="1"/>
  <c r="AT59" i="1"/>
  <c r="BC56" i="1"/>
  <c r="BC55" i="1" s="1"/>
  <c r="BC54" i="1" s="1"/>
  <c r="W32" i="1" s="1"/>
  <c r="F37" i="3"/>
  <c r="AZ58" i="1" s="1"/>
  <c r="F37" i="2"/>
  <c r="AZ57" i="1" s="1"/>
  <c r="BB56" i="1"/>
  <c r="AX56" i="1" s="1"/>
  <c r="F33" i="4"/>
  <c r="AZ59" i="1" s="1"/>
  <c r="BD56" i="1"/>
  <c r="BD55" i="1" s="1"/>
  <c r="BD54" i="1" s="1"/>
  <c r="W33" i="1" s="1"/>
  <c r="J37" i="2"/>
  <c r="AV57" i="1" s="1"/>
  <c r="AT57" i="1" s="1"/>
  <c r="J37" i="3"/>
  <c r="AV58" i="1" s="1"/>
  <c r="AT58" i="1" s="1"/>
  <c r="T100" i="3" l="1"/>
  <c r="BK82" i="4"/>
  <c r="J82" i="4"/>
  <c r="J59" i="4"/>
  <c r="AZ56" i="1"/>
  <c r="AZ55" i="1"/>
  <c r="AV55" i="1"/>
  <c r="BA55" i="1"/>
  <c r="AW55" i="1" s="1"/>
  <c r="AY56" i="1"/>
  <c r="AU56" i="1"/>
  <c r="AU55" i="1" s="1"/>
  <c r="AU54" i="1" s="1"/>
  <c r="AY54" i="1"/>
  <c r="BB55" i="1"/>
  <c r="J34" i="2"/>
  <c r="AG57" i="1" s="1"/>
  <c r="J34" i="3"/>
  <c r="AG58" i="1"/>
  <c r="AN58" i="1"/>
  <c r="AY55" i="1"/>
  <c r="J43" i="3" l="1"/>
  <c r="J43" i="2"/>
  <c r="AN57" i="1"/>
  <c r="BB54" i="1"/>
  <c r="W31" i="1"/>
  <c r="AX55" i="1"/>
  <c r="AZ54" i="1"/>
  <c r="AV54" i="1" s="1"/>
  <c r="AK29" i="1" s="1"/>
  <c r="AV56" i="1"/>
  <c r="AT56" i="1"/>
  <c r="AT55" i="1"/>
  <c r="AG56" i="1"/>
  <c r="AG55" i="1" s="1"/>
  <c r="J30" i="4"/>
  <c r="AG59" i="1"/>
  <c r="BA54" i="1"/>
  <c r="AW54" i="1" s="1"/>
  <c r="AK30" i="1" s="1"/>
  <c r="J39" i="4" l="1"/>
  <c r="AN55" i="1"/>
  <c r="AN56" i="1"/>
  <c r="AN59" i="1"/>
  <c r="AG54" i="1"/>
  <c r="AK26" i="1"/>
  <c r="AK35" i="1"/>
  <c r="W30" i="1"/>
  <c r="W29" i="1"/>
  <c r="AX54" i="1"/>
  <c r="AT54" i="1"/>
  <c r="AN54" i="1" l="1"/>
</calcChain>
</file>

<file path=xl/sharedStrings.xml><?xml version="1.0" encoding="utf-8"?>
<sst xmlns="http://schemas.openxmlformats.org/spreadsheetml/2006/main" count="3597" uniqueCount="804">
  <si>
    <t>Export Komplet</t>
  </si>
  <si>
    <t>VZ</t>
  </si>
  <si>
    <t>2.0</t>
  </si>
  <si>
    <t>ZAMOK</t>
  </si>
  <si>
    <t>False</t>
  </si>
  <si>
    <t>{e9ba3c81-47cb-4c59-9e21-fee19355c9ed}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</si>
  <si>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</si>
  <si>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</si>
  <si>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</si>
  <si>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</si>
  <si>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</si>
  <si>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</si>
  <si>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</si>
  <si>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</si>
  <si>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47_2025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</si>
  <si>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</si>
  <si>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</si>
  <si>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fasády u kompresorovny</t>
  </si>
  <si>
    <t>KSO:</t>
  </si>
  <si>
    <t/>
  </si>
  <si>
    <t>CC-CZ:</t>
  </si>
  <si>
    <t>Místo:</t>
  </si>
  <si>
    <t>Nemocnice Chomutov KZ</t>
  </si>
  <si>
    <t>Datum:</t>
  </si>
  <si>
    <t>12. 9. 2025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</si>
  <si>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</si>
  <si>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</si>
  <si>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</si>
  <si>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</si>
  <si>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</si>
  <si>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</si>
  <si>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</si>
  <si>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</si>
  <si>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</si>
  <si>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17736099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</si>
  <si>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</si>
  <si>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</si>
  <si>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</si>
  <si>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</si>
  <si>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</si>
  <si>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</si>
  <si>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</si>
  <si>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</si>
  <si>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</si>
  <si>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</si>
  <si>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</si>
  <si>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</si>
  <si>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</si>
  <si>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</si>
  <si>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</si>
  <si>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</si>
  <si>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</si>
  <si>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</si>
  <si>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</si>
  <si>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</si>
  <si>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</si>
  <si>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</si>
  <si>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</si>
  <si>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</si>
  <si>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</si>
  <si>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</si>
  <si>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</si>
  <si>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</si>
  <si>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</si>
  <si>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</si>
  <si>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</si>
  <si>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</si>
  <si>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</si>
  <si>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</si>
  <si>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</si>
  <si>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</si>
  <si>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</si>
  <si>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</si>
  <si>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</si>
  <si>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</si>
  <si>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</si>
  <si>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</si>
  <si>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</si>
  <si>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</si>
  <si>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{c9bc1813-92eb-4603-916d-1d753551716d}</t>
  </si>
  <si>
    <t>2</t>
  </si>
  <si>
    <t>D.1.1</t>
  </si>
  <si>
    <t>Architektonicko-stavební řešení</t>
  </si>
  <si>
    <t>Soupis</t>
  </si>
  <si>
    <t>{2f0243c1-2a55-4f85-8ea8-cc78723b2949}</t>
  </si>
  <si>
    <t>/</t>
  </si>
  <si>
    <t>D.1.1a</t>
  </si>
  <si>
    <t>Objekt č.1</t>
  </si>
  <si>
    <t>3</t>
  </si>
  <si>
    <t>{785601be-a6b7-482c-9d62-dd78dcd1080a}</t>
  </si>
  <si>
    <t>D.1.1b</t>
  </si>
  <si>
    <t>Objekt č.2</t>
  </si>
  <si>
    <t>{526eba9a-b04f-4f69-843e-1e7048711933}</t>
  </si>
  <si>
    <t>99</t>
  </si>
  <si>
    <t>Vedlejší a ostatní náklady</t>
  </si>
  <si>
    <t>{8faed6b3-e0d7-48ef-ac53-16a183f3f14c}</t>
  </si>
  <si>
    <t>KRYCÍ LIST SOUPISU PRACÍ</t>
  </si>
  <si>
    <t>Objekt:</t>
  </si>
  <si>
    <t>D - Stavební objekty</t>
  </si>
  <si>
    <t>Soupis:</t>
  </si>
  <si>
    <t>D.1.1 - Architektonicko-stavební řešení</t>
  </si>
  <si>
    <t>Úroveň 3:</t>
  </si>
  <si>
    <t>D.1.1a - Objekt č.1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</si>
  <si>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</si>
  <si>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</si>
  <si>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</si>
  <si>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</si>
  <si>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</si>
  <si>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</si>
  <si>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</si>
  <si>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</si>
  <si>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</si>
  <si>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</si>
  <si>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</si>
  <si>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</si>
  <si>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751 - Vzduchotechnika</t>
  </si>
  <si>
    <t xml:space="preserve">    764 - Konstrukce klempířské</t>
  </si>
  <si>
    <t xml:space="preserve">    766 - Konstrukce truhlářské</t>
  </si>
  <si>
    <t xml:space="preserve">    783 - Dokončovací práce - nátěry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</si>
  <si>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</si>
  <si>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</si>
  <si>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</si>
  <si>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</si>
  <si>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</si>
  <si>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</si>
  <si>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</si>
  <si>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</si>
  <si>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</si>
  <si>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</si>
  <si>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</si>
  <si>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</si>
  <si>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</si>
  <si>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</si>
  <si>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</si>
  <si>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</si>
  <si>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</si>
  <si>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</si>
  <si>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</si>
  <si>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</si>
  <si>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</si>
  <si>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622131121</t>
  </si>
  <si>
    <t>Podkladní a spojovací vrstva vnějších omítaných ploch penetrace nanášená ručně stěn</t>
  </si>
  <si>
    <t>m2</t>
  </si>
  <si>
    <t>CS ÚRS 2025 02</t>
  </si>
  <si>
    <t>4</t>
  </si>
  <si>
    <t>-207466906</t>
  </si>
  <si>
    <t>Online PSC</t>
  </si>
  <si>
    <t>https://podminky.urs.cz/item/CS_URS_2025_02/622131121</t>
  </si>
  <si>
    <t>622135001</t>
  </si>
  <si>
    <t>Vyrovnání nerovností podkladu vnějších omítaných ploch maltou, tl. do 10 mm vápenocementovou stěn</t>
  </si>
  <si>
    <t>126939324</t>
  </si>
  <si>
    <t>https://podminky.urs.cz/item/CS_URS_2025_02/622135001</t>
  </si>
  <si>
    <t>622135011</t>
  </si>
  <si>
    <t>Vyrovnání nerovností podkladu vnějších omítaných ploch tmelem, tl. do 2 mm stěn</t>
  </si>
  <si>
    <t>535412677</t>
  </si>
  <si>
    <t>https://podminky.urs.cz/item/CS_URS_2025_02/622135011</t>
  </si>
  <si>
    <t>622142001</t>
  </si>
  <si>
    <t>Pletivo vnějších ploch v ploše nebo pruzích, na plném podkladu sklovláknité vtlačené do tmelu stěn</t>
  </si>
  <si>
    <t>879185675</t>
  </si>
  <si>
    <t>https://podminky.urs.cz/item/CS_URS_2025_02/622142001</t>
  </si>
  <si>
    <t>VV</t>
  </si>
  <si>
    <t>240+50</t>
  </si>
  <si>
    <t>5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</si>
  <si>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</si>
  <si>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</si>
  <si>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m</t>
  </si>
  <si>
    <t>-2007204934</t>
  </si>
  <si>
    <t>https://podminky.urs.cz/item/CS_URS_2025_02/622143004</t>
  </si>
  <si>
    <t>(2,0+1,0+2,0)*5</t>
  </si>
  <si>
    <t>M</t>
  </si>
  <si>
    <t>59051476</t>
  </si>
  <si>
    <t>profil napojovací okenní PVC s výztužnou tkaninou 9mm</t>
  </si>
  <si>
    <t>8</t>
  </si>
  <si>
    <t>-317844808</t>
  </si>
  <si>
    <t>7</t>
  </si>
  <si>
    <t>622151021</t>
  </si>
  <si>
    <t>Penetrační nátěr vnějších pastovitých tenkovrstvých omítek mozaikových akrylátový stěn</t>
  </si>
  <si>
    <t>-1249283015</t>
  </si>
  <si>
    <t>https://podminky.urs.cz/item/CS_URS_2025_02/622151021</t>
  </si>
  <si>
    <t>622151031</t>
  </si>
  <si>
    <t>Penetrační nátěr vnějších pastovitých tenkovrstvých omítek silikonový stěn</t>
  </si>
  <si>
    <t>-1697579426</t>
  </si>
  <si>
    <t>https://podminky.urs.cz/item/CS_URS_2025_02/622151031</t>
  </si>
  <si>
    <t>9</t>
  </si>
  <si>
    <t>622211011.1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</si>
  <si>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</si>
  <si>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335373122</t>
  </si>
  <si>
    <t>https://podminky.urs.cz/item/CS_URS_2025_02/622211011.1</t>
  </si>
  <si>
    <t>10</t>
  </si>
  <si>
    <t>28375934</t>
  </si>
  <si>
    <t>deska EPS 70 fasádní λ=0,039 tl 60mm</t>
  </si>
  <si>
    <t>-583062741</t>
  </si>
  <si>
    <t>50*1,02</t>
  </si>
  <si>
    <t>11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</si>
  <si>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</si>
  <si>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</si>
  <si>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-749957140</t>
  </si>
  <si>
    <t>https://podminky.urs.cz/item/CS_URS_2025_02/622251101</t>
  </si>
  <si>
    <t>622252002</t>
  </si>
  <si>
    <t>Montáž profilů kontaktního zateplení ostatních stěnových, dilatačních apod. lepených do tmelu</t>
  </si>
  <si>
    <t>2092894242</t>
  </si>
  <si>
    <t>https://podminky.urs.cz/item/CS_URS_2025_02/622252002</t>
  </si>
  <si>
    <t>((1,2+0,85)*2)*5</t>
  </si>
  <si>
    <t>3,5*2</t>
  </si>
  <si>
    <t>Součet</t>
  </si>
  <si>
    <t>13</t>
  </si>
  <si>
    <t>63127464</t>
  </si>
  <si>
    <t>profil rohový Al s výztužnou tkaninou š 100/100mm</t>
  </si>
  <si>
    <t>-130767874</t>
  </si>
  <si>
    <t>14</t>
  </si>
  <si>
    <t>622325102</t>
  </si>
  <si>
    <t>Oprava vápenocementové omítky vnějších ploch stupně členitosti 1 hladké stěn, v rozsahu opravované plochy přes 10 do 30%</t>
  </si>
  <si>
    <t>-888427569</t>
  </si>
  <si>
    <t>https://podminky.urs.cz/item/CS_URS_2025_02/622325102</t>
  </si>
  <si>
    <t>15</t>
  </si>
  <si>
    <t>622511112</t>
  </si>
  <si>
    <t>Omítka tenkovrstvá akrylátová vnějších ploch probarvená bez penetrace mozaiková střednězrnná stěn</t>
  </si>
  <si>
    <t>2129635313</t>
  </si>
  <si>
    <t>https://podminky.urs.cz/item/CS_URS_2025_02/622511112</t>
  </si>
  <si>
    <t>16</t>
  </si>
  <si>
    <t>622531022</t>
  </si>
  <si>
    <t>Omítka tenkovrstvá silikonová vnějších ploch probarvená bez penetrace zatíraná (škrábaná), zrnitost 2,0 mm stěn</t>
  </si>
  <si>
    <t>-579696501</t>
  </si>
  <si>
    <t>https://podminky.urs.cz/item/CS_URS_2025_02/622531022</t>
  </si>
  <si>
    <t>17</t>
  </si>
  <si>
    <t>629995101</t>
  </si>
  <si>
    <t>Očištění vnějších ploch tlakovou vodou omytím tlakovou vodou</t>
  </si>
  <si>
    <t>-1673176711</t>
  </si>
  <si>
    <t>https://podminky.urs.cz/item/CS_URS_2025_02/629995101</t>
  </si>
  <si>
    <t>Ostatní konstrukce a práce, bourání</t>
  </si>
  <si>
    <t>18</t>
  </si>
  <si>
    <t>941211111</t>
  </si>
  <si>
    <t>Lešení řadové rámové lehké pracovní s podlahami s provozním zatížením tř. 3 do 200 kg/m2 šířky tř. SW06 od 0,6 do 0,9 m výšky do 10 m montáž</t>
  </si>
  <si>
    <t>-1465369322</t>
  </si>
  <si>
    <t>https://podminky.urs.cz/item/CS_URS_2025_02/941211111</t>
  </si>
  <si>
    <t>19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</si>
  <si>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</si>
  <si>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</si>
  <si>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1241963686</t>
  </si>
  <si>
    <t>https://podminky.urs.cz/item/CS_URS_2025_02/941211211</t>
  </si>
  <si>
    <t>"30 dní"</t>
  </si>
  <si>
    <t>240,0*30</t>
  </si>
  <si>
    <t>20</t>
  </si>
  <si>
    <t>941211811</t>
  </si>
  <si>
    <t>Lešení řadové rámové lehké pracovní s podlahami s provozním zatížením tř. 3 do 200 kg/m2 šířky tř. SW06 od 0,6 do 0,9 m výšky do 10 m demontáž</t>
  </si>
  <si>
    <t>-1218691040</t>
  </si>
  <si>
    <t>https://podminky.urs.cz/item/CS_URS_2025_02/941211811</t>
  </si>
  <si>
    <t>968062355</t>
  </si>
  <si>
    <t>Vybourání dřevěných rámů oken s křídly, dveřních zárubní, vrat, stěn, ostění nebo obkladů rámů oken s křídly dvojitých, plochy do 2 m2</t>
  </si>
  <si>
    <t>1636277130</t>
  </si>
  <si>
    <t>https://podminky.urs.cz/item/CS_URS_2025_02/968062355</t>
  </si>
  <si>
    <t>997</t>
  </si>
  <si>
    <t>Přesun sutě</t>
  </si>
  <si>
    <t>22</t>
  </si>
  <si>
    <t>997013211</t>
  </si>
  <si>
    <t>Vnitrostaveništní doprava suti a vybouraných hmot vodorovně do 50 m s naložením ručně pro budovy a haly výšky do 6 m</t>
  </si>
  <si>
    <t>t</t>
  </si>
  <si>
    <t>775537669</t>
  </si>
  <si>
    <t>https://podminky.urs.cz/item/CS_URS_2025_02/997013211</t>
  </si>
  <si>
    <t>23</t>
  </si>
  <si>
    <t>997013501</t>
  </si>
  <si>
    <t>Odvoz suti a vybouraných hmot na skládku nebo meziskládku se složením, na vzdálenost do 1 km</t>
  </si>
  <si>
    <t>1274055069</t>
  </si>
  <si>
    <t>https://podminky.urs.cz/item/CS_URS_2025_02/997013501</t>
  </si>
  <si>
    <t>24</t>
  </si>
  <si>
    <t>997013509</t>
  </si>
  <si>
    <t>Odvoz suti a vybouraných hmot na skládku nebo meziskládku se složením, na vzdálenost Příplatek k ceně za každý další započatý 1 km přes 1 km</t>
  </si>
  <si>
    <t>647890871</t>
  </si>
  <si>
    <t>https://podminky.urs.cz/item/CS_URS_2025_02/997013509</t>
  </si>
  <si>
    <t>0,887*10 'Přepočtené koeficientem množství</t>
  </si>
  <si>
    <t>25</t>
  </si>
  <si>
    <t>997013631</t>
  </si>
  <si>
    <t>Poplatek za uložení stavebního odpadu na skládce (skládkovné) směsného stavebního a demoličního zatříděného do Katalogu odpadů pod kódem 17 09 04</t>
  </si>
  <si>
    <t>527881738</t>
  </si>
  <si>
    <t>https://podminky.urs.cz/item/CS_URS_2025_02/997013631</t>
  </si>
  <si>
    <t>998</t>
  </si>
  <si>
    <t>Přesun hmot</t>
  </si>
  <si>
    <t>26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</si>
  <si>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</si>
  <si>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</si>
  <si>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-19480817</t>
  </si>
  <si>
    <t>https://podminky.urs.cz/item/CS_URS_2025_02/998011001</t>
  </si>
  <si>
    <t>PSV</t>
  </si>
  <si>
    <t>Práce a dodávky PSV</t>
  </si>
  <si>
    <t>712</t>
  </si>
  <si>
    <t>Povlakové krytiny</t>
  </si>
  <si>
    <t>27</t>
  </si>
  <si>
    <t>712300841</t>
  </si>
  <si>
    <t>Ostatní práce při odstranění povlakové krytiny střech plochých do 10° mechu a jiných nečistot odškrabáním a očistěním s urovnáním povrchu</t>
  </si>
  <si>
    <t>-1858700554</t>
  </si>
  <si>
    <t>https://podminky.urs.cz/item/CS_URS_2025_02/712300841</t>
  </si>
  <si>
    <t>28</t>
  </si>
  <si>
    <t>712341559</t>
  </si>
  <si>
    <t>Provedení povlakové krytiny střech plochých do 10° pásy přitavením NAIP v plné ploše</t>
  </si>
  <si>
    <t>-651150120</t>
  </si>
  <si>
    <t>https://podminky.urs.cz/item/CS_URS_2025_02/712341559</t>
  </si>
  <si>
    <t>29</t>
  </si>
  <si>
    <t>62855001</t>
  </si>
  <si>
    <t>pás asfaltový natavitelný modifikovaný SBS s vložkou z polyesterové rohože a spalitelnou PE fólií nebo jemnozrnným minerálním posypem na horním povrchu tl 4,0mm</t>
  </si>
  <si>
    <t>32</t>
  </si>
  <si>
    <t>1497345095</t>
  </si>
  <si>
    <t>130*1,3</t>
  </si>
  <si>
    <t>169*1,1655 'Přepočtené koeficientem množství</t>
  </si>
  <si>
    <t>30</t>
  </si>
  <si>
    <t>998712101</t>
  </si>
  <si>
    <t>Přesun hmot pro povlakové krytiny stanovený z hmotnosti přesunovaného materiálu vodorovná dopravní vzdálenost do 50 m základní v objektech výšky do 6 m</t>
  </si>
  <si>
    <t>-695974537</t>
  </si>
  <si>
    <t>https://podminky.urs.cz/item/CS_URS_2025_02/998712101</t>
  </si>
  <si>
    <t>741</t>
  </si>
  <si>
    <t>Elektroinstalace - silnoproud</t>
  </si>
  <si>
    <t>31</t>
  </si>
  <si>
    <t>741310901</t>
  </si>
  <si>
    <t>Výměna vypínačů se zapojením a přezkoušením šňůrových - koncových</t>
  </si>
  <si>
    <t>kus</t>
  </si>
  <si>
    <t>139886979</t>
  </si>
  <si>
    <t>https://podminky.urs.cz/item/CS_URS_2025_02/741310901</t>
  </si>
  <si>
    <t>34535000</t>
  </si>
  <si>
    <t>spínač kompletní, zapuštěný, jednopólový, řazení 1, šroubové svorky</t>
  </si>
  <si>
    <t>-1591816160</t>
  </si>
  <si>
    <t>33</t>
  </si>
  <si>
    <t>34539059</t>
  </si>
  <si>
    <t>rámeček jednonásobný</t>
  </si>
  <si>
    <t>-1791618833</t>
  </si>
  <si>
    <t>34</t>
  </si>
  <si>
    <t>741370032</t>
  </si>
  <si>
    <t>Montáž svítidel žárovkových se zapojením vodičů bytových nebo společenských místností nástěnných přisazených 1 zdroj se sklem</t>
  </si>
  <si>
    <t>-1593491087</t>
  </si>
  <si>
    <t>https://podminky.urs.cz/item/CS_URS_2025_02/741370032</t>
  </si>
  <si>
    <t>35</t>
  </si>
  <si>
    <t>34845004</t>
  </si>
  <si>
    <t>svítidlo exteriérové nástěnné přisazené LED 600-1000lm</t>
  </si>
  <si>
    <t>258253695</t>
  </si>
  <si>
    <t>36</t>
  </si>
  <si>
    <t>741375801</t>
  </si>
  <si>
    <t>Demontáž svítidel se zachováním funkčnosti průmyslových výbojkových přisazených 1 zdroj</t>
  </si>
  <si>
    <t>-535045292</t>
  </si>
  <si>
    <t>https://podminky.urs.cz/item/CS_URS_2025_02/741375801</t>
  </si>
  <si>
    <t>37</t>
  </si>
  <si>
    <t>998741101</t>
  </si>
  <si>
    <t>Přesun hmot pro silnoproud stanovený z hmotnosti přesunovaného materiálu vodorovná dopravní vzdálenost do 50 m základní v objektech výšky do 6 m</t>
  </si>
  <si>
    <t>-418697492</t>
  </si>
  <si>
    <t>https://podminky.urs.cz/item/CS_URS_2025_02/998741101</t>
  </si>
  <si>
    <t>751</t>
  </si>
  <si>
    <t>Vzduchotechnika</t>
  </si>
  <si>
    <t>38</t>
  </si>
  <si>
    <t>751398021</t>
  </si>
  <si>
    <t>Montáž ostatních zařízení větrací mřížky stěnové, průřezu do 0,040 m2</t>
  </si>
  <si>
    <t>-895936016</t>
  </si>
  <si>
    <t>https://podminky.urs.cz/item/CS_URS_2025_02/751398021</t>
  </si>
  <si>
    <t>39</t>
  </si>
  <si>
    <t>751_R01</t>
  </si>
  <si>
    <t>mřížka stěnová otevřená jednořadá plastová úhel lamel 15° 200x200mm</t>
  </si>
  <si>
    <t>1067809245</t>
  </si>
  <si>
    <t>40</t>
  </si>
  <si>
    <t>751398821</t>
  </si>
  <si>
    <t>Demontáž ostatních zařízení větrací mřížky stěnové, průřezu do 0,040 m2</t>
  </si>
  <si>
    <t>876414998</t>
  </si>
  <si>
    <t>https://podminky.urs.cz/item/CS_URS_2025_02/751398821</t>
  </si>
  <si>
    <t>41</t>
  </si>
  <si>
    <t>998751101</t>
  </si>
  <si>
    <t>Přesun hmot pro vzduchotechniku stanovený z hmotnosti přesunovaného materiálu vodorovná dopravní vzdálenost do 100 m základní v objektech výšky do 12 m</t>
  </si>
  <si>
    <t>2023392946</t>
  </si>
  <si>
    <t>https://podminky.urs.cz/item/CS_URS_2025_02/998751101</t>
  </si>
  <si>
    <t>764</t>
  </si>
  <si>
    <t>Konstrukce klempířské</t>
  </si>
  <si>
    <t>42</t>
  </si>
  <si>
    <t>764002811</t>
  </si>
  <si>
    <t>Demontáž klempířských konstrukcí okapového plechu do suti, v krytině povlakové</t>
  </si>
  <si>
    <t>-239315720</t>
  </si>
  <si>
    <t>https://podminky.urs.cz/item/CS_URS_2025_02/764002811</t>
  </si>
  <si>
    <t>43</t>
  </si>
  <si>
    <t>764002841</t>
  </si>
  <si>
    <t>Demontáž klempířských konstrukcí oplechování horních ploch zdí a nadezdívek do suti</t>
  </si>
  <si>
    <t>270783237</t>
  </si>
  <si>
    <t>https://podminky.urs.cz/item/CS_URS_2025_02/764002841</t>
  </si>
  <si>
    <t>44</t>
  </si>
  <si>
    <t>764002851</t>
  </si>
  <si>
    <t>Demontáž klempířských konstrukcí oplechování parapetů do suti</t>
  </si>
  <si>
    <t>-149426233</t>
  </si>
  <si>
    <t>https://podminky.urs.cz/item/CS_URS_2025_02/764002851</t>
  </si>
  <si>
    <t>45</t>
  </si>
  <si>
    <t>764002861</t>
  </si>
  <si>
    <t>Demontáž klempířských konstrukcí oplechování říms do suti</t>
  </si>
  <si>
    <t>-862744157</t>
  </si>
  <si>
    <t>https://podminky.urs.cz/item/CS_URS_2025_02/764002861</t>
  </si>
  <si>
    <t>46</t>
  </si>
  <si>
    <t>764004801</t>
  </si>
  <si>
    <t>Demontáž klempířských konstrukcí žlabu podokapního do suti</t>
  </si>
  <si>
    <t>523761885</t>
  </si>
  <si>
    <t>https://podminky.urs.cz/item/CS_URS_2025_02/764004801</t>
  </si>
  <si>
    <t>47</t>
  </si>
  <si>
    <t>764004841</t>
  </si>
  <si>
    <t>Demontáž klempířských konstrukcí háku do suti</t>
  </si>
  <si>
    <t>1829017423</t>
  </si>
  <si>
    <t>https://podminky.urs.cz/item/CS_URS_2025_02/764004841</t>
  </si>
  <si>
    <t>48</t>
  </si>
  <si>
    <t>764004861</t>
  </si>
  <si>
    <t>Demontáž klempířských konstrukcí svodu do suti</t>
  </si>
  <si>
    <t>-249427522</t>
  </si>
  <si>
    <t>https://podminky.urs.cz/item/CS_URS_2025_02/764004861</t>
  </si>
  <si>
    <t>49</t>
  </si>
  <si>
    <t>764011404</t>
  </si>
  <si>
    <t>Podkladní plech z pozinkovaného plechu tloušťky 0,55 mm rš 330 mm</t>
  </si>
  <si>
    <t>-347006012</t>
  </si>
  <si>
    <t>https://podminky.urs.cz/item/CS_URS_2025_02/764011404</t>
  </si>
  <si>
    <t>50</t>
  </si>
  <si>
    <t>764212634</t>
  </si>
  <si>
    <t>Oplechování střešních prvků z pozinkovaného plechu s povrchovou úpravou štítu závětrnou lištou rš 330 mm</t>
  </si>
  <si>
    <t>-876219330</t>
  </si>
  <si>
    <t>https://podminky.urs.cz/item/CS_URS_2025_02/764212634</t>
  </si>
  <si>
    <t>51</t>
  </si>
  <si>
    <t>764212663</t>
  </si>
  <si>
    <t>Oplechování střešních prvků z pozinkovaného plechu s povrchovou úpravou okapu střechy rovné okapovým plechem rš 250 mm</t>
  </si>
  <si>
    <t>-1672618970</t>
  </si>
  <si>
    <t>https://podminky.urs.cz/item/CS_URS_2025_02/764212663</t>
  </si>
  <si>
    <t>52</t>
  </si>
  <si>
    <t>764214404</t>
  </si>
  <si>
    <t>Oplechování horních ploch zdí a nadezdívek (atik) z pozinkovaného plechu mechanicky kotvené rš 330 mm</t>
  </si>
  <si>
    <t>837090160</t>
  </si>
  <si>
    <t>https://podminky.urs.cz/item/CS_URS_2025_02/764214404</t>
  </si>
  <si>
    <t>53</t>
  </si>
  <si>
    <t>764216603</t>
  </si>
  <si>
    <t>Oplechování parapetů z pozinkovaného plechu s povrchovou úpravou rovných mechanicky kotvené, bez rohů rš 250 mm</t>
  </si>
  <si>
    <t>-574731908</t>
  </si>
  <si>
    <t>https://podminky.urs.cz/item/CS_URS_2025_02/764216603</t>
  </si>
  <si>
    <t>54</t>
  </si>
  <si>
    <t>764218624</t>
  </si>
  <si>
    <t>Oplechování říms a ozdobných prvků z pozinkovaného plechu s povrchovou úpravou rovných, bez rohů celoplošně lepené rš 330 mm</t>
  </si>
  <si>
    <t>512111568</t>
  </si>
  <si>
    <t>https://podminky.urs.cz/item/CS_URS_2025_02/764218624</t>
  </si>
  <si>
    <t>55</t>
  </si>
  <si>
    <t>764511602</t>
  </si>
  <si>
    <t>Žlab podokapní z pozinkovaného plechu s povrchovou úpravou včetně háků a čel půlkruhový rš 330 mm</t>
  </si>
  <si>
    <t>1832577306</t>
  </si>
  <si>
    <t>https://podminky.urs.cz/item/CS_URS_2025_02/764511602</t>
  </si>
  <si>
    <t>56</t>
  </si>
  <si>
    <t>764511642</t>
  </si>
  <si>
    <t>Žlab podokapní z pozinkovaného plechu s povrchovou úpravou kotlík oválný (trychtýřový), rš žlabu/průměr svodu 330/100 mm</t>
  </si>
  <si>
    <t>1758902246</t>
  </si>
  <si>
    <t>https://podminky.urs.cz/item/CS_URS_2025_02/764511642</t>
  </si>
  <si>
    <t>57</t>
  </si>
  <si>
    <t>764518622</t>
  </si>
  <si>
    <t>Svod z pozinkovaného plechu s upraveným povrchem včetně objímek, kolen a odskoků kruhový, průměru 100 mm</t>
  </si>
  <si>
    <t>-440250684</t>
  </si>
  <si>
    <t>https://podminky.urs.cz/item/CS_URS_2025_02/764518622</t>
  </si>
  <si>
    <t>58</t>
  </si>
  <si>
    <t>998764101</t>
  </si>
  <si>
    <t>Přesun hmot pro konstrukce klempířské stanovený z hmotnosti přesunovaného materiálu vodorovná dopravní vzdálenost do 50 m základní v objektech výšky do 6 m</t>
  </si>
  <si>
    <t>-1117756434</t>
  </si>
  <si>
    <t>https://podminky.urs.cz/item/CS_URS_2025_02/998764101</t>
  </si>
  <si>
    <t>766</t>
  </si>
  <si>
    <t>Konstrukce truhlářské</t>
  </si>
  <si>
    <t>59</t>
  </si>
  <si>
    <t>766622131</t>
  </si>
  <si>
    <t>Montáž oken plastových včetně montáže rámu plochy přes 1 m2 otevíravých do zdiva, výšky do 1,5 m</t>
  </si>
  <si>
    <t>-1880700197</t>
  </si>
  <si>
    <t>https://podminky.urs.cz/item/CS_URS_2025_02/766622131</t>
  </si>
  <si>
    <t>(1,2*0,85)*5</t>
  </si>
  <si>
    <t>60</t>
  </si>
  <si>
    <t>61140051</t>
  </si>
  <si>
    <t>okno plastové otevíravé/sklopné dvojsklo přes plochu 1m2 do v 1,5m</t>
  </si>
  <si>
    <t>-1113200521</t>
  </si>
  <si>
    <t>61</t>
  </si>
  <si>
    <t>998766101</t>
  </si>
  <si>
    <t>Přesun hmot pro konstrukce truhlářské stanovený z hmotnosti přesunovaného materiálu vodorovná dopravní vzdálenost do 50 m základní v objektech výšky do 6 m</t>
  </si>
  <si>
    <t>-936250229</t>
  </si>
  <si>
    <t>https://podminky.urs.cz/item/CS_URS_2025_02/998766101</t>
  </si>
  <si>
    <t>783</t>
  </si>
  <si>
    <t>Dokončovací práce - nátěry</t>
  </si>
  <si>
    <t>62</t>
  </si>
  <si>
    <t>783301303</t>
  </si>
  <si>
    <t>Příprava podkladu zámečnických konstrukcí před provedením nátěru odrezivění odrezovačem bezoplachovým</t>
  </si>
  <si>
    <t>1001169061</t>
  </si>
  <si>
    <t>https://podminky.urs.cz/item/CS_URS_2025_02/783301303</t>
  </si>
  <si>
    <t>"vrata"    10,0</t>
  </si>
  <si>
    <t>63</t>
  </si>
  <si>
    <t>783301313</t>
  </si>
  <si>
    <t>Příprava podkladu zámečnických konstrukcí před provedením nátěru odmaštění odmašťovačem ředidlovým</t>
  </si>
  <si>
    <t>-689488484</t>
  </si>
  <si>
    <t>https://podminky.urs.cz/item/CS_URS_2025_02/783301313</t>
  </si>
  <si>
    <t>64</t>
  </si>
  <si>
    <t>783314201</t>
  </si>
  <si>
    <t>Základní antikorozní nátěr zámečnických konstrukcí jednonásobný syntetický standardní</t>
  </si>
  <si>
    <t>-1491425528</t>
  </si>
  <si>
    <t>https://podminky.urs.cz/item/CS_URS_2025_02/783314201</t>
  </si>
  <si>
    <t>65</t>
  </si>
  <si>
    <t>783317101</t>
  </si>
  <si>
    <t>Krycí nátěr (email) zámečnických konstrukcí jednonásobný syntetický standardní</t>
  </si>
  <si>
    <t>340459935</t>
  </si>
  <si>
    <t>https://podminky.urs.cz/item/CS_URS_2025_02/783317101</t>
  </si>
  <si>
    <t>66</t>
  </si>
  <si>
    <t>783901551</t>
  </si>
  <si>
    <t>Příprava podkladu betonových podlah před provedením nátěru omytím tlakovou vodou</t>
  </si>
  <si>
    <t>-1660274413</t>
  </si>
  <si>
    <t>https://podminky.urs.cz/item/CS_URS_2025_02/783901551</t>
  </si>
  <si>
    <t>"Schody"    25,0</t>
  </si>
  <si>
    <t>67</t>
  </si>
  <si>
    <t>783913161</t>
  </si>
  <si>
    <t>Penetrační nátěr betonových podlah pórovitých ( např. z cihelné dlažby, betonu apod.) syntetický</t>
  </si>
  <si>
    <t>1900389630</t>
  </si>
  <si>
    <t>https://podminky.urs.cz/item/CS_URS_2025_02/783913161</t>
  </si>
  <si>
    <t>68</t>
  </si>
  <si>
    <t>783917161</t>
  </si>
  <si>
    <t>Krycí (uzavírací) nátěr betonových podlah dvojnásobný syntetický</t>
  </si>
  <si>
    <t>-672391362</t>
  </si>
  <si>
    <t>https://podminky.urs.cz/item/CS_URS_2025_02/783917161</t>
  </si>
  <si>
    <t>Práce a dodávky M</t>
  </si>
  <si>
    <t>21-M</t>
  </si>
  <si>
    <t>Elektromontáže</t>
  </si>
  <si>
    <t>69</t>
  </si>
  <si>
    <t>210220101</t>
  </si>
  <si>
    <t>Montáž hromosvodného vedení svodových vodičů s podpěrami, průměru do 10 mm</t>
  </si>
  <si>
    <t>563587960</t>
  </si>
  <si>
    <t>https://podminky.urs.cz/item/CS_URS_2025_02/210220101</t>
  </si>
  <si>
    <t>70</t>
  </si>
  <si>
    <t>35441550</t>
  </si>
  <si>
    <t>podpěra vedení FeZn na lepenkovou a vláknocementovou krytinu 100mm</t>
  </si>
  <si>
    <t>128</t>
  </si>
  <si>
    <t>574334396</t>
  </si>
  <si>
    <t>71</t>
  </si>
  <si>
    <t>35441073</t>
  </si>
  <si>
    <t>drát D 10mm FeZn</t>
  </si>
  <si>
    <t>kg</t>
  </si>
  <si>
    <t>-2089918318</t>
  </si>
  <si>
    <t>72</t>
  </si>
  <si>
    <t>210280211</t>
  </si>
  <si>
    <t>Měření zemních odporů zemniče prvního nebo samostatného</t>
  </si>
  <si>
    <t>747480840</t>
  </si>
  <si>
    <t>https://podminky.urs.cz/item/CS_URS_2025_02/210280211</t>
  </si>
  <si>
    <t>73</t>
  </si>
  <si>
    <t>210280215</t>
  </si>
  <si>
    <t>Měření zemních odporů zemniče Příplatek k ceně za každý další zemnič v síti</t>
  </si>
  <si>
    <t>-1599278195</t>
  </si>
  <si>
    <t>https://podminky.urs.cz/item/CS_URS_2025_02/210280215</t>
  </si>
  <si>
    <t>74</t>
  </si>
  <si>
    <t>218220101</t>
  </si>
  <si>
    <t>Demontáž hromosvodného vedení svodových vodičů s podpěrami, průměru do 10 mm</t>
  </si>
  <si>
    <t>-928399004</t>
  </si>
  <si>
    <t>https://podminky.urs.cz/item/CS_URS_2025_02/218220101</t>
  </si>
  <si>
    <t>D.1.1b - Objekt č.2</t>
  </si>
  <si>
    <t>612135101</t>
  </si>
  <si>
    <t>Hrubá výplň rýh maltou jakékoli šířky rýhy ve stěnách</t>
  </si>
  <si>
    <t>-1420798704</t>
  </si>
  <si>
    <t>https://podminky.urs.cz/item/CS_URS_2025_02/612135101</t>
  </si>
  <si>
    <t>"zasekání kabelů"     0,07*10,0</t>
  </si>
  <si>
    <t>-483651796</t>
  </si>
  <si>
    <t>-1447919049</t>
  </si>
  <si>
    <t>447680563</t>
  </si>
  <si>
    <t>-1396803902</t>
  </si>
  <si>
    <t>1441202400</t>
  </si>
  <si>
    <t>-365920386</t>
  </si>
  <si>
    <t>-643257464</t>
  </si>
  <si>
    <t>4,0*4</t>
  </si>
  <si>
    <t>1661973384</t>
  </si>
  <si>
    <t>1410605985</t>
  </si>
  <si>
    <t>2098169565</t>
  </si>
  <si>
    <t>-1249134329</t>
  </si>
  <si>
    <t>59744861</t>
  </si>
  <si>
    <t>-291095590</t>
  </si>
  <si>
    <t>433850840</t>
  </si>
  <si>
    <t>200,0*30</t>
  </si>
  <si>
    <t>-742636499</t>
  </si>
  <si>
    <t>974031132</t>
  </si>
  <si>
    <t>Vysekání rýh ve zdivu cihelném na maltu vápennou nebo vápenocementovou do hl. 50 mm a šířky do 70 mm</t>
  </si>
  <si>
    <t>1385648781</t>
  </si>
  <si>
    <t>https://podminky.urs.cz/item/CS_URS_2025_02/974031132</t>
  </si>
  <si>
    <t>"zasekání kabelů"     10,0</t>
  </si>
  <si>
    <t>-1686272677</t>
  </si>
  <si>
    <t>-1203712665</t>
  </si>
  <si>
    <t>-1445064795</t>
  </si>
  <si>
    <t>0,091*10 'Přepočtené koeficientem množství</t>
  </si>
  <si>
    <t>4327482</t>
  </si>
  <si>
    <t>-1482028023</t>
  </si>
  <si>
    <t>1348660413</t>
  </si>
  <si>
    <t>342731719</t>
  </si>
  <si>
    <t>1316387827</t>
  </si>
  <si>
    <t>50317742</t>
  </si>
  <si>
    <t>-1886700399</t>
  </si>
  <si>
    <t>17159876</t>
  </si>
  <si>
    <t>581731619</t>
  </si>
  <si>
    <t>-450727122</t>
  </si>
  <si>
    <t>-614383830</t>
  </si>
  <si>
    <t>764011405</t>
  </si>
  <si>
    <t>Podkladní plech z pozinkovaného plechu tloušťky 0,55 mm rš 400 mm</t>
  </si>
  <si>
    <t>1369269240</t>
  </si>
  <si>
    <t>https://podminky.urs.cz/item/CS_URS_2025_02/764011405</t>
  </si>
  <si>
    <t>764214405</t>
  </si>
  <si>
    <t>Oplechování horních ploch zdí a nadezdívek (atik) z pozinkovaného plechu mechanicky kotvené rš 400 mm</t>
  </si>
  <si>
    <t>1017262302</t>
  </si>
  <si>
    <t>https://podminky.urs.cz/item/CS_URS_2025_02/764214405</t>
  </si>
  <si>
    <t>-180865257</t>
  </si>
  <si>
    <t>-1956459776</t>
  </si>
  <si>
    <t>-1216777855</t>
  </si>
  <si>
    <t>"vrata+dvířka+větrací mřížka"    8,0</t>
  </si>
  <si>
    <t>-929405405</t>
  </si>
  <si>
    <t>-654342613</t>
  </si>
  <si>
    <t>909689308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</si>
  <si>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</si>
  <si>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</si>
  <si>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</si>
  <si>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</si>
  <si>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</si>
  <si>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</si>
  <si>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</si>
  <si>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</si>
  <si>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030001000</t>
  </si>
  <si>
    <t>3,0%</t>
  </si>
  <si>
    <t>1024</t>
  </si>
  <si>
    <t>-233737104</t>
  </si>
  <si>
    <t>https://podminky.urs.cz/item/CS_URS_2025_02/030001000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</si>
  <si>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</si>
  <si>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</si>
  <si>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</si>
  <si>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</si>
  <si>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</si>
  <si>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2,0%</t>
  </si>
  <si>
    <t>-75849078</t>
  </si>
  <si>
    <t>https://podminky.urs.cz/item/CS_URS_2025_02/060001000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</si>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</sst>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622531022" TargetMode="External"/><Relationship Id="rId18" Type="http://schemas.openxmlformats.org/officeDocument/2006/relationships/hyperlink" Target="https://podminky.urs.cz/item/CS_URS_2025_02/968062355" TargetMode="External"/><Relationship Id="rId26" Type="http://schemas.openxmlformats.org/officeDocument/2006/relationships/hyperlink" Target="https://podminky.urs.cz/item/CS_URS_2025_02/998712101" TargetMode="External"/><Relationship Id="rId39" Type="http://schemas.openxmlformats.org/officeDocument/2006/relationships/hyperlink" Target="https://podminky.urs.cz/item/CS_URS_2025_02/764004841" TargetMode="External"/><Relationship Id="rId21" Type="http://schemas.openxmlformats.org/officeDocument/2006/relationships/hyperlink" Target="https://podminky.urs.cz/item/CS_URS_2025_02/997013509" TargetMode="External"/><Relationship Id="rId34" Type="http://schemas.openxmlformats.org/officeDocument/2006/relationships/hyperlink" Target="https://podminky.urs.cz/item/CS_URS_2025_02/764002811" TargetMode="External"/><Relationship Id="rId42" Type="http://schemas.openxmlformats.org/officeDocument/2006/relationships/hyperlink" Target="https://podminky.urs.cz/item/CS_URS_2025_02/764212634" TargetMode="External"/><Relationship Id="rId47" Type="http://schemas.openxmlformats.org/officeDocument/2006/relationships/hyperlink" Target="https://podminky.urs.cz/item/CS_URS_2025_02/764511602" TargetMode="External"/><Relationship Id="rId50" Type="http://schemas.openxmlformats.org/officeDocument/2006/relationships/hyperlink" Target="https://podminky.urs.cz/item/CS_URS_2025_02/998764101" TargetMode="External"/><Relationship Id="rId55" Type="http://schemas.openxmlformats.org/officeDocument/2006/relationships/hyperlink" Target="https://podminky.urs.cz/item/CS_URS_2025_02/783314201" TargetMode="External"/><Relationship Id="rId63" Type="http://schemas.openxmlformats.org/officeDocument/2006/relationships/hyperlink" Target="https://podminky.urs.cz/item/CS_URS_2025_02/218220101" TargetMode="External"/><Relationship Id="rId7" Type="http://schemas.openxmlformats.org/officeDocument/2006/relationships/hyperlink" Target="https://podminky.urs.cz/item/CS_URS_2025_02/622151031" TargetMode="External"/><Relationship Id="rId2" Type="http://schemas.openxmlformats.org/officeDocument/2006/relationships/hyperlink" Target="https://podminky.urs.cz/item/CS_URS_2025_02/622135001" TargetMode="External"/><Relationship Id="rId16" Type="http://schemas.openxmlformats.org/officeDocument/2006/relationships/hyperlink" Target="https://podminky.urs.cz/item/CS_URS_2025_02/941211211" TargetMode="External"/><Relationship Id="rId20" Type="http://schemas.openxmlformats.org/officeDocument/2006/relationships/hyperlink" Target="https://podminky.urs.cz/item/CS_URS_2025_02/997013501" TargetMode="External"/><Relationship Id="rId29" Type="http://schemas.openxmlformats.org/officeDocument/2006/relationships/hyperlink" Target="https://podminky.urs.cz/item/CS_URS_2025_02/741375801" TargetMode="External"/><Relationship Id="rId41" Type="http://schemas.openxmlformats.org/officeDocument/2006/relationships/hyperlink" Target="https://podminky.urs.cz/item/CS_URS_2025_02/764011404" TargetMode="External"/><Relationship Id="rId54" Type="http://schemas.openxmlformats.org/officeDocument/2006/relationships/hyperlink" Target="https://podminky.urs.cz/item/CS_URS_2025_02/783301313" TargetMode="External"/><Relationship Id="rId62" Type="http://schemas.openxmlformats.org/officeDocument/2006/relationships/hyperlink" Target="https://podminky.urs.cz/item/CS_URS_2025_02/210280215" TargetMode="External"/><Relationship Id="rId1" Type="http://schemas.openxmlformats.org/officeDocument/2006/relationships/hyperlink" Target="https://podminky.urs.cz/item/CS_URS_2025_02/622131121" TargetMode="External"/><Relationship Id="rId6" Type="http://schemas.openxmlformats.org/officeDocument/2006/relationships/hyperlink" Target="https://podminky.urs.cz/item/CS_URS_2025_02/622151021" TargetMode="External"/><Relationship Id="rId11" Type="http://schemas.openxmlformats.org/officeDocument/2006/relationships/hyperlink" Target="https://podminky.urs.cz/item/CS_URS_2025_02/622325102" TargetMode="External"/><Relationship Id="rId24" Type="http://schemas.openxmlformats.org/officeDocument/2006/relationships/hyperlink" Target="https://podminky.urs.cz/item/CS_URS_2025_02/712300841" TargetMode="External"/><Relationship Id="rId32" Type="http://schemas.openxmlformats.org/officeDocument/2006/relationships/hyperlink" Target="https://podminky.urs.cz/item/CS_URS_2025_02/751398821" TargetMode="External"/><Relationship Id="rId37" Type="http://schemas.openxmlformats.org/officeDocument/2006/relationships/hyperlink" Target="https://podminky.urs.cz/item/CS_URS_2025_02/764002861" TargetMode="External"/><Relationship Id="rId40" Type="http://schemas.openxmlformats.org/officeDocument/2006/relationships/hyperlink" Target="https://podminky.urs.cz/item/CS_URS_2025_02/764004861" TargetMode="External"/><Relationship Id="rId45" Type="http://schemas.openxmlformats.org/officeDocument/2006/relationships/hyperlink" Target="https://podminky.urs.cz/item/CS_URS_2025_02/764216603" TargetMode="External"/><Relationship Id="rId53" Type="http://schemas.openxmlformats.org/officeDocument/2006/relationships/hyperlink" Target="https://podminky.urs.cz/item/CS_URS_2025_02/783301303" TargetMode="External"/><Relationship Id="rId58" Type="http://schemas.openxmlformats.org/officeDocument/2006/relationships/hyperlink" Target="https://podminky.urs.cz/item/CS_URS_2025_02/783913161" TargetMode="External"/><Relationship Id="rId5" Type="http://schemas.openxmlformats.org/officeDocument/2006/relationships/hyperlink" Target="https://podminky.urs.cz/item/CS_URS_2025_02/622143004" TargetMode="External"/><Relationship Id="rId15" Type="http://schemas.openxmlformats.org/officeDocument/2006/relationships/hyperlink" Target="https://podminky.urs.cz/item/CS_URS_2025_02/941211111" TargetMode="External"/><Relationship Id="rId23" Type="http://schemas.openxmlformats.org/officeDocument/2006/relationships/hyperlink" Target="https://podminky.urs.cz/item/CS_URS_2025_02/998011001" TargetMode="External"/><Relationship Id="rId28" Type="http://schemas.openxmlformats.org/officeDocument/2006/relationships/hyperlink" Target="https://podminky.urs.cz/item/CS_URS_2025_02/741370032" TargetMode="External"/><Relationship Id="rId36" Type="http://schemas.openxmlformats.org/officeDocument/2006/relationships/hyperlink" Target="https://podminky.urs.cz/item/CS_URS_2025_02/764002851" TargetMode="External"/><Relationship Id="rId49" Type="http://schemas.openxmlformats.org/officeDocument/2006/relationships/hyperlink" Target="https://podminky.urs.cz/item/CS_URS_2025_02/764518622" TargetMode="External"/><Relationship Id="rId57" Type="http://schemas.openxmlformats.org/officeDocument/2006/relationships/hyperlink" Target="https://podminky.urs.cz/item/CS_URS_2025_02/783901551" TargetMode="External"/><Relationship Id="rId61" Type="http://schemas.openxmlformats.org/officeDocument/2006/relationships/hyperlink" Target="https://podminky.urs.cz/item/CS_URS_2025_02/210280211" TargetMode="External"/><Relationship Id="rId10" Type="http://schemas.openxmlformats.org/officeDocument/2006/relationships/hyperlink" Target="https://podminky.urs.cz/item/CS_URS_2025_02/622252002" TargetMode="External"/><Relationship Id="rId19" Type="http://schemas.openxmlformats.org/officeDocument/2006/relationships/hyperlink" Target="https://podminky.urs.cz/item/CS_URS_2025_02/997013211" TargetMode="External"/><Relationship Id="rId31" Type="http://schemas.openxmlformats.org/officeDocument/2006/relationships/hyperlink" Target="https://podminky.urs.cz/item/CS_URS_2025_02/751398021" TargetMode="External"/><Relationship Id="rId44" Type="http://schemas.openxmlformats.org/officeDocument/2006/relationships/hyperlink" Target="https://podminky.urs.cz/item/CS_URS_2025_02/764214404" TargetMode="External"/><Relationship Id="rId52" Type="http://schemas.openxmlformats.org/officeDocument/2006/relationships/hyperlink" Target="https://podminky.urs.cz/item/CS_URS_2025_02/998766101" TargetMode="External"/><Relationship Id="rId60" Type="http://schemas.openxmlformats.org/officeDocument/2006/relationships/hyperlink" Target="https://podminky.urs.cz/item/CS_URS_2025_02/210220101" TargetMode="External"/><Relationship Id="rId4" Type="http://schemas.openxmlformats.org/officeDocument/2006/relationships/hyperlink" Target="https://podminky.urs.cz/item/CS_URS_2025_02/622142001" TargetMode="External"/><Relationship Id="rId9" Type="http://schemas.openxmlformats.org/officeDocument/2006/relationships/hyperlink" Target="https://podminky.urs.cz/item/CS_URS_2025_02/622251101" TargetMode="External"/><Relationship Id="rId14" Type="http://schemas.openxmlformats.org/officeDocument/2006/relationships/hyperlink" Target="https://podminky.urs.cz/item/CS_URS_2025_02/629995101" TargetMode="External"/><Relationship Id="rId22" Type="http://schemas.openxmlformats.org/officeDocument/2006/relationships/hyperlink" Target="https://podminky.urs.cz/item/CS_URS_2025_02/997013631" TargetMode="External"/><Relationship Id="rId27" Type="http://schemas.openxmlformats.org/officeDocument/2006/relationships/hyperlink" Target="https://podminky.urs.cz/item/CS_URS_2025_02/741310901" TargetMode="External"/><Relationship Id="rId30" Type="http://schemas.openxmlformats.org/officeDocument/2006/relationships/hyperlink" Target="https://podminky.urs.cz/item/CS_URS_2025_02/998741101" TargetMode="External"/><Relationship Id="rId35" Type="http://schemas.openxmlformats.org/officeDocument/2006/relationships/hyperlink" Target="https://podminky.urs.cz/item/CS_URS_2025_02/764002841" TargetMode="External"/><Relationship Id="rId43" Type="http://schemas.openxmlformats.org/officeDocument/2006/relationships/hyperlink" Target="https://podminky.urs.cz/item/CS_URS_2025_02/764212663" TargetMode="External"/><Relationship Id="rId48" Type="http://schemas.openxmlformats.org/officeDocument/2006/relationships/hyperlink" Target="https://podminky.urs.cz/item/CS_URS_2025_02/764511642" TargetMode="External"/><Relationship Id="rId56" Type="http://schemas.openxmlformats.org/officeDocument/2006/relationships/hyperlink" Target="https://podminky.urs.cz/item/CS_URS_2025_02/783317101" TargetMode="External"/><Relationship Id="rId64" Type="http://schemas.openxmlformats.org/officeDocument/2006/relationships/drawing" Target="../drawings/drawing2.xml"/><Relationship Id="rId8" Type="http://schemas.openxmlformats.org/officeDocument/2006/relationships/hyperlink" Target="https://podminky.urs.cz/item/CS_URS_2025_02/622211011.1" TargetMode="External"/><Relationship Id="rId51" Type="http://schemas.openxmlformats.org/officeDocument/2006/relationships/hyperlink" Target="https://podminky.urs.cz/item/CS_URS_2025_02/766622131" TargetMode="External"/><Relationship Id="rId3" Type="http://schemas.openxmlformats.org/officeDocument/2006/relationships/hyperlink" Target="https://podminky.urs.cz/item/CS_URS_2025_02/622135011" TargetMode="External"/><Relationship Id="rId12" Type="http://schemas.openxmlformats.org/officeDocument/2006/relationships/hyperlink" Target="https://podminky.urs.cz/item/CS_URS_2025_02/622511112" TargetMode="External"/><Relationship Id="rId17" Type="http://schemas.openxmlformats.org/officeDocument/2006/relationships/hyperlink" Target="https://podminky.urs.cz/item/CS_URS_2025_02/941211811" TargetMode="External"/><Relationship Id="rId25" Type="http://schemas.openxmlformats.org/officeDocument/2006/relationships/hyperlink" Target="https://podminky.urs.cz/item/CS_URS_2025_02/712341559" TargetMode="External"/><Relationship Id="rId33" Type="http://schemas.openxmlformats.org/officeDocument/2006/relationships/hyperlink" Target="https://podminky.urs.cz/item/CS_URS_2025_02/998751101" TargetMode="External"/><Relationship Id="rId38" Type="http://schemas.openxmlformats.org/officeDocument/2006/relationships/hyperlink" Target="https://podminky.urs.cz/item/CS_URS_2025_02/764004801" TargetMode="External"/><Relationship Id="rId46" Type="http://schemas.openxmlformats.org/officeDocument/2006/relationships/hyperlink" Target="https://podminky.urs.cz/item/CS_URS_2025_02/764218624" TargetMode="External"/><Relationship Id="rId59" Type="http://schemas.openxmlformats.org/officeDocument/2006/relationships/hyperlink" Target="https://podminky.urs.cz/item/CS_URS_2025_02/7839171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22252002" TargetMode="External"/><Relationship Id="rId13" Type="http://schemas.openxmlformats.org/officeDocument/2006/relationships/hyperlink" Target="https://podminky.urs.cz/item/CS_URS_2025_02/941211111" TargetMode="External"/><Relationship Id="rId18" Type="http://schemas.openxmlformats.org/officeDocument/2006/relationships/hyperlink" Target="https://podminky.urs.cz/item/CS_URS_2025_02/997013501" TargetMode="External"/><Relationship Id="rId26" Type="http://schemas.openxmlformats.org/officeDocument/2006/relationships/hyperlink" Target="https://podminky.urs.cz/item/CS_URS_2025_02/764002841" TargetMode="External"/><Relationship Id="rId3" Type="http://schemas.openxmlformats.org/officeDocument/2006/relationships/hyperlink" Target="https://podminky.urs.cz/item/CS_URS_2025_02/622135001" TargetMode="External"/><Relationship Id="rId21" Type="http://schemas.openxmlformats.org/officeDocument/2006/relationships/hyperlink" Target="https://podminky.urs.cz/item/CS_URS_2025_02/998011001" TargetMode="External"/><Relationship Id="rId34" Type="http://schemas.openxmlformats.org/officeDocument/2006/relationships/hyperlink" Target="https://podminky.urs.cz/item/CS_URS_2025_02/783314201" TargetMode="External"/><Relationship Id="rId7" Type="http://schemas.openxmlformats.org/officeDocument/2006/relationships/hyperlink" Target="https://podminky.urs.cz/item/CS_URS_2025_02/622151031" TargetMode="External"/><Relationship Id="rId12" Type="http://schemas.openxmlformats.org/officeDocument/2006/relationships/hyperlink" Target="https://podminky.urs.cz/item/CS_URS_2025_02/629995101" TargetMode="External"/><Relationship Id="rId17" Type="http://schemas.openxmlformats.org/officeDocument/2006/relationships/hyperlink" Target="https://podminky.urs.cz/item/CS_URS_2025_02/997013211" TargetMode="External"/><Relationship Id="rId25" Type="http://schemas.openxmlformats.org/officeDocument/2006/relationships/hyperlink" Target="https://podminky.urs.cz/item/CS_URS_2025_02/998741101" TargetMode="External"/><Relationship Id="rId33" Type="http://schemas.openxmlformats.org/officeDocument/2006/relationships/hyperlink" Target="https://podminky.urs.cz/item/CS_URS_2025_02/783301313" TargetMode="External"/><Relationship Id="rId2" Type="http://schemas.openxmlformats.org/officeDocument/2006/relationships/hyperlink" Target="https://podminky.urs.cz/item/CS_URS_2025_02/622131121" TargetMode="External"/><Relationship Id="rId16" Type="http://schemas.openxmlformats.org/officeDocument/2006/relationships/hyperlink" Target="https://podminky.urs.cz/item/CS_URS_2025_02/974031132" TargetMode="External"/><Relationship Id="rId20" Type="http://schemas.openxmlformats.org/officeDocument/2006/relationships/hyperlink" Target="https://podminky.urs.cz/item/CS_URS_2025_02/997013631" TargetMode="External"/><Relationship Id="rId29" Type="http://schemas.openxmlformats.org/officeDocument/2006/relationships/hyperlink" Target="https://podminky.urs.cz/item/CS_URS_2025_02/764214405" TargetMode="External"/><Relationship Id="rId1" Type="http://schemas.openxmlformats.org/officeDocument/2006/relationships/hyperlink" Target="https://podminky.urs.cz/item/CS_URS_2025_02/612135101" TargetMode="External"/><Relationship Id="rId6" Type="http://schemas.openxmlformats.org/officeDocument/2006/relationships/hyperlink" Target="https://podminky.urs.cz/item/CS_URS_2025_02/622151021" TargetMode="External"/><Relationship Id="rId11" Type="http://schemas.openxmlformats.org/officeDocument/2006/relationships/hyperlink" Target="https://podminky.urs.cz/item/CS_URS_2025_02/622531022" TargetMode="External"/><Relationship Id="rId24" Type="http://schemas.openxmlformats.org/officeDocument/2006/relationships/hyperlink" Target="https://podminky.urs.cz/item/CS_URS_2025_02/741375801" TargetMode="External"/><Relationship Id="rId32" Type="http://schemas.openxmlformats.org/officeDocument/2006/relationships/hyperlink" Target="https://podminky.urs.cz/item/CS_URS_2025_02/783301303" TargetMode="External"/><Relationship Id="rId5" Type="http://schemas.openxmlformats.org/officeDocument/2006/relationships/hyperlink" Target="https://podminky.urs.cz/item/CS_URS_2025_02/622142001" TargetMode="External"/><Relationship Id="rId15" Type="http://schemas.openxmlformats.org/officeDocument/2006/relationships/hyperlink" Target="https://podminky.urs.cz/item/CS_URS_2025_02/941211811" TargetMode="External"/><Relationship Id="rId23" Type="http://schemas.openxmlformats.org/officeDocument/2006/relationships/hyperlink" Target="https://podminky.urs.cz/item/CS_URS_2025_02/741370032" TargetMode="External"/><Relationship Id="rId28" Type="http://schemas.openxmlformats.org/officeDocument/2006/relationships/hyperlink" Target="https://podminky.urs.cz/item/CS_URS_2025_02/764011405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2/622511112" TargetMode="External"/><Relationship Id="rId19" Type="http://schemas.openxmlformats.org/officeDocument/2006/relationships/hyperlink" Target="https://podminky.urs.cz/item/CS_URS_2025_02/997013509" TargetMode="External"/><Relationship Id="rId31" Type="http://schemas.openxmlformats.org/officeDocument/2006/relationships/hyperlink" Target="https://podminky.urs.cz/item/CS_URS_2025_02/998764101" TargetMode="External"/><Relationship Id="rId4" Type="http://schemas.openxmlformats.org/officeDocument/2006/relationships/hyperlink" Target="https://podminky.urs.cz/item/CS_URS_2025_02/622135011" TargetMode="External"/><Relationship Id="rId9" Type="http://schemas.openxmlformats.org/officeDocument/2006/relationships/hyperlink" Target="https://podminky.urs.cz/item/CS_URS_2025_02/622325102" TargetMode="External"/><Relationship Id="rId14" Type="http://schemas.openxmlformats.org/officeDocument/2006/relationships/hyperlink" Target="https://podminky.urs.cz/item/CS_URS_2025_02/941211211" TargetMode="External"/><Relationship Id="rId22" Type="http://schemas.openxmlformats.org/officeDocument/2006/relationships/hyperlink" Target="https://podminky.urs.cz/item/CS_URS_2025_02/741310901" TargetMode="External"/><Relationship Id="rId27" Type="http://schemas.openxmlformats.org/officeDocument/2006/relationships/hyperlink" Target="https://podminky.urs.cz/item/CS_URS_2025_02/764002861" TargetMode="External"/><Relationship Id="rId30" Type="http://schemas.openxmlformats.org/officeDocument/2006/relationships/hyperlink" Target="https://podminky.urs.cz/item/CS_URS_2025_02/764218624" TargetMode="External"/><Relationship Id="rId35" Type="http://schemas.openxmlformats.org/officeDocument/2006/relationships/hyperlink" Target="https://podminky.urs.cz/item/CS_URS_2025_02/78331710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2/060001000" TargetMode="External"/><Relationship Id="rId1" Type="http://schemas.openxmlformats.org/officeDocument/2006/relationships/hyperlink" Target="https://podminky.urs.cz/item/CS_URS_2025_02/030001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4" t="s">
        <v>14</v>
      </c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24"/>
      <c r="AQ5" s="24"/>
      <c r="AR5" s="22"/>
      <c r="BE5" s="361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66" t="s">
        <v>17</v>
      </c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24"/>
      <c r="AQ6" s="24"/>
      <c r="AR6" s="22"/>
      <c r="BE6" s="362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62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62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62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62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62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62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62"/>
      <c r="BS13" s="19" t="s">
        <v>6</v>
      </c>
    </row>
    <row r="14" spans="1:74" ht="12.75">
      <c r="B14" s="23"/>
      <c r="C14" s="24"/>
      <c r="D14" s="24"/>
      <c r="E14" s="367" t="s">
        <v>30</v>
      </c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62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62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62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62"/>
      <c r="BS17" s="19" t="s">
        <v>32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62"/>
      <c r="BS18" s="19" t="s">
        <v>6</v>
      </c>
    </row>
    <row r="19" spans="1:71" s="1" customFormat="1" ht="12" customHeight="1">
      <c r="B19" s="23"/>
      <c r="C19" s="24"/>
      <c r="D19" s="31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62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62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62"/>
    </row>
    <row r="22" spans="1:71" s="1" customFormat="1" ht="12" customHeight="1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62"/>
    </row>
    <row r="23" spans="1:71" s="1" customFormat="1" ht="47.25" customHeight="1">
      <c r="B23" s="23"/>
      <c r="C23" s="24"/>
      <c r="D23" s="24"/>
      <c r="E23" s="369" t="s">
        <v>37</v>
      </c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24"/>
      <c r="AP23" s="24"/>
      <c r="AQ23" s="24"/>
      <c r="AR23" s="22"/>
      <c r="BE23" s="362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62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62"/>
    </row>
    <row r="26" spans="1:71" s="2" customFormat="1" ht="25.9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0">
        <f>ROUND(AG54,2)</f>
        <v>0</v>
      </c>
      <c r="AL26" s="371"/>
      <c r="AM26" s="371"/>
      <c r="AN26" s="371"/>
      <c r="AO26" s="371"/>
      <c r="AP26" s="38"/>
      <c r="AQ26" s="38"/>
      <c r="AR26" s="41"/>
      <c r="BE26" s="362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62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72" t="s">
        <v>39</v>
      </c>
      <c r="M28" s="372"/>
      <c r="N28" s="372"/>
      <c r="O28" s="372"/>
      <c r="P28" s="372"/>
      <c r="Q28" s="38"/>
      <c r="R28" s="38"/>
      <c r="S28" s="38"/>
      <c r="T28" s="38"/>
      <c r="U28" s="38"/>
      <c r="V28" s="38"/>
      <c r="W28" s="372" t="s">
        <v>40</v>
      </c>
      <c r="X28" s="372"/>
      <c r="Y28" s="372"/>
      <c r="Z28" s="372"/>
      <c r="AA28" s="372"/>
      <c r="AB28" s="372"/>
      <c r="AC28" s="372"/>
      <c r="AD28" s="372"/>
      <c r="AE28" s="372"/>
      <c r="AF28" s="38"/>
      <c r="AG28" s="38"/>
      <c r="AH28" s="38"/>
      <c r="AI28" s="38"/>
      <c r="AJ28" s="38"/>
      <c r="AK28" s="372" t="s">
        <v>41</v>
      </c>
      <c r="AL28" s="372"/>
      <c r="AM28" s="372"/>
      <c r="AN28" s="372"/>
      <c r="AO28" s="372"/>
      <c r="AP28" s="38"/>
      <c r="AQ28" s="38"/>
      <c r="AR28" s="41"/>
      <c r="BE28" s="362"/>
    </row>
    <row r="29" spans="1:71" s="3" customFormat="1" ht="14.45" customHeight="1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75">
        <v>0.21</v>
      </c>
      <c r="M29" s="374"/>
      <c r="N29" s="374"/>
      <c r="O29" s="374"/>
      <c r="P29" s="374"/>
      <c r="Q29" s="43"/>
      <c r="R29" s="43"/>
      <c r="S29" s="43"/>
      <c r="T29" s="43"/>
      <c r="U29" s="43"/>
      <c r="V29" s="43"/>
      <c r="W29" s="373">
        <f>ROUND(AZ54, 2)</f>
        <v>0</v>
      </c>
      <c r="X29" s="374"/>
      <c r="Y29" s="374"/>
      <c r="Z29" s="374"/>
      <c r="AA29" s="374"/>
      <c r="AB29" s="374"/>
      <c r="AC29" s="374"/>
      <c r="AD29" s="374"/>
      <c r="AE29" s="374"/>
      <c r="AF29" s="43"/>
      <c r="AG29" s="43"/>
      <c r="AH29" s="43"/>
      <c r="AI29" s="43"/>
      <c r="AJ29" s="43"/>
      <c r="AK29" s="373">
        <f>ROUND(AV54, 2)</f>
        <v>0</v>
      </c>
      <c r="AL29" s="374"/>
      <c r="AM29" s="374"/>
      <c r="AN29" s="374"/>
      <c r="AO29" s="374"/>
      <c r="AP29" s="43"/>
      <c r="AQ29" s="43"/>
      <c r="AR29" s="44"/>
      <c r="BE29" s="363"/>
    </row>
    <row r="30" spans="1:71" s="3" customFormat="1" ht="14.45" customHeight="1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75">
        <v>0.12</v>
      </c>
      <c r="M30" s="374"/>
      <c r="N30" s="374"/>
      <c r="O30" s="374"/>
      <c r="P30" s="374"/>
      <c r="Q30" s="43"/>
      <c r="R30" s="43"/>
      <c r="S30" s="43"/>
      <c r="T30" s="43"/>
      <c r="U30" s="43"/>
      <c r="V30" s="43"/>
      <c r="W30" s="373">
        <f>ROUND(BA54, 2)</f>
        <v>0</v>
      </c>
      <c r="X30" s="374"/>
      <c r="Y30" s="374"/>
      <c r="Z30" s="374"/>
      <c r="AA30" s="374"/>
      <c r="AB30" s="374"/>
      <c r="AC30" s="374"/>
      <c r="AD30" s="374"/>
      <c r="AE30" s="374"/>
      <c r="AF30" s="43"/>
      <c r="AG30" s="43"/>
      <c r="AH30" s="43"/>
      <c r="AI30" s="43"/>
      <c r="AJ30" s="43"/>
      <c r="AK30" s="373">
        <f>ROUND(AW54, 2)</f>
        <v>0</v>
      </c>
      <c r="AL30" s="374"/>
      <c r="AM30" s="374"/>
      <c r="AN30" s="374"/>
      <c r="AO30" s="374"/>
      <c r="AP30" s="43"/>
      <c r="AQ30" s="43"/>
      <c r="AR30" s="44"/>
      <c r="BE30" s="363"/>
    </row>
    <row r="31" spans="1:71" s="3" customFormat="1" ht="14.45" hidden="1" customHeight="1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75">
        <v>0.21</v>
      </c>
      <c r="M31" s="374"/>
      <c r="N31" s="374"/>
      <c r="O31" s="374"/>
      <c r="P31" s="374"/>
      <c r="Q31" s="43"/>
      <c r="R31" s="43"/>
      <c r="S31" s="43"/>
      <c r="T31" s="43"/>
      <c r="U31" s="43"/>
      <c r="V31" s="43"/>
      <c r="W31" s="373">
        <f>ROUND(BB54, 2)</f>
        <v>0</v>
      </c>
      <c r="X31" s="374"/>
      <c r="Y31" s="374"/>
      <c r="Z31" s="374"/>
      <c r="AA31" s="374"/>
      <c r="AB31" s="374"/>
      <c r="AC31" s="374"/>
      <c r="AD31" s="374"/>
      <c r="AE31" s="374"/>
      <c r="AF31" s="43"/>
      <c r="AG31" s="43"/>
      <c r="AH31" s="43"/>
      <c r="AI31" s="43"/>
      <c r="AJ31" s="43"/>
      <c r="AK31" s="373">
        <v>0</v>
      </c>
      <c r="AL31" s="374"/>
      <c r="AM31" s="374"/>
      <c r="AN31" s="374"/>
      <c r="AO31" s="374"/>
      <c r="AP31" s="43"/>
      <c r="AQ31" s="43"/>
      <c r="AR31" s="44"/>
      <c r="BE31" s="363"/>
    </row>
    <row r="32" spans="1:71" s="3" customFormat="1" ht="14.45" hidden="1" customHeight="1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75">
        <v>0.12</v>
      </c>
      <c r="M32" s="374"/>
      <c r="N32" s="374"/>
      <c r="O32" s="374"/>
      <c r="P32" s="374"/>
      <c r="Q32" s="43"/>
      <c r="R32" s="43"/>
      <c r="S32" s="43"/>
      <c r="T32" s="43"/>
      <c r="U32" s="43"/>
      <c r="V32" s="43"/>
      <c r="W32" s="373">
        <f>ROUND(BC54, 2)</f>
        <v>0</v>
      </c>
      <c r="X32" s="374"/>
      <c r="Y32" s="374"/>
      <c r="Z32" s="374"/>
      <c r="AA32" s="374"/>
      <c r="AB32" s="374"/>
      <c r="AC32" s="374"/>
      <c r="AD32" s="374"/>
      <c r="AE32" s="374"/>
      <c r="AF32" s="43"/>
      <c r="AG32" s="43"/>
      <c r="AH32" s="43"/>
      <c r="AI32" s="43"/>
      <c r="AJ32" s="43"/>
      <c r="AK32" s="373">
        <v>0</v>
      </c>
      <c r="AL32" s="374"/>
      <c r="AM32" s="374"/>
      <c r="AN32" s="374"/>
      <c r="AO32" s="374"/>
      <c r="AP32" s="43"/>
      <c r="AQ32" s="43"/>
      <c r="AR32" s="44"/>
      <c r="BE32" s="363"/>
    </row>
    <row r="33" spans="1:57" s="3" customFormat="1" ht="14.45" hidden="1" customHeight="1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75">
        <v>0</v>
      </c>
      <c r="M33" s="374"/>
      <c r="N33" s="374"/>
      <c r="O33" s="374"/>
      <c r="P33" s="374"/>
      <c r="Q33" s="43"/>
      <c r="R33" s="43"/>
      <c r="S33" s="43"/>
      <c r="T33" s="43"/>
      <c r="U33" s="43"/>
      <c r="V33" s="43"/>
      <c r="W33" s="373">
        <f>ROUND(BD54, 2)</f>
        <v>0</v>
      </c>
      <c r="X33" s="374"/>
      <c r="Y33" s="374"/>
      <c r="Z33" s="374"/>
      <c r="AA33" s="374"/>
      <c r="AB33" s="374"/>
      <c r="AC33" s="374"/>
      <c r="AD33" s="374"/>
      <c r="AE33" s="374"/>
      <c r="AF33" s="43"/>
      <c r="AG33" s="43"/>
      <c r="AH33" s="43"/>
      <c r="AI33" s="43"/>
      <c r="AJ33" s="43"/>
      <c r="AK33" s="373">
        <v>0</v>
      </c>
      <c r="AL33" s="374"/>
      <c r="AM33" s="374"/>
      <c r="AN33" s="374"/>
      <c r="AO33" s="374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79" t="s">
        <v>50</v>
      </c>
      <c r="Y35" s="377"/>
      <c r="Z35" s="377"/>
      <c r="AA35" s="377"/>
      <c r="AB35" s="377"/>
      <c r="AC35" s="47"/>
      <c r="AD35" s="47"/>
      <c r="AE35" s="47"/>
      <c r="AF35" s="47"/>
      <c r="AG35" s="47"/>
      <c r="AH35" s="47"/>
      <c r="AI35" s="47"/>
      <c r="AJ35" s="47"/>
      <c r="AK35" s="376">
        <f>SUM(AK26:AK33)</f>
        <v>0</v>
      </c>
      <c r="AL35" s="377"/>
      <c r="AM35" s="377"/>
      <c r="AN35" s="377"/>
      <c r="AO35" s="378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47_2025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36" t="str">
        <f>K6</f>
        <v>Oprava fasády u kompresorovny</v>
      </c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Nemocnice Chomutov KZ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38" t="str">
        <f>IF(AN8= "","",AN8)</f>
        <v>12. 9. 2025</v>
      </c>
      <c r="AN47" s="338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45" t="str">
        <f>IF(E17="","",E17)</f>
        <v xml:space="preserve"> </v>
      </c>
      <c r="AN49" s="346"/>
      <c r="AO49" s="346"/>
      <c r="AP49" s="346"/>
      <c r="AQ49" s="38"/>
      <c r="AR49" s="41"/>
      <c r="AS49" s="339" t="s">
        <v>52</v>
      </c>
      <c r="AT49" s="340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33</v>
      </c>
      <c r="AJ50" s="38"/>
      <c r="AK50" s="38"/>
      <c r="AL50" s="38"/>
      <c r="AM50" s="345" t="str">
        <f>IF(E20="","",E20)</f>
        <v>Milan Křehla</v>
      </c>
      <c r="AN50" s="346"/>
      <c r="AO50" s="346"/>
      <c r="AP50" s="346"/>
      <c r="AQ50" s="38"/>
      <c r="AR50" s="41"/>
      <c r="AS50" s="341"/>
      <c r="AT50" s="342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3"/>
      <c r="AT51" s="344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7" t="s">
        <v>53</v>
      </c>
      <c r="D52" s="348"/>
      <c r="E52" s="348"/>
      <c r="F52" s="348"/>
      <c r="G52" s="348"/>
      <c r="H52" s="68"/>
      <c r="I52" s="350" t="s">
        <v>54</v>
      </c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9" t="s">
        <v>55</v>
      </c>
      <c r="AH52" s="348"/>
      <c r="AI52" s="348"/>
      <c r="AJ52" s="348"/>
      <c r="AK52" s="348"/>
      <c r="AL52" s="348"/>
      <c r="AM52" s="348"/>
      <c r="AN52" s="350" t="s">
        <v>56</v>
      </c>
      <c r="AO52" s="348"/>
      <c r="AP52" s="348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9">
        <f>ROUND(AG55+AG59,2)</f>
        <v>0</v>
      </c>
      <c r="AH54" s="359"/>
      <c r="AI54" s="359"/>
      <c r="AJ54" s="359"/>
      <c r="AK54" s="359"/>
      <c r="AL54" s="359"/>
      <c r="AM54" s="359"/>
      <c r="AN54" s="360">
        <f t="shared" ref="AN54:AN59" si="0">SUM(AG54,AT54)</f>
        <v>0</v>
      </c>
      <c r="AO54" s="360"/>
      <c r="AP54" s="360"/>
      <c r="AQ54" s="80" t="s">
        <v>19</v>
      </c>
      <c r="AR54" s="81"/>
      <c r="AS54" s="82">
        <f>ROUND(AS55+AS59,2)</f>
        <v>0</v>
      </c>
      <c r="AT54" s="83">
        <f t="shared" ref="AT54:AT59" si="1">ROUND(SUM(AV54:AW54),2)</f>
        <v>0</v>
      </c>
      <c r="AU54" s="84">
        <f>ROUND(AU55+AU59,5)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ROUND(AZ55+AZ59,2)</f>
        <v>0</v>
      </c>
      <c r="BA54" s="83">
        <f>ROUND(BA55+BA59,2)</f>
        <v>0</v>
      </c>
      <c r="BB54" s="83">
        <f>ROUND(BB55+BB59,2)</f>
        <v>0</v>
      </c>
      <c r="BC54" s="83">
        <f>ROUND(BC55+BC59,2)</f>
        <v>0</v>
      </c>
      <c r="BD54" s="85">
        <f>ROUND(BD55+BD59,2)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16.5" customHeight="1">
      <c r="B55" s="88"/>
      <c r="C55" s="89"/>
      <c r="D55" s="354" t="s">
        <v>71</v>
      </c>
      <c r="E55" s="354"/>
      <c r="F55" s="354"/>
      <c r="G55" s="354"/>
      <c r="H55" s="354"/>
      <c r="I55" s="90"/>
      <c r="J55" s="354" t="s">
        <v>76</v>
      </c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1">
        <f>ROUND(AG56,2)</f>
        <v>0</v>
      </c>
      <c r="AH55" s="352"/>
      <c r="AI55" s="352"/>
      <c r="AJ55" s="352"/>
      <c r="AK55" s="352"/>
      <c r="AL55" s="352"/>
      <c r="AM55" s="352"/>
      <c r="AN55" s="353">
        <f t="shared" si="0"/>
        <v>0</v>
      </c>
      <c r="AO55" s="352"/>
      <c r="AP55" s="352"/>
      <c r="AQ55" s="91" t="s">
        <v>77</v>
      </c>
      <c r="AR55" s="92"/>
      <c r="AS55" s="93">
        <f>ROUND(AS56,2)</f>
        <v>0</v>
      </c>
      <c r="AT55" s="94">
        <f t="shared" si="1"/>
        <v>0</v>
      </c>
      <c r="AU55" s="95">
        <f>ROUND(AU56,5)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ROUND(AZ56,2)</f>
        <v>0</v>
      </c>
      <c r="BA55" s="94">
        <f>ROUND(BA56,2)</f>
        <v>0</v>
      </c>
      <c r="BB55" s="94">
        <f>ROUND(BB56,2)</f>
        <v>0</v>
      </c>
      <c r="BC55" s="94">
        <f>ROUND(BC56,2)</f>
        <v>0</v>
      </c>
      <c r="BD55" s="96">
        <f>ROUND(BD56,2)</f>
        <v>0</v>
      </c>
      <c r="BS55" s="97" t="s">
        <v>71</v>
      </c>
      <c r="BT55" s="97" t="s">
        <v>78</v>
      </c>
      <c r="BU55" s="97" t="s">
        <v>73</v>
      </c>
      <c r="BV55" s="97" t="s">
        <v>74</v>
      </c>
      <c r="BW55" s="97" t="s">
        <v>79</v>
      </c>
      <c r="BX55" s="97" t="s">
        <v>5</v>
      </c>
      <c r="CL55" s="97" t="s">
        <v>19</v>
      </c>
      <c r="CM55" s="97" t="s">
        <v>80</v>
      </c>
    </row>
    <row r="56" spans="1:91" s="4" customFormat="1" ht="16.5" customHeight="1">
      <c r="B56" s="53"/>
      <c r="C56" s="98"/>
      <c r="D56" s="98"/>
      <c r="E56" s="357" t="s">
        <v>81</v>
      </c>
      <c r="F56" s="357"/>
      <c r="G56" s="357"/>
      <c r="H56" s="357"/>
      <c r="I56" s="357"/>
      <c r="J56" s="98"/>
      <c r="K56" s="357" t="s">
        <v>82</v>
      </c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8">
        <f>ROUND(SUM(AG57:AG58),2)</f>
        <v>0</v>
      </c>
      <c r="AH56" s="356"/>
      <c r="AI56" s="356"/>
      <c r="AJ56" s="356"/>
      <c r="AK56" s="356"/>
      <c r="AL56" s="356"/>
      <c r="AM56" s="356"/>
      <c r="AN56" s="355">
        <f t="shared" si="0"/>
        <v>0</v>
      </c>
      <c r="AO56" s="356"/>
      <c r="AP56" s="356"/>
      <c r="AQ56" s="99" t="s">
        <v>83</v>
      </c>
      <c r="AR56" s="55"/>
      <c r="AS56" s="100">
        <f>ROUND(SUM(AS57:AS58),2)</f>
        <v>0</v>
      </c>
      <c r="AT56" s="101">
        <f t="shared" si="1"/>
        <v>0</v>
      </c>
      <c r="AU56" s="102">
        <f>ROUND(SUM(AU57:AU58),5)</f>
        <v>0</v>
      </c>
      <c r="AV56" s="101">
        <f>ROUND(AZ56*L29,2)</f>
        <v>0</v>
      </c>
      <c r="AW56" s="101">
        <f>ROUND(BA56*L30,2)</f>
        <v>0</v>
      </c>
      <c r="AX56" s="101">
        <f>ROUND(BB56*L29,2)</f>
        <v>0</v>
      </c>
      <c r="AY56" s="101">
        <f>ROUND(BC56*L30,2)</f>
        <v>0</v>
      </c>
      <c r="AZ56" s="101">
        <f>ROUND(SUM(AZ57:AZ58),2)</f>
        <v>0</v>
      </c>
      <c r="BA56" s="101">
        <f>ROUND(SUM(BA57:BA58),2)</f>
        <v>0</v>
      </c>
      <c r="BB56" s="101">
        <f>ROUND(SUM(BB57:BB58),2)</f>
        <v>0</v>
      </c>
      <c r="BC56" s="101">
        <f>ROUND(SUM(BC57:BC58),2)</f>
        <v>0</v>
      </c>
      <c r="BD56" s="103">
        <f>ROUND(SUM(BD57:BD58),2)</f>
        <v>0</v>
      </c>
      <c r="BS56" s="104" t="s">
        <v>71</v>
      </c>
      <c r="BT56" s="104" t="s">
        <v>80</v>
      </c>
      <c r="BU56" s="104" t="s">
        <v>73</v>
      </c>
      <c r="BV56" s="104" t="s">
        <v>74</v>
      </c>
      <c r="BW56" s="104" t="s">
        <v>84</v>
      </c>
      <c r="BX56" s="104" t="s">
        <v>79</v>
      </c>
      <c r="CL56" s="104" t="s">
        <v>19</v>
      </c>
    </row>
    <row r="57" spans="1:91" s="4" customFormat="1" ht="16.5" customHeight="1">
      <c r="A57" s="105" t="s">
        <v>85</v>
      </c>
      <c r="B57" s="53"/>
      <c r="C57" s="98"/>
      <c r="D57" s="98"/>
      <c r="E57" s="98"/>
      <c r="F57" s="357" t="s">
        <v>86</v>
      </c>
      <c r="G57" s="357"/>
      <c r="H57" s="357"/>
      <c r="I57" s="357"/>
      <c r="J57" s="357"/>
      <c r="K57" s="98"/>
      <c r="L57" s="357" t="s">
        <v>87</v>
      </c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5">
        <f>'D.1.1a - Objekt č.1'!J34</f>
        <v>0</v>
      </c>
      <c r="AH57" s="356"/>
      <c r="AI57" s="356"/>
      <c r="AJ57" s="356"/>
      <c r="AK57" s="356"/>
      <c r="AL57" s="356"/>
      <c r="AM57" s="356"/>
      <c r="AN57" s="355">
        <f t="shared" si="0"/>
        <v>0</v>
      </c>
      <c r="AO57" s="356"/>
      <c r="AP57" s="356"/>
      <c r="AQ57" s="99" t="s">
        <v>83</v>
      </c>
      <c r="AR57" s="55"/>
      <c r="AS57" s="100">
        <v>0</v>
      </c>
      <c r="AT57" s="101">
        <f t="shared" si="1"/>
        <v>0</v>
      </c>
      <c r="AU57" s="102">
        <f>'D.1.1a - Objekt č.1'!P105</f>
        <v>0</v>
      </c>
      <c r="AV57" s="101">
        <f>'D.1.1a - Objekt č.1'!J37</f>
        <v>0</v>
      </c>
      <c r="AW57" s="101">
        <f>'D.1.1a - Objekt č.1'!J38</f>
        <v>0</v>
      </c>
      <c r="AX57" s="101">
        <f>'D.1.1a - Objekt č.1'!J39</f>
        <v>0</v>
      </c>
      <c r="AY57" s="101">
        <f>'D.1.1a - Objekt č.1'!J40</f>
        <v>0</v>
      </c>
      <c r="AZ57" s="101">
        <f>'D.1.1a - Objekt č.1'!F37</f>
        <v>0</v>
      </c>
      <c r="BA57" s="101">
        <f>'D.1.1a - Objekt č.1'!F38</f>
        <v>0</v>
      </c>
      <c r="BB57" s="101">
        <f>'D.1.1a - Objekt č.1'!F39</f>
        <v>0</v>
      </c>
      <c r="BC57" s="101">
        <f>'D.1.1a - Objekt č.1'!F40</f>
        <v>0</v>
      </c>
      <c r="BD57" s="103">
        <f>'D.1.1a - Objekt č.1'!F41</f>
        <v>0</v>
      </c>
      <c r="BT57" s="104" t="s">
        <v>88</v>
      </c>
      <c r="BV57" s="104" t="s">
        <v>74</v>
      </c>
      <c r="BW57" s="104" t="s">
        <v>89</v>
      </c>
      <c r="BX57" s="104" t="s">
        <v>84</v>
      </c>
      <c r="CL57" s="104" t="s">
        <v>19</v>
      </c>
    </row>
    <row r="58" spans="1:91" s="4" customFormat="1" ht="16.5" customHeight="1">
      <c r="A58" s="105" t="s">
        <v>85</v>
      </c>
      <c r="B58" s="53"/>
      <c r="C58" s="98"/>
      <c r="D58" s="98"/>
      <c r="E58" s="98"/>
      <c r="F58" s="357" t="s">
        <v>90</v>
      </c>
      <c r="G58" s="357"/>
      <c r="H58" s="357"/>
      <c r="I58" s="357"/>
      <c r="J58" s="357"/>
      <c r="K58" s="98"/>
      <c r="L58" s="357" t="s">
        <v>91</v>
      </c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5">
        <f>'D.1.1b - Objekt č.2'!J34</f>
        <v>0</v>
      </c>
      <c r="AH58" s="356"/>
      <c r="AI58" s="356"/>
      <c r="AJ58" s="356"/>
      <c r="AK58" s="356"/>
      <c r="AL58" s="356"/>
      <c r="AM58" s="356"/>
      <c r="AN58" s="355">
        <f t="shared" si="0"/>
        <v>0</v>
      </c>
      <c r="AO58" s="356"/>
      <c r="AP58" s="356"/>
      <c r="AQ58" s="99" t="s">
        <v>83</v>
      </c>
      <c r="AR58" s="55"/>
      <c r="AS58" s="100">
        <v>0</v>
      </c>
      <c r="AT58" s="101">
        <f t="shared" si="1"/>
        <v>0</v>
      </c>
      <c r="AU58" s="102">
        <f>'D.1.1b - Objekt č.2'!P100</f>
        <v>0</v>
      </c>
      <c r="AV58" s="101">
        <f>'D.1.1b - Objekt č.2'!J37</f>
        <v>0</v>
      </c>
      <c r="AW58" s="101">
        <f>'D.1.1b - Objekt č.2'!J38</f>
        <v>0</v>
      </c>
      <c r="AX58" s="101">
        <f>'D.1.1b - Objekt č.2'!J39</f>
        <v>0</v>
      </c>
      <c r="AY58" s="101">
        <f>'D.1.1b - Objekt č.2'!J40</f>
        <v>0</v>
      </c>
      <c r="AZ58" s="101">
        <f>'D.1.1b - Objekt č.2'!F37</f>
        <v>0</v>
      </c>
      <c r="BA58" s="101">
        <f>'D.1.1b - Objekt č.2'!F38</f>
        <v>0</v>
      </c>
      <c r="BB58" s="101">
        <f>'D.1.1b - Objekt č.2'!F39</f>
        <v>0</v>
      </c>
      <c r="BC58" s="101">
        <f>'D.1.1b - Objekt č.2'!F40</f>
        <v>0</v>
      </c>
      <c r="BD58" s="103">
        <f>'D.1.1b - Objekt č.2'!F41</f>
        <v>0</v>
      </c>
      <c r="BT58" s="104" t="s">
        <v>88</v>
      </c>
      <c r="BV58" s="104" t="s">
        <v>74</v>
      </c>
      <c r="BW58" s="104" t="s">
        <v>92</v>
      </c>
      <c r="BX58" s="104" t="s">
        <v>84</v>
      </c>
      <c r="CL58" s="104" t="s">
        <v>19</v>
      </c>
    </row>
    <row r="59" spans="1:91" s="7" customFormat="1" ht="16.5" customHeight="1">
      <c r="A59" s="105" t="s">
        <v>85</v>
      </c>
      <c r="B59" s="88"/>
      <c r="C59" s="89"/>
      <c r="D59" s="354" t="s">
        <v>93</v>
      </c>
      <c r="E59" s="354"/>
      <c r="F59" s="354"/>
      <c r="G59" s="354"/>
      <c r="H59" s="354"/>
      <c r="I59" s="90"/>
      <c r="J59" s="354" t="s">
        <v>94</v>
      </c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  <c r="AG59" s="353">
        <f>'99 - Vedlejší a ostatní n...'!J30</f>
        <v>0</v>
      </c>
      <c r="AH59" s="352"/>
      <c r="AI59" s="352"/>
      <c r="AJ59" s="352"/>
      <c r="AK59" s="352"/>
      <c r="AL59" s="352"/>
      <c r="AM59" s="352"/>
      <c r="AN59" s="353">
        <f t="shared" si="0"/>
        <v>0</v>
      </c>
      <c r="AO59" s="352"/>
      <c r="AP59" s="352"/>
      <c r="AQ59" s="91" t="s">
        <v>77</v>
      </c>
      <c r="AR59" s="92"/>
      <c r="AS59" s="106">
        <v>0</v>
      </c>
      <c r="AT59" s="107">
        <f t="shared" si="1"/>
        <v>0</v>
      </c>
      <c r="AU59" s="108">
        <f>'99 - Vedlejší a ostatní n...'!P82</f>
        <v>0</v>
      </c>
      <c r="AV59" s="107">
        <f>'99 - Vedlejší a ostatní n...'!J33</f>
        <v>0</v>
      </c>
      <c r="AW59" s="107">
        <f>'99 - Vedlejší a ostatní n...'!J34</f>
        <v>0</v>
      </c>
      <c r="AX59" s="107">
        <f>'99 - Vedlejší a ostatní n...'!J35</f>
        <v>0</v>
      </c>
      <c r="AY59" s="107">
        <f>'99 - Vedlejší a ostatní n...'!J36</f>
        <v>0</v>
      </c>
      <c r="AZ59" s="107">
        <f>'99 - Vedlejší a ostatní n...'!F33</f>
        <v>0</v>
      </c>
      <c r="BA59" s="107">
        <f>'99 - Vedlejší a ostatní n...'!F34</f>
        <v>0</v>
      </c>
      <c r="BB59" s="107">
        <f>'99 - Vedlejší a ostatní n...'!F35</f>
        <v>0</v>
      </c>
      <c r="BC59" s="107">
        <f>'99 - Vedlejší a ostatní n...'!F36</f>
        <v>0</v>
      </c>
      <c r="BD59" s="109">
        <f>'99 - Vedlejší a ostatní n...'!F37</f>
        <v>0</v>
      </c>
      <c r="BT59" s="97" t="s">
        <v>78</v>
      </c>
      <c r="BV59" s="97" t="s">
        <v>74</v>
      </c>
      <c r="BW59" s="97" t="s">
        <v>95</v>
      </c>
      <c r="BX59" s="97" t="s">
        <v>5</v>
      </c>
      <c r="CL59" s="97" t="s">
        <v>19</v>
      </c>
      <c r="CM59" s="97" t="s">
        <v>80</v>
      </c>
    </row>
    <row r="60" spans="1:91" s="2" customFormat="1" ht="30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91" s="2" customFormat="1" ht="6.95" customHeight="1">
      <c r="A61" s="36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</sheetData>
  <sheetProtection algorithmName="SHA-512" hashValue="BW1I+jP+DlF+z8WE0J3WmnFqmr9ek7xtYsE6JHCdP0r1tAzYmbcf6SUNr2xa5/OXJVzqVpweXqdViBj8cL0IeA==" saltValue="1fJMaXkr1ukpyNLM5fhm58XO23uTcEl9Tmw09dKoJQTfzD82VJTrtQver5gL93TptdYmh7MgB1/rsdNI4BHrzA==" spinCount="100000" sheet="1" objects="1" scenarios="1" formatColumns="0" formatRows="0"/>
  <mergeCells count="58">
    <mergeCell ref="AR2:BE2"/>
    <mergeCell ref="L33:P33"/>
    <mergeCell ref="W33:AE33"/>
    <mergeCell ref="AK33:AO33"/>
    <mergeCell ref="AK35:AO35"/>
    <mergeCell ref="X35:AB35"/>
    <mergeCell ref="L31:P31"/>
    <mergeCell ref="W31:AE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AG58:AM58"/>
    <mergeCell ref="AN58:AP58"/>
    <mergeCell ref="F58:J58"/>
    <mergeCell ref="L58:AF58"/>
    <mergeCell ref="AN59:AP59"/>
    <mergeCell ref="AG59:AM59"/>
    <mergeCell ref="D59:H59"/>
    <mergeCell ref="J59:AF59"/>
    <mergeCell ref="AN56:AP56"/>
    <mergeCell ref="E56:I56"/>
    <mergeCell ref="K56:AF56"/>
    <mergeCell ref="AG56:AM56"/>
    <mergeCell ref="L57:AF57"/>
    <mergeCell ref="AN57:AP57"/>
    <mergeCell ref="F57:J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G54:AM54"/>
    <mergeCell ref="AN54:AP54"/>
    <mergeCell ref="L45:AO45"/>
    <mergeCell ref="AM47:AN47"/>
    <mergeCell ref="AS49:AT51"/>
    <mergeCell ref="AM49:AP49"/>
    <mergeCell ref="AM50:AP50"/>
  </mergeCells>
  <hyperlinks>
    <hyperlink ref="A57" location="'D.1.1a - Objekt č.1'!C2" display="/"/>
    <hyperlink ref="A58" location="'D.1.1b - Objekt č.2'!C2" display="/"/>
    <hyperlink ref="A59" location="'99 - Vedlejší a ostatní n...'!C2" display="/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1"/>
  <sheetViews>
    <sheetView showGridLines="0" topLeftCell="A132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9" t="s">
        <v>89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1" t="str">
        <f>'Rekapitulace stavby'!K6</f>
        <v>Oprava fasády u kompresorovny</v>
      </c>
      <c r="F7" s="382"/>
      <c r="G7" s="382"/>
      <c r="H7" s="382"/>
      <c r="L7" s="22"/>
    </row>
    <row r="8" spans="1:46" ht="12.75">
      <c r="B8" s="22"/>
      <c r="D8" s="114" t="s">
        <v>97</v>
      </c>
      <c r="L8" s="22"/>
    </row>
    <row r="9" spans="1:46" s="1" customFormat="1" ht="16.5" customHeight="1">
      <c r="B9" s="22"/>
      <c r="E9" s="381" t="s">
        <v>98</v>
      </c>
      <c r="F9" s="380"/>
      <c r="G9" s="380"/>
      <c r="H9" s="380"/>
      <c r="L9" s="22"/>
    </row>
    <row r="10" spans="1:46" s="1" customFormat="1" ht="12" customHeight="1">
      <c r="B10" s="22"/>
      <c r="D10" s="114" t="s">
        <v>99</v>
      </c>
      <c r="L10" s="22"/>
    </row>
    <row r="11" spans="1:46" s="2" customFormat="1" ht="16.5" customHeight="1">
      <c r="A11" s="36"/>
      <c r="B11" s="41"/>
      <c r="C11" s="36"/>
      <c r="D11" s="36"/>
      <c r="E11" s="383" t="s">
        <v>100</v>
      </c>
      <c r="F11" s="384"/>
      <c r="G11" s="384"/>
      <c r="H11" s="384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101</v>
      </c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385" t="s">
        <v>102</v>
      </c>
      <c r="F13" s="384"/>
      <c r="G13" s="384"/>
      <c r="H13" s="384"/>
      <c r="I13" s="36"/>
      <c r="J13" s="36"/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4" t="s">
        <v>19</v>
      </c>
      <c r="G15" s="36"/>
      <c r="H15" s="36"/>
      <c r="I15" s="114" t="s">
        <v>20</v>
      </c>
      <c r="J15" s="104" t="s">
        <v>19</v>
      </c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4" t="s">
        <v>22</v>
      </c>
      <c r="G16" s="36"/>
      <c r="H16" s="36"/>
      <c r="I16" s="114" t="s">
        <v>23</v>
      </c>
      <c r="J16" s="117" t="str">
        <f>'Rekapitulace stavby'!AN8</f>
        <v>12. 9. 2025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4" t="str">
        <f>IF('Rekapitulace stavby'!AN10="","",'Rekapitulace stavby'!AN10)</f>
        <v/>
      </c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4" t="str">
        <f>IF('Rekapitulace stavby'!E11="","",'Rekapitulace stavby'!E11)</f>
        <v xml:space="preserve"> </v>
      </c>
      <c r="F19" s="36"/>
      <c r="G19" s="36"/>
      <c r="H19" s="36"/>
      <c r="I19" s="114" t="s">
        <v>28</v>
      </c>
      <c r="J19" s="104" t="str">
        <f>IF('Rekapitulace stavby'!AN11="","",'Rekapitulace stavby'!AN11)</f>
        <v/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386" t="str">
        <f>'Rekapitulace stavby'!E14</f>
        <v>Vyplň údaj</v>
      </c>
      <c r="F22" s="387"/>
      <c r="G22" s="387"/>
      <c r="H22" s="387"/>
      <c r="I22" s="114" t="s">
        <v>28</v>
      </c>
      <c r="J22" s="32" t="str">
        <f>'Rekapitulace stavby'!AN14</f>
        <v>Vyplň údaj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4" t="str">
        <f>IF('Rekapitulace stavby'!AN16="","",'Rekapitulace stavby'!AN16)</f>
        <v/>
      </c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4" t="str">
        <f>IF('Rekapitulace stavby'!E17="","",'Rekapitulace stavby'!E17)</f>
        <v xml:space="preserve"> </v>
      </c>
      <c r="F25" s="36"/>
      <c r="G25" s="36"/>
      <c r="H25" s="36"/>
      <c r="I25" s="114" t="s">
        <v>28</v>
      </c>
      <c r="J25" s="104" t="str">
        <f>IF('Rekapitulace stavby'!AN17="","",'Rekapitulace stavby'!AN17)</f>
        <v/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33</v>
      </c>
      <c r="E27" s="36"/>
      <c r="F27" s="36"/>
      <c r="G27" s="36"/>
      <c r="H27" s="36"/>
      <c r="I27" s="114" t="s">
        <v>26</v>
      </c>
      <c r="J27" s="104" t="s">
        <v>34</v>
      </c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4" t="s">
        <v>35</v>
      </c>
      <c r="F28" s="36"/>
      <c r="G28" s="36"/>
      <c r="H28" s="36"/>
      <c r="I28" s="114" t="s">
        <v>28</v>
      </c>
      <c r="J28" s="104" t="s">
        <v>19</v>
      </c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36</v>
      </c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>
      <c r="A31" s="118"/>
      <c r="B31" s="119"/>
      <c r="C31" s="118"/>
      <c r="D31" s="118"/>
      <c r="E31" s="388" t="s">
        <v>37</v>
      </c>
      <c r="F31" s="388"/>
      <c r="G31" s="388"/>
      <c r="H31" s="388"/>
      <c r="I31" s="118"/>
      <c r="J31" s="118"/>
      <c r="K31" s="118"/>
      <c r="L31" s="120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2" t="s">
        <v>38</v>
      </c>
      <c r="E34" s="36"/>
      <c r="F34" s="36"/>
      <c r="G34" s="36"/>
      <c r="H34" s="36"/>
      <c r="I34" s="36"/>
      <c r="J34" s="123">
        <f>ROUND(J105, 2)</f>
        <v>0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1"/>
      <c r="E35" s="121"/>
      <c r="F35" s="121"/>
      <c r="G35" s="121"/>
      <c r="H35" s="121"/>
      <c r="I35" s="121"/>
      <c r="J35" s="121"/>
      <c r="K35" s="121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4" t="s">
        <v>40</v>
      </c>
      <c r="G36" s="36"/>
      <c r="H36" s="36"/>
      <c r="I36" s="124" t="s">
        <v>39</v>
      </c>
      <c r="J36" s="124" t="s">
        <v>41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15" t="s">
        <v>42</v>
      </c>
      <c r="E37" s="114" t="s">
        <v>43</v>
      </c>
      <c r="F37" s="125">
        <f>ROUND((SUM(BE105:BE280)),  2)</f>
        <v>0</v>
      </c>
      <c r="G37" s="36"/>
      <c r="H37" s="36"/>
      <c r="I37" s="126">
        <v>0.21</v>
      </c>
      <c r="J37" s="125">
        <f>ROUND(((SUM(BE105:BE280))*I37),  2)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44</v>
      </c>
      <c r="F38" s="125">
        <f>ROUND((SUM(BF105:BF280)),  2)</f>
        <v>0</v>
      </c>
      <c r="G38" s="36"/>
      <c r="H38" s="36"/>
      <c r="I38" s="126">
        <v>0.12</v>
      </c>
      <c r="J38" s="125">
        <f>ROUND(((SUM(BF105:BF280))*I38),  2)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45</v>
      </c>
      <c r="F39" s="125">
        <f>ROUND((SUM(BG105:BG280)),  2)</f>
        <v>0</v>
      </c>
      <c r="G39" s="36"/>
      <c r="H39" s="36"/>
      <c r="I39" s="126">
        <v>0.21</v>
      </c>
      <c r="J39" s="125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46</v>
      </c>
      <c r="F40" s="125">
        <f>ROUND((SUM(BH105:BH280)),  2)</f>
        <v>0</v>
      </c>
      <c r="G40" s="36"/>
      <c r="H40" s="36"/>
      <c r="I40" s="126">
        <v>0.12</v>
      </c>
      <c r="J40" s="125">
        <f>0</f>
        <v>0</v>
      </c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47</v>
      </c>
      <c r="F41" s="125">
        <f>ROUND((SUM(BI105:BI280)),  2)</f>
        <v>0</v>
      </c>
      <c r="G41" s="36"/>
      <c r="H41" s="36"/>
      <c r="I41" s="126">
        <v>0</v>
      </c>
      <c r="J41" s="125">
        <f>0</f>
        <v>0</v>
      </c>
      <c r="K41" s="36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48</v>
      </c>
      <c r="E43" s="129"/>
      <c r="F43" s="129"/>
      <c r="G43" s="130" t="s">
        <v>49</v>
      </c>
      <c r="H43" s="131" t="s">
        <v>50</v>
      </c>
      <c r="I43" s="129"/>
      <c r="J43" s="132">
        <f>SUM(J34:J41)</f>
        <v>0</v>
      </c>
      <c r="K43" s="133"/>
      <c r="L43" s="11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103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389" t="str">
        <f>E7</f>
        <v>Oprava fasády u kompresorovny</v>
      </c>
      <c r="F52" s="390"/>
      <c r="G52" s="390"/>
      <c r="H52" s="390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97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389" t="s">
        <v>98</v>
      </c>
      <c r="F54" s="365"/>
      <c r="G54" s="365"/>
      <c r="H54" s="365"/>
      <c r="I54" s="24"/>
      <c r="J54" s="24"/>
      <c r="K54" s="24"/>
      <c r="L54" s="22"/>
    </row>
    <row r="55" spans="1:31" s="1" customFormat="1" ht="12" customHeight="1">
      <c r="B55" s="23"/>
      <c r="C55" s="31" t="s">
        <v>99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391" t="s">
        <v>100</v>
      </c>
      <c r="F56" s="392"/>
      <c r="G56" s="392"/>
      <c r="H56" s="392"/>
      <c r="I56" s="38"/>
      <c r="J56" s="38"/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101</v>
      </c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36" t="str">
        <f>E13</f>
        <v>D.1.1a - Objekt č.1</v>
      </c>
      <c r="F58" s="392"/>
      <c r="G58" s="392"/>
      <c r="H58" s="392"/>
      <c r="I58" s="38"/>
      <c r="J58" s="38"/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Nemocnice Chomutov KZ</v>
      </c>
      <c r="G60" s="38"/>
      <c r="H60" s="38"/>
      <c r="I60" s="31" t="s">
        <v>23</v>
      </c>
      <c r="J60" s="61" t="str">
        <f>IF(J16="","",J16)</f>
        <v>12. 9. 2025</v>
      </c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 xml:space="preserve"> </v>
      </c>
      <c r="G62" s="38"/>
      <c r="H62" s="38"/>
      <c r="I62" s="31" t="s">
        <v>31</v>
      </c>
      <c r="J62" s="34" t="str">
        <f>E25</f>
        <v xml:space="preserve"> </v>
      </c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33</v>
      </c>
      <c r="J63" s="34" t="str">
        <f>E28</f>
        <v>Milan Křehla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104</v>
      </c>
      <c r="D65" s="139"/>
      <c r="E65" s="139"/>
      <c r="F65" s="139"/>
      <c r="G65" s="139"/>
      <c r="H65" s="139"/>
      <c r="I65" s="139"/>
      <c r="J65" s="140" t="s">
        <v>105</v>
      </c>
      <c r="K65" s="139"/>
      <c r="L65" s="11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70</v>
      </c>
      <c r="D67" s="38"/>
      <c r="E67" s="38"/>
      <c r="F67" s="38"/>
      <c r="G67" s="38"/>
      <c r="H67" s="38"/>
      <c r="I67" s="38"/>
      <c r="J67" s="79">
        <f>J105</f>
        <v>0</v>
      </c>
      <c r="K67" s="38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106</v>
      </c>
    </row>
    <row r="68" spans="1:47" s="9" customFormat="1" ht="24.95" customHeight="1">
      <c r="B68" s="142"/>
      <c r="C68" s="143"/>
      <c r="D68" s="144" t="s">
        <v>107</v>
      </c>
      <c r="E68" s="145"/>
      <c r="F68" s="145"/>
      <c r="G68" s="145"/>
      <c r="H68" s="145"/>
      <c r="I68" s="145"/>
      <c r="J68" s="146">
        <f>J106</f>
        <v>0</v>
      </c>
      <c r="K68" s="143"/>
      <c r="L68" s="147"/>
    </row>
    <row r="69" spans="1:47" s="10" customFormat="1" ht="19.899999999999999" customHeight="1">
      <c r="B69" s="148"/>
      <c r="C69" s="98"/>
      <c r="D69" s="149" t="s">
        <v>108</v>
      </c>
      <c r="E69" s="150"/>
      <c r="F69" s="150"/>
      <c r="G69" s="150"/>
      <c r="H69" s="150"/>
      <c r="I69" s="150"/>
      <c r="J69" s="151">
        <f>J107</f>
        <v>0</v>
      </c>
      <c r="K69" s="98"/>
      <c r="L69" s="152"/>
    </row>
    <row r="70" spans="1:47" s="10" customFormat="1" ht="19.899999999999999" customHeight="1">
      <c r="B70" s="148"/>
      <c r="C70" s="98"/>
      <c r="D70" s="149" t="s">
        <v>109</v>
      </c>
      <c r="E70" s="150"/>
      <c r="F70" s="150"/>
      <c r="G70" s="150"/>
      <c r="H70" s="150"/>
      <c r="I70" s="150"/>
      <c r="J70" s="151">
        <f>J149</f>
        <v>0</v>
      </c>
      <c r="K70" s="98"/>
      <c r="L70" s="152"/>
    </row>
    <row r="71" spans="1:47" s="10" customFormat="1" ht="19.899999999999999" customHeight="1">
      <c r="B71" s="148"/>
      <c r="C71" s="98"/>
      <c r="D71" s="149" t="s">
        <v>110</v>
      </c>
      <c r="E71" s="150"/>
      <c r="F71" s="150"/>
      <c r="G71" s="150"/>
      <c r="H71" s="150"/>
      <c r="I71" s="150"/>
      <c r="J71" s="151">
        <f>J160</f>
        <v>0</v>
      </c>
      <c r="K71" s="98"/>
      <c r="L71" s="152"/>
    </row>
    <row r="72" spans="1:47" s="10" customFormat="1" ht="19.899999999999999" customHeight="1">
      <c r="B72" s="148"/>
      <c r="C72" s="98"/>
      <c r="D72" s="149" t="s">
        <v>111</v>
      </c>
      <c r="E72" s="150"/>
      <c r="F72" s="150"/>
      <c r="G72" s="150"/>
      <c r="H72" s="150"/>
      <c r="I72" s="150"/>
      <c r="J72" s="151">
        <f>J170</f>
        <v>0</v>
      </c>
      <c r="K72" s="98"/>
      <c r="L72" s="152"/>
    </row>
    <row r="73" spans="1:47" s="9" customFormat="1" ht="24.95" customHeight="1">
      <c r="B73" s="142"/>
      <c r="C73" s="143"/>
      <c r="D73" s="144" t="s">
        <v>112</v>
      </c>
      <c r="E73" s="145"/>
      <c r="F73" s="145"/>
      <c r="G73" s="145"/>
      <c r="H73" s="145"/>
      <c r="I73" s="145"/>
      <c r="J73" s="146">
        <f>J173</f>
        <v>0</v>
      </c>
      <c r="K73" s="143"/>
      <c r="L73" s="147"/>
    </row>
    <row r="74" spans="1:47" s="10" customFormat="1" ht="19.899999999999999" customHeight="1">
      <c r="B74" s="148"/>
      <c r="C74" s="98"/>
      <c r="D74" s="149" t="s">
        <v>113</v>
      </c>
      <c r="E74" s="150"/>
      <c r="F74" s="150"/>
      <c r="G74" s="150"/>
      <c r="H74" s="150"/>
      <c r="I74" s="150"/>
      <c r="J74" s="151">
        <f>J174</f>
        <v>0</v>
      </c>
      <c r="K74" s="98"/>
      <c r="L74" s="152"/>
    </row>
    <row r="75" spans="1:47" s="10" customFormat="1" ht="19.899999999999999" customHeight="1">
      <c r="B75" s="148"/>
      <c r="C75" s="98"/>
      <c r="D75" s="149" t="s">
        <v>114</v>
      </c>
      <c r="E75" s="150"/>
      <c r="F75" s="150"/>
      <c r="G75" s="150"/>
      <c r="H75" s="150"/>
      <c r="I75" s="150"/>
      <c r="J75" s="151">
        <f>J184</f>
        <v>0</v>
      </c>
      <c r="K75" s="98"/>
      <c r="L75" s="152"/>
    </row>
    <row r="76" spans="1:47" s="10" customFormat="1" ht="19.899999999999999" customHeight="1">
      <c r="B76" s="148"/>
      <c r="C76" s="98"/>
      <c r="D76" s="149" t="s">
        <v>115</v>
      </c>
      <c r="E76" s="150"/>
      <c r="F76" s="150"/>
      <c r="G76" s="150"/>
      <c r="H76" s="150"/>
      <c r="I76" s="150"/>
      <c r="J76" s="151">
        <f>J196</f>
        <v>0</v>
      </c>
      <c r="K76" s="98"/>
      <c r="L76" s="152"/>
    </row>
    <row r="77" spans="1:47" s="10" customFormat="1" ht="19.899999999999999" customHeight="1">
      <c r="B77" s="148"/>
      <c r="C77" s="98"/>
      <c r="D77" s="149" t="s">
        <v>116</v>
      </c>
      <c r="E77" s="150"/>
      <c r="F77" s="150"/>
      <c r="G77" s="150"/>
      <c r="H77" s="150"/>
      <c r="I77" s="150"/>
      <c r="J77" s="151">
        <f>J204</f>
        <v>0</v>
      </c>
      <c r="K77" s="98"/>
      <c r="L77" s="152"/>
    </row>
    <row r="78" spans="1:47" s="10" customFormat="1" ht="19.899999999999999" customHeight="1">
      <c r="B78" s="148"/>
      <c r="C78" s="98"/>
      <c r="D78" s="149" t="s">
        <v>117</v>
      </c>
      <c r="E78" s="150"/>
      <c r="F78" s="150"/>
      <c r="G78" s="150"/>
      <c r="H78" s="150"/>
      <c r="I78" s="150"/>
      <c r="J78" s="151">
        <f>J239</f>
        <v>0</v>
      </c>
      <c r="K78" s="98"/>
      <c r="L78" s="152"/>
    </row>
    <row r="79" spans="1:47" s="10" customFormat="1" ht="19.899999999999999" customHeight="1">
      <c r="B79" s="148"/>
      <c r="C79" s="98"/>
      <c r="D79" s="149" t="s">
        <v>118</v>
      </c>
      <c r="E79" s="150"/>
      <c r="F79" s="150"/>
      <c r="G79" s="150"/>
      <c r="H79" s="150"/>
      <c r="I79" s="150"/>
      <c r="J79" s="151">
        <f>J247</f>
        <v>0</v>
      </c>
      <c r="K79" s="98"/>
      <c r="L79" s="152"/>
    </row>
    <row r="80" spans="1:47" s="9" customFormat="1" ht="24.95" customHeight="1">
      <c r="B80" s="142"/>
      <c r="C80" s="143"/>
      <c r="D80" s="144" t="s">
        <v>119</v>
      </c>
      <c r="E80" s="145"/>
      <c r="F80" s="145"/>
      <c r="G80" s="145"/>
      <c r="H80" s="145"/>
      <c r="I80" s="145"/>
      <c r="J80" s="146">
        <f>J269</f>
        <v>0</v>
      </c>
      <c r="K80" s="143"/>
      <c r="L80" s="147"/>
    </row>
    <row r="81" spans="1:31" s="10" customFormat="1" ht="19.899999999999999" customHeight="1">
      <c r="B81" s="148"/>
      <c r="C81" s="98"/>
      <c r="D81" s="149" t="s">
        <v>120</v>
      </c>
      <c r="E81" s="150"/>
      <c r="F81" s="150"/>
      <c r="G81" s="150"/>
      <c r="H81" s="150"/>
      <c r="I81" s="150"/>
      <c r="J81" s="151">
        <f>J270</f>
        <v>0</v>
      </c>
      <c r="K81" s="98"/>
      <c r="L81" s="152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5" customHeight="1">
      <c r="A87" s="36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5" customHeight="1">
      <c r="A88" s="36"/>
      <c r="B88" s="37"/>
      <c r="C88" s="25" t="s">
        <v>121</v>
      </c>
      <c r="D88" s="38"/>
      <c r="E88" s="38"/>
      <c r="F88" s="38"/>
      <c r="G88" s="38"/>
      <c r="H88" s="38"/>
      <c r="I88" s="38"/>
      <c r="J88" s="38"/>
      <c r="K88" s="38"/>
      <c r="L88" s="11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16</v>
      </c>
      <c r="D90" s="38"/>
      <c r="E90" s="38"/>
      <c r="F90" s="38"/>
      <c r="G90" s="38"/>
      <c r="H90" s="38"/>
      <c r="I90" s="38"/>
      <c r="J90" s="38"/>
      <c r="K90" s="38"/>
      <c r="L90" s="11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89" t="str">
        <f>E7</f>
        <v>Oprava fasády u kompresorovny</v>
      </c>
      <c r="F91" s="390"/>
      <c r="G91" s="390"/>
      <c r="H91" s="390"/>
      <c r="I91" s="38"/>
      <c r="J91" s="38"/>
      <c r="K91" s="38"/>
      <c r="L91" s="11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1" customFormat="1" ht="12" customHeight="1">
      <c r="B92" s="23"/>
      <c r="C92" s="31" t="s">
        <v>97</v>
      </c>
      <c r="D92" s="24"/>
      <c r="E92" s="24"/>
      <c r="F92" s="24"/>
      <c r="G92" s="24"/>
      <c r="H92" s="24"/>
      <c r="I92" s="24"/>
      <c r="J92" s="24"/>
      <c r="K92" s="24"/>
      <c r="L92" s="22"/>
    </row>
    <row r="93" spans="1:31" s="1" customFormat="1" ht="16.5" customHeight="1">
      <c r="B93" s="23"/>
      <c r="C93" s="24"/>
      <c r="D93" s="24"/>
      <c r="E93" s="389" t="s">
        <v>98</v>
      </c>
      <c r="F93" s="365"/>
      <c r="G93" s="365"/>
      <c r="H93" s="365"/>
      <c r="I93" s="24"/>
      <c r="J93" s="24"/>
      <c r="K93" s="24"/>
      <c r="L93" s="22"/>
    </row>
    <row r="94" spans="1:31" s="1" customFormat="1" ht="12" customHeight="1">
      <c r="B94" s="23"/>
      <c r="C94" s="31" t="s">
        <v>99</v>
      </c>
      <c r="D94" s="24"/>
      <c r="E94" s="24"/>
      <c r="F94" s="24"/>
      <c r="G94" s="24"/>
      <c r="H94" s="24"/>
      <c r="I94" s="24"/>
      <c r="J94" s="24"/>
      <c r="K94" s="24"/>
      <c r="L94" s="22"/>
    </row>
    <row r="95" spans="1:31" s="2" customFormat="1" ht="16.5" customHeight="1">
      <c r="A95" s="36"/>
      <c r="B95" s="37"/>
      <c r="C95" s="38"/>
      <c r="D95" s="38"/>
      <c r="E95" s="391" t="s">
        <v>100</v>
      </c>
      <c r="F95" s="392"/>
      <c r="G95" s="392"/>
      <c r="H95" s="392"/>
      <c r="I95" s="38"/>
      <c r="J95" s="38"/>
      <c r="K95" s="38"/>
      <c r="L95" s="11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1" t="s">
        <v>101</v>
      </c>
      <c r="D96" s="38"/>
      <c r="E96" s="38"/>
      <c r="F96" s="38"/>
      <c r="G96" s="38"/>
      <c r="H96" s="38"/>
      <c r="I96" s="38"/>
      <c r="J96" s="38"/>
      <c r="K96" s="38"/>
      <c r="L96" s="11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6.5" customHeight="1">
      <c r="A97" s="36"/>
      <c r="B97" s="37"/>
      <c r="C97" s="38"/>
      <c r="D97" s="38"/>
      <c r="E97" s="336" t="str">
        <f>E13</f>
        <v>D.1.1a - Objekt č.1</v>
      </c>
      <c r="F97" s="392"/>
      <c r="G97" s="392"/>
      <c r="H97" s="392"/>
      <c r="I97" s="38"/>
      <c r="J97" s="38"/>
      <c r="K97" s="38"/>
      <c r="L97" s="11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1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2" customHeight="1">
      <c r="A99" s="36"/>
      <c r="B99" s="37"/>
      <c r="C99" s="31" t="s">
        <v>21</v>
      </c>
      <c r="D99" s="38"/>
      <c r="E99" s="38"/>
      <c r="F99" s="29" t="str">
        <f>F16</f>
        <v>Nemocnice Chomutov KZ</v>
      </c>
      <c r="G99" s="38"/>
      <c r="H99" s="38"/>
      <c r="I99" s="31" t="s">
        <v>23</v>
      </c>
      <c r="J99" s="61" t="str">
        <f>IF(J16="","",J16)</f>
        <v>12. 9. 2025</v>
      </c>
      <c r="K99" s="38"/>
      <c r="L99" s="11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6.9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1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5.2" customHeight="1">
      <c r="A101" s="36"/>
      <c r="B101" s="37"/>
      <c r="C101" s="31" t="s">
        <v>25</v>
      </c>
      <c r="D101" s="38"/>
      <c r="E101" s="38"/>
      <c r="F101" s="29" t="str">
        <f>E19</f>
        <v xml:space="preserve"> </v>
      </c>
      <c r="G101" s="38"/>
      <c r="H101" s="38"/>
      <c r="I101" s="31" t="s">
        <v>31</v>
      </c>
      <c r="J101" s="34" t="str">
        <f>E25</f>
        <v xml:space="preserve"> </v>
      </c>
      <c r="K101" s="38"/>
      <c r="L101" s="11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15.2" customHeight="1">
      <c r="A102" s="36"/>
      <c r="B102" s="37"/>
      <c r="C102" s="31" t="s">
        <v>29</v>
      </c>
      <c r="D102" s="38"/>
      <c r="E102" s="38"/>
      <c r="F102" s="29" t="str">
        <f>IF(E22="","",E22)</f>
        <v>Vyplň údaj</v>
      </c>
      <c r="G102" s="38"/>
      <c r="H102" s="38"/>
      <c r="I102" s="31" t="s">
        <v>33</v>
      </c>
      <c r="J102" s="34" t="str">
        <f>E28</f>
        <v>Milan Křehla</v>
      </c>
      <c r="K102" s="38"/>
      <c r="L102" s="11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10.35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11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5" s="11" customFormat="1" ht="29.25" customHeight="1">
      <c r="A104" s="153"/>
      <c r="B104" s="154"/>
      <c r="C104" s="155" t="s">
        <v>122</v>
      </c>
      <c r="D104" s="156" t="s">
        <v>57</v>
      </c>
      <c r="E104" s="156" t="s">
        <v>53</v>
      </c>
      <c r="F104" s="156" t="s">
        <v>54</v>
      </c>
      <c r="G104" s="156" t="s">
        <v>123</v>
      </c>
      <c r="H104" s="156" t="s">
        <v>124</v>
      </c>
      <c r="I104" s="156" t="s">
        <v>125</v>
      </c>
      <c r="J104" s="156" t="s">
        <v>105</v>
      </c>
      <c r="K104" s="157" t="s">
        <v>126</v>
      </c>
      <c r="L104" s="158"/>
      <c r="M104" s="70" t="s">
        <v>19</v>
      </c>
      <c r="N104" s="71" t="s">
        <v>42</v>
      </c>
      <c r="O104" s="71" t="s">
        <v>127</v>
      </c>
      <c r="P104" s="71" t="s">
        <v>128</v>
      </c>
      <c r="Q104" s="71" t="s">
        <v>129</v>
      </c>
      <c r="R104" s="71" t="s">
        <v>130</v>
      </c>
      <c r="S104" s="71" t="s">
        <v>131</v>
      </c>
      <c r="T104" s="72" t="s">
        <v>132</v>
      </c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</row>
    <row r="105" spans="1:65" s="2" customFormat="1" ht="22.9" customHeight="1">
      <c r="A105" s="36"/>
      <c r="B105" s="37"/>
      <c r="C105" s="77" t="s">
        <v>133</v>
      </c>
      <c r="D105" s="38"/>
      <c r="E105" s="38"/>
      <c r="F105" s="38"/>
      <c r="G105" s="38"/>
      <c r="H105" s="38"/>
      <c r="I105" s="38"/>
      <c r="J105" s="159">
        <f>BK105</f>
        <v>0</v>
      </c>
      <c r="K105" s="38"/>
      <c r="L105" s="41"/>
      <c r="M105" s="73"/>
      <c r="N105" s="160"/>
      <c r="O105" s="74"/>
      <c r="P105" s="161">
        <f>P106+P173+P269</f>
        <v>0</v>
      </c>
      <c r="Q105" s="74"/>
      <c r="R105" s="161">
        <f>R106+R173+R269</f>
        <v>12.973566860510001</v>
      </c>
      <c r="S105" s="74"/>
      <c r="T105" s="162">
        <f>T106+T173+T269</f>
        <v>0.88686999999999994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71</v>
      </c>
      <c r="AU105" s="19" t="s">
        <v>106</v>
      </c>
      <c r="BK105" s="163">
        <f>BK106+BK173+BK269</f>
        <v>0</v>
      </c>
    </row>
    <row r="106" spans="1:65" s="12" customFormat="1" ht="25.9" customHeight="1">
      <c r="B106" s="164"/>
      <c r="C106" s="165"/>
      <c r="D106" s="166" t="s">
        <v>71</v>
      </c>
      <c r="E106" s="167" t="s">
        <v>134</v>
      </c>
      <c r="F106" s="167" t="s">
        <v>135</v>
      </c>
      <c r="G106" s="165"/>
      <c r="H106" s="165"/>
      <c r="I106" s="168"/>
      <c r="J106" s="169">
        <f>BK106</f>
        <v>0</v>
      </c>
      <c r="K106" s="165"/>
      <c r="L106" s="170"/>
      <c r="M106" s="171"/>
      <c r="N106" s="172"/>
      <c r="O106" s="172"/>
      <c r="P106" s="173">
        <f>P107+P149+P160+P170</f>
        <v>0</v>
      </c>
      <c r="Q106" s="172"/>
      <c r="R106" s="173">
        <f>R107+R149+R160+R170</f>
        <v>11.207409999999999</v>
      </c>
      <c r="S106" s="172"/>
      <c r="T106" s="174">
        <f>T107+T149+T160+T170</f>
        <v>0.372</v>
      </c>
      <c r="AR106" s="175" t="s">
        <v>78</v>
      </c>
      <c r="AT106" s="176" t="s">
        <v>71</v>
      </c>
      <c r="AU106" s="176" t="s">
        <v>72</v>
      </c>
      <c r="AY106" s="175" t="s">
        <v>136</v>
      </c>
      <c r="BK106" s="177">
        <f>BK107+BK149+BK160+BK170</f>
        <v>0</v>
      </c>
    </row>
    <row r="107" spans="1:65" s="12" customFormat="1" ht="22.9" customHeight="1">
      <c r="B107" s="164"/>
      <c r="C107" s="165"/>
      <c r="D107" s="166" t="s">
        <v>71</v>
      </c>
      <c r="E107" s="178" t="s">
        <v>137</v>
      </c>
      <c r="F107" s="178" t="s">
        <v>138</v>
      </c>
      <c r="G107" s="165"/>
      <c r="H107" s="165"/>
      <c r="I107" s="168"/>
      <c r="J107" s="179">
        <f>BK107</f>
        <v>0</v>
      </c>
      <c r="K107" s="165"/>
      <c r="L107" s="170"/>
      <c r="M107" s="171"/>
      <c r="N107" s="172"/>
      <c r="O107" s="172"/>
      <c r="P107" s="173">
        <f>SUM(P108:P148)</f>
        <v>0</v>
      </c>
      <c r="Q107" s="172"/>
      <c r="R107" s="173">
        <f>SUM(R108:R148)</f>
        <v>11.207409999999999</v>
      </c>
      <c r="S107" s="172"/>
      <c r="T107" s="174">
        <f>SUM(T108:T148)</f>
        <v>0</v>
      </c>
      <c r="AR107" s="175" t="s">
        <v>78</v>
      </c>
      <c r="AT107" s="176" t="s">
        <v>71</v>
      </c>
      <c r="AU107" s="176" t="s">
        <v>78</v>
      </c>
      <c r="AY107" s="175" t="s">
        <v>136</v>
      </c>
      <c r="BK107" s="177">
        <f>SUM(BK108:BK148)</f>
        <v>0</v>
      </c>
    </row>
    <row r="108" spans="1:65" s="2" customFormat="1" ht="24.2" customHeight="1">
      <c r="A108" s="36"/>
      <c r="B108" s="37"/>
      <c r="C108" s="180" t="s">
        <v>78</v>
      </c>
      <c r="D108" s="180" t="s">
        <v>139</v>
      </c>
      <c r="E108" s="181" t="s">
        <v>140</v>
      </c>
      <c r="F108" s="182" t="s">
        <v>141</v>
      </c>
      <c r="G108" s="183" t="s">
        <v>142</v>
      </c>
      <c r="H108" s="184">
        <v>240</v>
      </c>
      <c r="I108" s="185"/>
      <c r="J108" s="186">
        <f>ROUND(I108*H108,2)</f>
        <v>0</v>
      </c>
      <c r="K108" s="182" t="s">
        <v>143</v>
      </c>
      <c r="L108" s="41"/>
      <c r="M108" s="187" t="s">
        <v>19</v>
      </c>
      <c r="N108" s="188" t="s">
        <v>43</v>
      </c>
      <c r="O108" s="66"/>
      <c r="P108" s="189">
        <f>O108*H108</f>
        <v>0</v>
      </c>
      <c r="Q108" s="189">
        <v>2.63E-4</v>
      </c>
      <c r="R108" s="189">
        <f>Q108*H108</f>
        <v>6.3119999999999996E-2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144</v>
      </c>
      <c r="AT108" s="191" t="s">
        <v>139</v>
      </c>
      <c r="AU108" s="191" t="s">
        <v>80</v>
      </c>
      <c r="AY108" s="19" t="s">
        <v>136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78</v>
      </c>
      <c r="BK108" s="192">
        <f>ROUND(I108*H108,2)</f>
        <v>0</v>
      </c>
      <c r="BL108" s="19" t="s">
        <v>144</v>
      </c>
      <c r="BM108" s="191" t="s">
        <v>145</v>
      </c>
    </row>
    <row r="109" spans="1:65" s="2" customFormat="1" ht="11.25">
      <c r="A109" s="36"/>
      <c r="B109" s="37"/>
      <c r="C109" s="38"/>
      <c r="D109" s="193" t="s">
        <v>146</v>
      </c>
      <c r="E109" s="38"/>
      <c r="F109" s="194" t="s">
        <v>147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146</v>
      </c>
      <c r="AU109" s="19" t="s">
        <v>80</v>
      </c>
    </row>
    <row r="110" spans="1:65" s="2" customFormat="1" ht="33" customHeight="1">
      <c r="A110" s="36"/>
      <c r="B110" s="37"/>
      <c r="C110" s="180" t="s">
        <v>80</v>
      </c>
      <c r="D110" s="180" t="s">
        <v>139</v>
      </c>
      <c r="E110" s="181" t="s">
        <v>148</v>
      </c>
      <c r="F110" s="182" t="s">
        <v>149</v>
      </c>
      <c r="G110" s="183" t="s">
        <v>142</v>
      </c>
      <c r="H110" s="184">
        <v>240</v>
      </c>
      <c r="I110" s="185"/>
      <c r="J110" s="186">
        <f>ROUND(I110*H110,2)</f>
        <v>0</v>
      </c>
      <c r="K110" s="182" t="s">
        <v>143</v>
      </c>
      <c r="L110" s="41"/>
      <c r="M110" s="187" t="s">
        <v>19</v>
      </c>
      <c r="N110" s="188" t="s">
        <v>43</v>
      </c>
      <c r="O110" s="66"/>
      <c r="P110" s="189">
        <f>O110*H110</f>
        <v>0</v>
      </c>
      <c r="Q110" s="189">
        <v>2.0480000000000002E-2</v>
      </c>
      <c r="R110" s="189">
        <f>Q110*H110</f>
        <v>4.9152000000000005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144</v>
      </c>
      <c r="AT110" s="191" t="s">
        <v>139</v>
      </c>
      <c r="AU110" s="191" t="s">
        <v>80</v>
      </c>
      <c r="AY110" s="19" t="s">
        <v>136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144</v>
      </c>
      <c r="BM110" s="191" t="s">
        <v>150</v>
      </c>
    </row>
    <row r="111" spans="1:65" s="2" customFormat="1" ht="11.25">
      <c r="A111" s="36"/>
      <c r="B111" s="37"/>
      <c r="C111" s="38"/>
      <c r="D111" s="193" t="s">
        <v>146</v>
      </c>
      <c r="E111" s="38"/>
      <c r="F111" s="194" t="s">
        <v>151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146</v>
      </c>
      <c r="AU111" s="19" t="s">
        <v>80</v>
      </c>
    </row>
    <row r="112" spans="1:65" s="2" customFormat="1" ht="24.2" customHeight="1">
      <c r="A112" s="36"/>
      <c r="B112" s="37"/>
      <c r="C112" s="180" t="s">
        <v>88</v>
      </c>
      <c r="D112" s="180" t="s">
        <v>139</v>
      </c>
      <c r="E112" s="181" t="s">
        <v>152</v>
      </c>
      <c r="F112" s="182" t="s">
        <v>153</v>
      </c>
      <c r="G112" s="183" t="s">
        <v>142</v>
      </c>
      <c r="H112" s="184">
        <v>240</v>
      </c>
      <c r="I112" s="185"/>
      <c r="J112" s="186">
        <f>ROUND(I112*H112,2)</f>
        <v>0</v>
      </c>
      <c r="K112" s="182" t="s">
        <v>143</v>
      </c>
      <c r="L112" s="41"/>
      <c r="M112" s="187" t="s">
        <v>19</v>
      </c>
      <c r="N112" s="188" t="s">
        <v>43</v>
      </c>
      <c r="O112" s="66"/>
      <c r="P112" s="189">
        <f>O112*H112</f>
        <v>0</v>
      </c>
      <c r="Q112" s="189">
        <v>2.5000000000000001E-3</v>
      </c>
      <c r="R112" s="189">
        <f>Q112*H112</f>
        <v>0.6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144</v>
      </c>
      <c r="AT112" s="191" t="s">
        <v>139</v>
      </c>
      <c r="AU112" s="191" t="s">
        <v>80</v>
      </c>
      <c r="AY112" s="19" t="s">
        <v>136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78</v>
      </c>
      <c r="BK112" s="192">
        <f>ROUND(I112*H112,2)</f>
        <v>0</v>
      </c>
      <c r="BL112" s="19" t="s">
        <v>144</v>
      </c>
      <c r="BM112" s="191" t="s">
        <v>154</v>
      </c>
    </row>
    <row r="113" spans="1:65" s="2" customFormat="1" ht="11.25">
      <c r="A113" s="36"/>
      <c r="B113" s="37"/>
      <c r="C113" s="38"/>
      <c r="D113" s="193" t="s">
        <v>146</v>
      </c>
      <c r="E113" s="38"/>
      <c r="F113" s="194" t="s">
        <v>155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146</v>
      </c>
      <c r="AU113" s="19" t="s">
        <v>80</v>
      </c>
    </row>
    <row r="114" spans="1:65" s="2" customFormat="1" ht="33" customHeight="1">
      <c r="A114" s="36"/>
      <c r="B114" s="37"/>
      <c r="C114" s="180" t="s">
        <v>144</v>
      </c>
      <c r="D114" s="180" t="s">
        <v>139</v>
      </c>
      <c r="E114" s="181" t="s">
        <v>156</v>
      </c>
      <c r="F114" s="182" t="s">
        <v>157</v>
      </c>
      <c r="G114" s="183" t="s">
        <v>142</v>
      </c>
      <c r="H114" s="184">
        <v>290</v>
      </c>
      <c r="I114" s="185"/>
      <c r="J114" s="186">
        <f>ROUND(I114*H114,2)</f>
        <v>0</v>
      </c>
      <c r="K114" s="182" t="s">
        <v>143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4.3839999999999999E-3</v>
      </c>
      <c r="R114" s="189">
        <f>Q114*H114</f>
        <v>1.27136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144</v>
      </c>
      <c r="AT114" s="191" t="s">
        <v>139</v>
      </c>
      <c r="AU114" s="191" t="s">
        <v>80</v>
      </c>
      <c r="AY114" s="19" t="s">
        <v>136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78</v>
      </c>
      <c r="BK114" s="192">
        <f>ROUND(I114*H114,2)</f>
        <v>0</v>
      </c>
      <c r="BL114" s="19" t="s">
        <v>144</v>
      </c>
      <c r="BM114" s="191" t="s">
        <v>158</v>
      </c>
    </row>
    <row r="115" spans="1:65" s="2" customFormat="1" ht="11.25">
      <c r="A115" s="36"/>
      <c r="B115" s="37"/>
      <c r="C115" s="38"/>
      <c r="D115" s="193" t="s">
        <v>146</v>
      </c>
      <c r="E115" s="38"/>
      <c r="F115" s="194" t="s">
        <v>159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146</v>
      </c>
      <c r="AU115" s="19" t="s">
        <v>80</v>
      </c>
    </row>
    <row r="116" spans="1:65" s="13" customFormat="1" ht="11.25">
      <c r="B116" s="198"/>
      <c r="C116" s="199"/>
      <c r="D116" s="200" t="s">
        <v>160</v>
      </c>
      <c r="E116" s="201" t="s">
        <v>19</v>
      </c>
      <c r="F116" s="202" t="s">
        <v>161</v>
      </c>
      <c r="G116" s="199"/>
      <c r="H116" s="203">
        <v>290</v>
      </c>
      <c r="I116" s="204"/>
      <c r="J116" s="199"/>
      <c r="K116" s="199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160</v>
      </c>
      <c r="AU116" s="209" t="s">
        <v>80</v>
      </c>
      <c r="AV116" s="13" t="s">
        <v>80</v>
      </c>
      <c r="AW116" s="13" t="s">
        <v>32</v>
      </c>
      <c r="AX116" s="13" t="s">
        <v>78</v>
      </c>
      <c r="AY116" s="209" t="s">
        <v>136</v>
      </c>
    </row>
    <row r="117" spans="1:65" s="2" customFormat="1" ht="55.5" customHeight="1">
      <c r="A117" s="36"/>
      <c r="B117" s="37"/>
      <c r="C117" s="180" t="s">
        <v>162</v>
      </c>
      <c r="D117" s="180" t="s">
        <v>139</v>
      </c>
      <c r="E117" s="181" t="s">
        <v>163</v>
      </c>
      <c r="F117" s="182" t="s">
        <v>164</v>
      </c>
      <c r="G117" s="183" t="s">
        <v>165</v>
      </c>
      <c r="H117" s="184">
        <v>25</v>
      </c>
      <c r="I117" s="185"/>
      <c r="J117" s="186">
        <f>ROUND(I117*H117,2)</f>
        <v>0</v>
      </c>
      <c r="K117" s="182" t="s">
        <v>143</v>
      </c>
      <c r="L117" s="41"/>
      <c r="M117" s="187" t="s">
        <v>19</v>
      </c>
      <c r="N117" s="188" t="s">
        <v>43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144</v>
      </c>
      <c r="AT117" s="191" t="s">
        <v>139</v>
      </c>
      <c r="AU117" s="191" t="s">
        <v>80</v>
      </c>
      <c r="AY117" s="19" t="s">
        <v>136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78</v>
      </c>
      <c r="BK117" s="192">
        <f>ROUND(I117*H117,2)</f>
        <v>0</v>
      </c>
      <c r="BL117" s="19" t="s">
        <v>144</v>
      </c>
      <c r="BM117" s="191" t="s">
        <v>166</v>
      </c>
    </row>
    <row r="118" spans="1:65" s="2" customFormat="1" ht="11.25">
      <c r="A118" s="36"/>
      <c r="B118" s="37"/>
      <c r="C118" s="38"/>
      <c r="D118" s="193" t="s">
        <v>146</v>
      </c>
      <c r="E118" s="38"/>
      <c r="F118" s="194" t="s">
        <v>167</v>
      </c>
      <c r="G118" s="38"/>
      <c r="H118" s="38"/>
      <c r="I118" s="195"/>
      <c r="J118" s="38"/>
      <c r="K118" s="38"/>
      <c r="L118" s="41"/>
      <c r="M118" s="196"/>
      <c r="N118" s="197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146</v>
      </c>
      <c r="AU118" s="19" t="s">
        <v>80</v>
      </c>
    </row>
    <row r="119" spans="1:65" s="13" customFormat="1" ht="11.25">
      <c r="B119" s="198"/>
      <c r="C119" s="199"/>
      <c r="D119" s="200" t="s">
        <v>160</v>
      </c>
      <c r="E119" s="201" t="s">
        <v>19</v>
      </c>
      <c r="F119" s="202" t="s">
        <v>168</v>
      </c>
      <c r="G119" s="199"/>
      <c r="H119" s="203">
        <v>25</v>
      </c>
      <c r="I119" s="204"/>
      <c r="J119" s="199"/>
      <c r="K119" s="199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160</v>
      </c>
      <c r="AU119" s="209" t="s">
        <v>80</v>
      </c>
      <c r="AV119" s="13" t="s">
        <v>80</v>
      </c>
      <c r="AW119" s="13" t="s">
        <v>32</v>
      </c>
      <c r="AX119" s="13" t="s">
        <v>78</v>
      </c>
      <c r="AY119" s="209" t="s">
        <v>136</v>
      </c>
    </row>
    <row r="120" spans="1:65" s="2" customFormat="1" ht="24.2" customHeight="1">
      <c r="A120" s="36"/>
      <c r="B120" s="37"/>
      <c r="C120" s="210" t="s">
        <v>137</v>
      </c>
      <c r="D120" s="210" t="s">
        <v>169</v>
      </c>
      <c r="E120" s="211" t="s">
        <v>170</v>
      </c>
      <c r="F120" s="212" t="s">
        <v>171</v>
      </c>
      <c r="G120" s="213" t="s">
        <v>165</v>
      </c>
      <c r="H120" s="214">
        <v>25</v>
      </c>
      <c r="I120" s="215"/>
      <c r="J120" s="216">
        <f>ROUND(I120*H120,2)</f>
        <v>0</v>
      </c>
      <c r="K120" s="212" t="s">
        <v>143</v>
      </c>
      <c r="L120" s="217"/>
      <c r="M120" s="218" t="s">
        <v>19</v>
      </c>
      <c r="N120" s="219" t="s">
        <v>43</v>
      </c>
      <c r="O120" s="66"/>
      <c r="P120" s="189">
        <f>O120*H120</f>
        <v>0</v>
      </c>
      <c r="Q120" s="189">
        <v>4.0000000000000003E-5</v>
      </c>
      <c r="R120" s="189">
        <f>Q120*H120</f>
        <v>1E-3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172</v>
      </c>
      <c r="AT120" s="191" t="s">
        <v>169</v>
      </c>
      <c r="AU120" s="191" t="s">
        <v>80</v>
      </c>
      <c r="AY120" s="19" t="s">
        <v>136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78</v>
      </c>
      <c r="BK120" s="192">
        <f>ROUND(I120*H120,2)</f>
        <v>0</v>
      </c>
      <c r="BL120" s="19" t="s">
        <v>144</v>
      </c>
      <c r="BM120" s="191" t="s">
        <v>173</v>
      </c>
    </row>
    <row r="121" spans="1:65" s="13" customFormat="1" ht="11.25">
      <c r="B121" s="198"/>
      <c r="C121" s="199"/>
      <c r="D121" s="200" t="s">
        <v>160</v>
      </c>
      <c r="E121" s="201" t="s">
        <v>19</v>
      </c>
      <c r="F121" s="202" t="s">
        <v>168</v>
      </c>
      <c r="G121" s="199"/>
      <c r="H121" s="203">
        <v>25</v>
      </c>
      <c r="I121" s="204"/>
      <c r="J121" s="199"/>
      <c r="K121" s="199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160</v>
      </c>
      <c r="AU121" s="209" t="s">
        <v>80</v>
      </c>
      <c r="AV121" s="13" t="s">
        <v>80</v>
      </c>
      <c r="AW121" s="13" t="s">
        <v>32</v>
      </c>
      <c r="AX121" s="13" t="s">
        <v>78</v>
      </c>
      <c r="AY121" s="209" t="s">
        <v>136</v>
      </c>
    </row>
    <row r="122" spans="1:65" s="2" customFormat="1" ht="24.2" customHeight="1">
      <c r="A122" s="36"/>
      <c r="B122" s="37"/>
      <c r="C122" s="180" t="s">
        <v>174</v>
      </c>
      <c r="D122" s="180" t="s">
        <v>139</v>
      </c>
      <c r="E122" s="181" t="s">
        <v>175</v>
      </c>
      <c r="F122" s="182" t="s">
        <v>176</v>
      </c>
      <c r="G122" s="183" t="s">
        <v>142</v>
      </c>
      <c r="H122" s="184">
        <v>45</v>
      </c>
      <c r="I122" s="185"/>
      <c r="J122" s="186">
        <f>ROUND(I122*H122,2)</f>
        <v>0</v>
      </c>
      <c r="K122" s="182" t="s">
        <v>143</v>
      </c>
      <c r="L122" s="41"/>
      <c r="M122" s="187" t="s">
        <v>19</v>
      </c>
      <c r="N122" s="188" t="s">
        <v>43</v>
      </c>
      <c r="O122" s="66"/>
      <c r="P122" s="189">
        <f>O122*H122</f>
        <v>0</v>
      </c>
      <c r="Q122" s="189">
        <v>1.8000000000000001E-4</v>
      </c>
      <c r="R122" s="189">
        <f>Q122*H122</f>
        <v>8.1000000000000013E-3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144</v>
      </c>
      <c r="AT122" s="191" t="s">
        <v>139</v>
      </c>
      <c r="AU122" s="191" t="s">
        <v>80</v>
      </c>
      <c r="AY122" s="19" t="s">
        <v>136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78</v>
      </c>
      <c r="BK122" s="192">
        <f>ROUND(I122*H122,2)</f>
        <v>0</v>
      </c>
      <c r="BL122" s="19" t="s">
        <v>144</v>
      </c>
      <c r="BM122" s="191" t="s">
        <v>177</v>
      </c>
    </row>
    <row r="123" spans="1:65" s="2" customFormat="1" ht="11.25">
      <c r="A123" s="36"/>
      <c r="B123" s="37"/>
      <c r="C123" s="38"/>
      <c r="D123" s="193" t="s">
        <v>146</v>
      </c>
      <c r="E123" s="38"/>
      <c r="F123" s="194" t="s">
        <v>178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146</v>
      </c>
      <c r="AU123" s="19" t="s">
        <v>80</v>
      </c>
    </row>
    <row r="124" spans="1:65" s="2" customFormat="1" ht="24.2" customHeight="1">
      <c r="A124" s="36"/>
      <c r="B124" s="37"/>
      <c r="C124" s="180" t="s">
        <v>172</v>
      </c>
      <c r="D124" s="180" t="s">
        <v>139</v>
      </c>
      <c r="E124" s="181" t="s">
        <v>179</v>
      </c>
      <c r="F124" s="182" t="s">
        <v>180</v>
      </c>
      <c r="G124" s="183" t="s">
        <v>142</v>
      </c>
      <c r="H124" s="184">
        <v>240</v>
      </c>
      <c r="I124" s="185"/>
      <c r="J124" s="186">
        <f>ROUND(I124*H124,2)</f>
        <v>0</v>
      </c>
      <c r="K124" s="182" t="s">
        <v>143</v>
      </c>
      <c r="L124" s="41"/>
      <c r="M124" s="187" t="s">
        <v>19</v>
      </c>
      <c r="N124" s="188" t="s">
        <v>43</v>
      </c>
      <c r="O124" s="66"/>
      <c r="P124" s="189">
        <f>O124*H124</f>
        <v>0</v>
      </c>
      <c r="Q124" s="189">
        <v>1.3999999999999999E-4</v>
      </c>
      <c r="R124" s="189">
        <f>Q124*H124</f>
        <v>3.3599999999999998E-2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144</v>
      </c>
      <c r="AT124" s="191" t="s">
        <v>139</v>
      </c>
      <c r="AU124" s="191" t="s">
        <v>80</v>
      </c>
      <c r="AY124" s="19" t="s">
        <v>136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78</v>
      </c>
      <c r="BK124" s="192">
        <f>ROUND(I124*H124,2)</f>
        <v>0</v>
      </c>
      <c r="BL124" s="19" t="s">
        <v>144</v>
      </c>
      <c r="BM124" s="191" t="s">
        <v>181</v>
      </c>
    </row>
    <row r="125" spans="1:65" s="2" customFormat="1" ht="11.25">
      <c r="A125" s="36"/>
      <c r="B125" s="37"/>
      <c r="C125" s="38"/>
      <c r="D125" s="193" t="s">
        <v>146</v>
      </c>
      <c r="E125" s="38"/>
      <c r="F125" s="194" t="s">
        <v>182</v>
      </c>
      <c r="G125" s="38"/>
      <c r="H125" s="38"/>
      <c r="I125" s="195"/>
      <c r="J125" s="38"/>
      <c r="K125" s="38"/>
      <c r="L125" s="41"/>
      <c r="M125" s="196"/>
      <c r="N125" s="19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146</v>
      </c>
      <c r="AU125" s="19" t="s">
        <v>80</v>
      </c>
    </row>
    <row r="126" spans="1:65" s="2" customFormat="1" ht="66.75" customHeight="1">
      <c r="A126" s="36"/>
      <c r="B126" s="37"/>
      <c r="C126" s="180" t="s">
        <v>183</v>
      </c>
      <c r="D126" s="180" t="s">
        <v>139</v>
      </c>
      <c r="E126" s="181" t="s">
        <v>184</v>
      </c>
      <c r="F126" s="182" t="s">
        <v>185</v>
      </c>
      <c r="G126" s="183" t="s">
        <v>142</v>
      </c>
      <c r="H126" s="184">
        <v>50</v>
      </c>
      <c r="I126" s="185"/>
      <c r="J126" s="186">
        <f>ROUND(I126*H126,2)</f>
        <v>0</v>
      </c>
      <c r="K126" s="182" t="s">
        <v>143</v>
      </c>
      <c r="L126" s="41"/>
      <c r="M126" s="187" t="s">
        <v>19</v>
      </c>
      <c r="N126" s="188" t="s">
        <v>43</v>
      </c>
      <c r="O126" s="66"/>
      <c r="P126" s="189">
        <f>O126*H126</f>
        <v>0</v>
      </c>
      <c r="Q126" s="189">
        <v>8.3540799999999998E-3</v>
      </c>
      <c r="R126" s="189">
        <f>Q126*H126</f>
        <v>0.41770399999999996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144</v>
      </c>
      <c r="AT126" s="191" t="s">
        <v>139</v>
      </c>
      <c r="AU126" s="191" t="s">
        <v>80</v>
      </c>
      <c r="AY126" s="19" t="s">
        <v>136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78</v>
      </c>
      <c r="BK126" s="192">
        <f>ROUND(I126*H126,2)</f>
        <v>0</v>
      </c>
      <c r="BL126" s="19" t="s">
        <v>144</v>
      </c>
      <c r="BM126" s="191" t="s">
        <v>186</v>
      </c>
    </row>
    <row r="127" spans="1:65" s="2" customFormat="1" ht="11.25">
      <c r="A127" s="36"/>
      <c r="B127" s="37"/>
      <c r="C127" s="38"/>
      <c r="D127" s="193" t="s">
        <v>146</v>
      </c>
      <c r="E127" s="38"/>
      <c r="F127" s="194" t="s">
        <v>187</v>
      </c>
      <c r="G127" s="38"/>
      <c r="H127" s="38"/>
      <c r="I127" s="195"/>
      <c r="J127" s="38"/>
      <c r="K127" s="38"/>
      <c r="L127" s="41"/>
      <c r="M127" s="196"/>
      <c r="N127" s="197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146</v>
      </c>
      <c r="AU127" s="19" t="s">
        <v>80</v>
      </c>
    </row>
    <row r="128" spans="1:65" s="2" customFormat="1" ht="16.5" customHeight="1">
      <c r="A128" s="36"/>
      <c r="B128" s="37"/>
      <c r="C128" s="210" t="s">
        <v>188</v>
      </c>
      <c r="D128" s="210" t="s">
        <v>169</v>
      </c>
      <c r="E128" s="211" t="s">
        <v>189</v>
      </c>
      <c r="F128" s="212" t="s">
        <v>190</v>
      </c>
      <c r="G128" s="213" t="s">
        <v>142</v>
      </c>
      <c r="H128" s="214">
        <v>51</v>
      </c>
      <c r="I128" s="215"/>
      <c r="J128" s="216">
        <f>ROUND(I128*H128,2)</f>
        <v>0</v>
      </c>
      <c r="K128" s="212" t="s">
        <v>143</v>
      </c>
      <c r="L128" s="217"/>
      <c r="M128" s="218" t="s">
        <v>19</v>
      </c>
      <c r="N128" s="219" t="s">
        <v>43</v>
      </c>
      <c r="O128" s="66"/>
      <c r="P128" s="189">
        <f>O128*H128</f>
        <v>0</v>
      </c>
      <c r="Q128" s="189">
        <v>8.4000000000000003E-4</v>
      </c>
      <c r="R128" s="189">
        <f>Q128*H128</f>
        <v>4.2840000000000003E-2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172</v>
      </c>
      <c r="AT128" s="191" t="s">
        <v>169</v>
      </c>
      <c r="AU128" s="191" t="s">
        <v>80</v>
      </c>
      <c r="AY128" s="19" t="s">
        <v>136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78</v>
      </c>
      <c r="BK128" s="192">
        <f>ROUND(I128*H128,2)</f>
        <v>0</v>
      </c>
      <c r="BL128" s="19" t="s">
        <v>144</v>
      </c>
      <c r="BM128" s="191" t="s">
        <v>191</v>
      </c>
    </row>
    <row r="129" spans="1:65" s="13" customFormat="1" ht="11.25">
      <c r="B129" s="198"/>
      <c r="C129" s="199"/>
      <c r="D129" s="200" t="s">
        <v>160</v>
      </c>
      <c r="E129" s="201" t="s">
        <v>19</v>
      </c>
      <c r="F129" s="202" t="s">
        <v>192</v>
      </c>
      <c r="G129" s="199"/>
      <c r="H129" s="203">
        <v>51</v>
      </c>
      <c r="I129" s="204"/>
      <c r="J129" s="199"/>
      <c r="K129" s="199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160</v>
      </c>
      <c r="AU129" s="209" t="s">
        <v>80</v>
      </c>
      <c r="AV129" s="13" t="s">
        <v>80</v>
      </c>
      <c r="AW129" s="13" t="s">
        <v>32</v>
      </c>
      <c r="AX129" s="13" t="s">
        <v>78</v>
      </c>
      <c r="AY129" s="209" t="s">
        <v>136</v>
      </c>
    </row>
    <row r="130" spans="1:65" s="2" customFormat="1" ht="55.5" customHeight="1">
      <c r="A130" s="36"/>
      <c r="B130" s="37"/>
      <c r="C130" s="180" t="s">
        <v>193</v>
      </c>
      <c r="D130" s="180" t="s">
        <v>139</v>
      </c>
      <c r="E130" s="181" t="s">
        <v>194</v>
      </c>
      <c r="F130" s="182" t="s">
        <v>195</v>
      </c>
      <c r="G130" s="183" t="s">
        <v>142</v>
      </c>
      <c r="H130" s="184">
        <v>60</v>
      </c>
      <c r="I130" s="185"/>
      <c r="J130" s="186">
        <f>ROUND(I130*H130,2)</f>
        <v>0</v>
      </c>
      <c r="K130" s="182" t="s">
        <v>143</v>
      </c>
      <c r="L130" s="41"/>
      <c r="M130" s="187" t="s">
        <v>19</v>
      </c>
      <c r="N130" s="188" t="s">
        <v>43</v>
      </c>
      <c r="O130" s="66"/>
      <c r="P130" s="189">
        <f>O130*H130</f>
        <v>0</v>
      </c>
      <c r="Q130" s="189">
        <v>8.0599999999999994E-5</v>
      </c>
      <c r="R130" s="189">
        <f>Q130*H130</f>
        <v>4.836E-3</v>
      </c>
      <c r="S130" s="189">
        <v>0</v>
      </c>
      <c r="T130" s="19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144</v>
      </c>
      <c r="AT130" s="191" t="s">
        <v>139</v>
      </c>
      <c r="AU130" s="191" t="s">
        <v>80</v>
      </c>
      <c r="AY130" s="19" t="s">
        <v>136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78</v>
      </c>
      <c r="BK130" s="192">
        <f>ROUND(I130*H130,2)</f>
        <v>0</v>
      </c>
      <c r="BL130" s="19" t="s">
        <v>144</v>
      </c>
      <c r="BM130" s="191" t="s">
        <v>196</v>
      </c>
    </row>
    <row r="131" spans="1:65" s="2" customFormat="1" ht="11.25">
      <c r="A131" s="36"/>
      <c r="B131" s="37"/>
      <c r="C131" s="38"/>
      <c r="D131" s="193" t="s">
        <v>146</v>
      </c>
      <c r="E131" s="38"/>
      <c r="F131" s="194" t="s">
        <v>197</v>
      </c>
      <c r="G131" s="38"/>
      <c r="H131" s="38"/>
      <c r="I131" s="195"/>
      <c r="J131" s="38"/>
      <c r="K131" s="38"/>
      <c r="L131" s="41"/>
      <c r="M131" s="196"/>
      <c r="N131" s="197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146</v>
      </c>
      <c r="AU131" s="19" t="s">
        <v>80</v>
      </c>
    </row>
    <row r="132" spans="1:65" s="2" customFormat="1" ht="24.2" customHeight="1">
      <c r="A132" s="36"/>
      <c r="B132" s="37"/>
      <c r="C132" s="180" t="s">
        <v>8</v>
      </c>
      <c r="D132" s="180" t="s">
        <v>139</v>
      </c>
      <c r="E132" s="181" t="s">
        <v>198</v>
      </c>
      <c r="F132" s="182" t="s">
        <v>199</v>
      </c>
      <c r="G132" s="183" t="s">
        <v>165</v>
      </c>
      <c r="H132" s="184">
        <v>27.5</v>
      </c>
      <c r="I132" s="185"/>
      <c r="J132" s="186">
        <f>ROUND(I132*H132,2)</f>
        <v>0</v>
      </c>
      <c r="K132" s="182" t="s">
        <v>143</v>
      </c>
      <c r="L132" s="41"/>
      <c r="M132" s="187" t="s">
        <v>19</v>
      </c>
      <c r="N132" s="188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144</v>
      </c>
      <c r="AT132" s="191" t="s">
        <v>139</v>
      </c>
      <c r="AU132" s="191" t="s">
        <v>80</v>
      </c>
      <c r="AY132" s="19" t="s">
        <v>136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78</v>
      </c>
      <c r="BK132" s="192">
        <f>ROUND(I132*H132,2)</f>
        <v>0</v>
      </c>
      <c r="BL132" s="19" t="s">
        <v>144</v>
      </c>
      <c r="BM132" s="191" t="s">
        <v>200</v>
      </c>
    </row>
    <row r="133" spans="1:65" s="2" customFormat="1" ht="11.25">
      <c r="A133" s="36"/>
      <c r="B133" s="37"/>
      <c r="C133" s="38"/>
      <c r="D133" s="193" t="s">
        <v>146</v>
      </c>
      <c r="E133" s="38"/>
      <c r="F133" s="194" t="s">
        <v>201</v>
      </c>
      <c r="G133" s="38"/>
      <c r="H133" s="38"/>
      <c r="I133" s="195"/>
      <c r="J133" s="38"/>
      <c r="K133" s="38"/>
      <c r="L133" s="41"/>
      <c r="M133" s="196"/>
      <c r="N133" s="197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146</v>
      </c>
      <c r="AU133" s="19" t="s">
        <v>80</v>
      </c>
    </row>
    <row r="134" spans="1:65" s="13" customFormat="1" ht="11.25">
      <c r="B134" s="198"/>
      <c r="C134" s="199"/>
      <c r="D134" s="200" t="s">
        <v>160</v>
      </c>
      <c r="E134" s="201" t="s">
        <v>19</v>
      </c>
      <c r="F134" s="202" t="s">
        <v>202</v>
      </c>
      <c r="G134" s="199"/>
      <c r="H134" s="203">
        <v>20.5</v>
      </c>
      <c r="I134" s="204"/>
      <c r="J134" s="199"/>
      <c r="K134" s="199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160</v>
      </c>
      <c r="AU134" s="209" t="s">
        <v>80</v>
      </c>
      <c r="AV134" s="13" t="s">
        <v>80</v>
      </c>
      <c r="AW134" s="13" t="s">
        <v>32</v>
      </c>
      <c r="AX134" s="13" t="s">
        <v>72</v>
      </c>
      <c r="AY134" s="209" t="s">
        <v>136</v>
      </c>
    </row>
    <row r="135" spans="1:65" s="13" customFormat="1" ht="11.25">
      <c r="B135" s="198"/>
      <c r="C135" s="199"/>
      <c r="D135" s="200" t="s">
        <v>160</v>
      </c>
      <c r="E135" s="201" t="s">
        <v>19</v>
      </c>
      <c r="F135" s="202" t="s">
        <v>203</v>
      </c>
      <c r="G135" s="199"/>
      <c r="H135" s="203">
        <v>7</v>
      </c>
      <c r="I135" s="204"/>
      <c r="J135" s="199"/>
      <c r="K135" s="199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160</v>
      </c>
      <c r="AU135" s="209" t="s">
        <v>80</v>
      </c>
      <c r="AV135" s="13" t="s">
        <v>80</v>
      </c>
      <c r="AW135" s="13" t="s">
        <v>32</v>
      </c>
      <c r="AX135" s="13" t="s">
        <v>72</v>
      </c>
      <c r="AY135" s="209" t="s">
        <v>136</v>
      </c>
    </row>
    <row r="136" spans="1:65" s="14" customFormat="1" ht="11.25">
      <c r="B136" s="220"/>
      <c r="C136" s="221"/>
      <c r="D136" s="200" t="s">
        <v>160</v>
      </c>
      <c r="E136" s="222" t="s">
        <v>19</v>
      </c>
      <c r="F136" s="223" t="s">
        <v>204</v>
      </c>
      <c r="G136" s="221"/>
      <c r="H136" s="224">
        <v>27.5</v>
      </c>
      <c r="I136" s="225"/>
      <c r="J136" s="221"/>
      <c r="K136" s="221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160</v>
      </c>
      <c r="AU136" s="230" t="s">
        <v>80</v>
      </c>
      <c r="AV136" s="14" t="s">
        <v>144</v>
      </c>
      <c r="AW136" s="14" t="s">
        <v>32</v>
      </c>
      <c r="AX136" s="14" t="s">
        <v>78</v>
      </c>
      <c r="AY136" s="230" t="s">
        <v>136</v>
      </c>
    </row>
    <row r="137" spans="1:65" s="2" customFormat="1" ht="21.75" customHeight="1">
      <c r="A137" s="36"/>
      <c r="B137" s="37"/>
      <c r="C137" s="210" t="s">
        <v>205</v>
      </c>
      <c r="D137" s="210" t="s">
        <v>169</v>
      </c>
      <c r="E137" s="211" t="s">
        <v>206</v>
      </c>
      <c r="F137" s="212" t="s">
        <v>207</v>
      </c>
      <c r="G137" s="213" t="s">
        <v>165</v>
      </c>
      <c r="H137" s="214">
        <v>27.5</v>
      </c>
      <c r="I137" s="215"/>
      <c r="J137" s="216">
        <f>ROUND(I137*H137,2)</f>
        <v>0</v>
      </c>
      <c r="K137" s="212" t="s">
        <v>143</v>
      </c>
      <c r="L137" s="217"/>
      <c r="M137" s="218" t="s">
        <v>19</v>
      </c>
      <c r="N137" s="219" t="s">
        <v>43</v>
      </c>
      <c r="O137" s="66"/>
      <c r="P137" s="189">
        <f>O137*H137</f>
        <v>0</v>
      </c>
      <c r="Q137" s="189">
        <v>1E-4</v>
      </c>
      <c r="R137" s="189">
        <f>Q137*H137</f>
        <v>2.7500000000000003E-3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172</v>
      </c>
      <c r="AT137" s="191" t="s">
        <v>169</v>
      </c>
      <c r="AU137" s="191" t="s">
        <v>80</v>
      </c>
      <c r="AY137" s="19" t="s">
        <v>136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78</v>
      </c>
      <c r="BK137" s="192">
        <f>ROUND(I137*H137,2)</f>
        <v>0</v>
      </c>
      <c r="BL137" s="19" t="s">
        <v>144</v>
      </c>
      <c r="BM137" s="191" t="s">
        <v>208</v>
      </c>
    </row>
    <row r="138" spans="1:65" s="13" customFormat="1" ht="11.25">
      <c r="B138" s="198"/>
      <c r="C138" s="199"/>
      <c r="D138" s="200" t="s">
        <v>160</v>
      </c>
      <c r="E138" s="201" t="s">
        <v>19</v>
      </c>
      <c r="F138" s="202" t="s">
        <v>202</v>
      </c>
      <c r="G138" s="199"/>
      <c r="H138" s="203">
        <v>20.5</v>
      </c>
      <c r="I138" s="204"/>
      <c r="J138" s="199"/>
      <c r="K138" s="199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160</v>
      </c>
      <c r="AU138" s="209" t="s">
        <v>80</v>
      </c>
      <c r="AV138" s="13" t="s">
        <v>80</v>
      </c>
      <c r="AW138" s="13" t="s">
        <v>32</v>
      </c>
      <c r="AX138" s="13" t="s">
        <v>72</v>
      </c>
      <c r="AY138" s="209" t="s">
        <v>136</v>
      </c>
    </row>
    <row r="139" spans="1:65" s="13" customFormat="1" ht="11.25">
      <c r="B139" s="198"/>
      <c r="C139" s="199"/>
      <c r="D139" s="200" t="s">
        <v>160</v>
      </c>
      <c r="E139" s="201" t="s">
        <v>19</v>
      </c>
      <c r="F139" s="202" t="s">
        <v>203</v>
      </c>
      <c r="G139" s="199"/>
      <c r="H139" s="203">
        <v>7</v>
      </c>
      <c r="I139" s="204"/>
      <c r="J139" s="199"/>
      <c r="K139" s="199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160</v>
      </c>
      <c r="AU139" s="209" t="s">
        <v>80</v>
      </c>
      <c r="AV139" s="13" t="s">
        <v>80</v>
      </c>
      <c r="AW139" s="13" t="s">
        <v>32</v>
      </c>
      <c r="AX139" s="13" t="s">
        <v>72</v>
      </c>
      <c r="AY139" s="209" t="s">
        <v>136</v>
      </c>
    </row>
    <row r="140" spans="1:65" s="14" customFormat="1" ht="11.25">
      <c r="B140" s="220"/>
      <c r="C140" s="221"/>
      <c r="D140" s="200" t="s">
        <v>160</v>
      </c>
      <c r="E140" s="222" t="s">
        <v>19</v>
      </c>
      <c r="F140" s="223" t="s">
        <v>204</v>
      </c>
      <c r="G140" s="221"/>
      <c r="H140" s="224">
        <v>27.5</v>
      </c>
      <c r="I140" s="225"/>
      <c r="J140" s="221"/>
      <c r="K140" s="221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160</v>
      </c>
      <c r="AU140" s="230" t="s">
        <v>80</v>
      </c>
      <c r="AV140" s="14" t="s">
        <v>144</v>
      </c>
      <c r="AW140" s="14" t="s">
        <v>32</v>
      </c>
      <c r="AX140" s="14" t="s">
        <v>78</v>
      </c>
      <c r="AY140" s="230" t="s">
        <v>136</v>
      </c>
    </row>
    <row r="141" spans="1:65" s="2" customFormat="1" ht="37.9" customHeight="1">
      <c r="A141" s="36"/>
      <c r="B141" s="37"/>
      <c r="C141" s="180" t="s">
        <v>209</v>
      </c>
      <c r="D141" s="180" t="s">
        <v>139</v>
      </c>
      <c r="E141" s="181" t="s">
        <v>210</v>
      </c>
      <c r="F141" s="182" t="s">
        <v>211</v>
      </c>
      <c r="G141" s="183" t="s">
        <v>142</v>
      </c>
      <c r="H141" s="184">
        <v>240</v>
      </c>
      <c r="I141" s="185"/>
      <c r="J141" s="186">
        <f>ROUND(I141*H141,2)</f>
        <v>0</v>
      </c>
      <c r="K141" s="182" t="s">
        <v>143</v>
      </c>
      <c r="L141" s="41"/>
      <c r="M141" s="187" t="s">
        <v>19</v>
      </c>
      <c r="N141" s="188" t="s">
        <v>43</v>
      </c>
      <c r="O141" s="66"/>
      <c r="P141" s="189">
        <f>O141*H141</f>
        <v>0</v>
      </c>
      <c r="Q141" s="189">
        <v>1.166E-2</v>
      </c>
      <c r="R141" s="189">
        <f>Q141*H141</f>
        <v>2.7984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144</v>
      </c>
      <c r="AT141" s="191" t="s">
        <v>139</v>
      </c>
      <c r="AU141" s="191" t="s">
        <v>80</v>
      </c>
      <c r="AY141" s="19" t="s">
        <v>136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78</v>
      </c>
      <c r="BK141" s="192">
        <f>ROUND(I141*H141,2)</f>
        <v>0</v>
      </c>
      <c r="BL141" s="19" t="s">
        <v>144</v>
      </c>
      <c r="BM141" s="191" t="s">
        <v>212</v>
      </c>
    </row>
    <row r="142" spans="1:65" s="2" customFormat="1" ht="11.25">
      <c r="A142" s="36"/>
      <c r="B142" s="37"/>
      <c r="C142" s="38"/>
      <c r="D142" s="193" t="s">
        <v>146</v>
      </c>
      <c r="E142" s="38"/>
      <c r="F142" s="194" t="s">
        <v>213</v>
      </c>
      <c r="G142" s="38"/>
      <c r="H142" s="38"/>
      <c r="I142" s="195"/>
      <c r="J142" s="38"/>
      <c r="K142" s="38"/>
      <c r="L142" s="41"/>
      <c r="M142" s="196"/>
      <c r="N142" s="197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146</v>
      </c>
      <c r="AU142" s="19" t="s">
        <v>80</v>
      </c>
    </row>
    <row r="143" spans="1:65" s="2" customFormat="1" ht="37.9" customHeight="1">
      <c r="A143" s="36"/>
      <c r="B143" s="37"/>
      <c r="C143" s="180" t="s">
        <v>214</v>
      </c>
      <c r="D143" s="180" t="s">
        <v>139</v>
      </c>
      <c r="E143" s="181" t="s">
        <v>215</v>
      </c>
      <c r="F143" s="182" t="s">
        <v>216</v>
      </c>
      <c r="G143" s="183" t="s">
        <v>142</v>
      </c>
      <c r="H143" s="184">
        <v>45</v>
      </c>
      <c r="I143" s="185"/>
      <c r="J143" s="186">
        <f>ROUND(I143*H143,2)</f>
        <v>0</v>
      </c>
      <c r="K143" s="182" t="s">
        <v>143</v>
      </c>
      <c r="L143" s="41"/>
      <c r="M143" s="187" t="s">
        <v>19</v>
      </c>
      <c r="N143" s="188" t="s">
        <v>43</v>
      </c>
      <c r="O143" s="66"/>
      <c r="P143" s="189">
        <f>O143*H143</f>
        <v>0</v>
      </c>
      <c r="Q143" s="189">
        <v>5.7000000000000002E-3</v>
      </c>
      <c r="R143" s="189">
        <f>Q143*H143</f>
        <v>0.25650000000000001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144</v>
      </c>
      <c r="AT143" s="191" t="s">
        <v>139</v>
      </c>
      <c r="AU143" s="191" t="s">
        <v>80</v>
      </c>
      <c r="AY143" s="19" t="s">
        <v>136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78</v>
      </c>
      <c r="BK143" s="192">
        <f>ROUND(I143*H143,2)</f>
        <v>0</v>
      </c>
      <c r="BL143" s="19" t="s">
        <v>144</v>
      </c>
      <c r="BM143" s="191" t="s">
        <v>217</v>
      </c>
    </row>
    <row r="144" spans="1:65" s="2" customFormat="1" ht="11.25">
      <c r="A144" s="36"/>
      <c r="B144" s="37"/>
      <c r="C144" s="38"/>
      <c r="D144" s="193" t="s">
        <v>146</v>
      </c>
      <c r="E144" s="38"/>
      <c r="F144" s="194" t="s">
        <v>218</v>
      </c>
      <c r="G144" s="38"/>
      <c r="H144" s="38"/>
      <c r="I144" s="195"/>
      <c r="J144" s="38"/>
      <c r="K144" s="38"/>
      <c r="L144" s="41"/>
      <c r="M144" s="196"/>
      <c r="N144" s="197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146</v>
      </c>
      <c r="AU144" s="19" t="s">
        <v>80</v>
      </c>
    </row>
    <row r="145" spans="1:65" s="2" customFormat="1" ht="37.9" customHeight="1">
      <c r="A145" s="36"/>
      <c r="B145" s="37"/>
      <c r="C145" s="180" t="s">
        <v>219</v>
      </c>
      <c r="D145" s="180" t="s">
        <v>139</v>
      </c>
      <c r="E145" s="181" t="s">
        <v>220</v>
      </c>
      <c r="F145" s="182" t="s">
        <v>221</v>
      </c>
      <c r="G145" s="183" t="s">
        <v>142</v>
      </c>
      <c r="H145" s="184">
        <v>240</v>
      </c>
      <c r="I145" s="185"/>
      <c r="J145" s="186">
        <f>ROUND(I145*H145,2)</f>
        <v>0</v>
      </c>
      <c r="K145" s="182" t="s">
        <v>143</v>
      </c>
      <c r="L145" s="41"/>
      <c r="M145" s="187" t="s">
        <v>19</v>
      </c>
      <c r="N145" s="188" t="s">
        <v>43</v>
      </c>
      <c r="O145" s="66"/>
      <c r="P145" s="189">
        <f>O145*H145</f>
        <v>0</v>
      </c>
      <c r="Q145" s="189">
        <v>3.3E-3</v>
      </c>
      <c r="R145" s="189">
        <f>Q145*H145</f>
        <v>0.79200000000000004</v>
      </c>
      <c r="S145" s="189">
        <v>0</v>
      </c>
      <c r="T145" s="19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144</v>
      </c>
      <c r="AT145" s="191" t="s">
        <v>139</v>
      </c>
      <c r="AU145" s="191" t="s">
        <v>80</v>
      </c>
      <c r="AY145" s="19" t="s">
        <v>136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78</v>
      </c>
      <c r="BK145" s="192">
        <f>ROUND(I145*H145,2)</f>
        <v>0</v>
      </c>
      <c r="BL145" s="19" t="s">
        <v>144</v>
      </c>
      <c r="BM145" s="191" t="s">
        <v>222</v>
      </c>
    </row>
    <row r="146" spans="1:65" s="2" customFormat="1" ht="11.25">
      <c r="A146" s="36"/>
      <c r="B146" s="37"/>
      <c r="C146" s="38"/>
      <c r="D146" s="193" t="s">
        <v>146</v>
      </c>
      <c r="E146" s="38"/>
      <c r="F146" s="194" t="s">
        <v>223</v>
      </c>
      <c r="G146" s="38"/>
      <c r="H146" s="38"/>
      <c r="I146" s="195"/>
      <c r="J146" s="38"/>
      <c r="K146" s="38"/>
      <c r="L146" s="41"/>
      <c r="M146" s="196"/>
      <c r="N146" s="197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146</v>
      </c>
      <c r="AU146" s="19" t="s">
        <v>80</v>
      </c>
    </row>
    <row r="147" spans="1:65" s="2" customFormat="1" ht="24.2" customHeight="1">
      <c r="A147" s="36"/>
      <c r="B147" s="37"/>
      <c r="C147" s="180" t="s">
        <v>224</v>
      </c>
      <c r="D147" s="180" t="s">
        <v>139</v>
      </c>
      <c r="E147" s="181" t="s">
        <v>225</v>
      </c>
      <c r="F147" s="182" t="s">
        <v>226</v>
      </c>
      <c r="G147" s="183" t="s">
        <v>142</v>
      </c>
      <c r="H147" s="184">
        <v>240</v>
      </c>
      <c r="I147" s="185"/>
      <c r="J147" s="186">
        <f>ROUND(I147*H147,2)</f>
        <v>0</v>
      </c>
      <c r="K147" s="182" t="s">
        <v>143</v>
      </c>
      <c r="L147" s="41"/>
      <c r="M147" s="187" t="s">
        <v>19</v>
      </c>
      <c r="N147" s="188" t="s">
        <v>43</v>
      </c>
      <c r="O147" s="66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144</v>
      </c>
      <c r="AT147" s="191" t="s">
        <v>139</v>
      </c>
      <c r="AU147" s="191" t="s">
        <v>80</v>
      </c>
      <c r="AY147" s="19" t="s">
        <v>136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78</v>
      </c>
      <c r="BK147" s="192">
        <f>ROUND(I147*H147,2)</f>
        <v>0</v>
      </c>
      <c r="BL147" s="19" t="s">
        <v>144</v>
      </c>
      <c r="BM147" s="191" t="s">
        <v>227</v>
      </c>
    </row>
    <row r="148" spans="1:65" s="2" customFormat="1" ht="11.25">
      <c r="A148" s="36"/>
      <c r="B148" s="37"/>
      <c r="C148" s="38"/>
      <c r="D148" s="193" t="s">
        <v>146</v>
      </c>
      <c r="E148" s="38"/>
      <c r="F148" s="194" t="s">
        <v>228</v>
      </c>
      <c r="G148" s="38"/>
      <c r="H148" s="38"/>
      <c r="I148" s="195"/>
      <c r="J148" s="38"/>
      <c r="K148" s="38"/>
      <c r="L148" s="41"/>
      <c r="M148" s="196"/>
      <c r="N148" s="197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146</v>
      </c>
      <c r="AU148" s="19" t="s">
        <v>80</v>
      </c>
    </row>
    <row r="149" spans="1:65" s="12" customFormat="1" ht="22.9" customHeight="1">
      <c r="B149" s="164"/>
      <c r="C149" s="165"/>
      <c r="D149" s="166" t="s">
        <v>71</v>
      </c>
      <c r="E149" s="178" t="s">
        <v>183</v>
      </c>
      <c r="F149" s="178" t="s">
        <v>229</v>
      </c>
      <c r="G149" s="165"/>
      <c r="H149" s="165"/>
      <c r="I149" s="168"/>
      <c r="J149" s="179">
        <f>BK149</f>
        <v>0</v>
      </c>
      <c r="K149" s="165"/>
      <c r="L149" s="170"/>
      <c r="M149" s="171"/>
      <c r="N149" s="172"/>
      <c r="O149" s="172"/>
      <c r="P149" s="173">
        <f>SUM(P150:P159)</f>
        <v>0</v>
      </c>
      <c r="Q149" s="172"/>
      <c r="R149" s="173">
        <f>SUM(R150:R159)</f>
        <v>0</v>
      </c>
      <c r="S149" s="172"/>
      <c r="T149" s="174">
        <f>SUM(T150:T159)</f>
        <v>0.372</v>
      </c>
      <c r="AR149" s="175" t="s">
        <v>78</v>
      </c>
      <c r="AT149" s="176" t="s">
        <v>71</v>
      </c>
      <c r="AU149" s="176" t="s">
        <v>78</v>
      </c>
      <c r="AY149" s="175" t="s">
        <v>136</v>
      </c>
      <c r="BK149" s="177">
        <f>SUM(BK150:BK159)</f>
        <v>0</v>
      </c>
    </row>
    <row r="150" spans="1:65" s="2" customFormat="1" ht="44.25" customHeight="1">
      <c r="A150" s="36"/>
      <c r="B150" s="37"/>
      <c r="C150" s="180" t="s">
        <v>230</v>
      </c>
      <c r="D150" s="180" t="s">
        <v>139</v>
      </c>
      <c r="E150" s="181" t="s">
        <v>231</v>
      </c>
      <c r="F150" s="182" t="s">
        <v>232</v>
      </c>
      <c r="G150" s="183" t="s">
        <v>142</v>
      </c>
      <c r="H150" s="184">
        <v>240</v>
      </c>
      <c r="I150" s="185"/>
      <c r="J150" s="186">
        <f>ROUND(I150*H150,2)</f>
        <v>0</v>
      </c>
      <c r="K150" s="182" t="s">
        <v>143</v>
      </c>
      <c r="L150" s="41"/>
      <c r="M150" s="187" t="s">
        <v>19</v>
      </c>
      <c r="N150" s="188" t="s">
        <v>43</v>
      </c>
      <c r="O150" s="66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144</v>
      </c>
      <c r="AT150" s="191" t="s">
        <v>139</v>
      </c>
      <c r="AU150" s="191" t="s">
        <v>80</v>
      </c>
      <c r="AY150" s="19" t="s">
        <v>136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78</v>
      </c>
      <c r="BK150" s="192">
        <f>ROUND(I150*H150,2)</f>
        <v>0</v>
      </c>
      <c r="BL150" s="19" t="s">
        <v>144</v>
      </c>
      <c r="BM150" s="191" t="s">
        <v>233</v>
      </c>
    </row>
    <row r="151" spans="1:65" s="2" customFormat="1" ht="11.25">
      <c r="A151" s="36"/>
      <c r="B151" s="37"/>
      <c r="C151" s="38"/>
      <c r="D151" s="193" t="s">
        <v>146</v>
      </c>
      <c r="E151" s="38"/>
      <c r="F151" s="194" t="s">
        <v>234</v>
      </c>
      <c r="G151" s="38"/>
      <c r="H151" s="38"/>
      <c r="I151" s="195"/>
      <c r="J151" s="38"/>
      <c r="K151" s="38"/>
      <c r="L151" s="41"/>
      <c r="M151" s="196"/>
      <c r="N151" s="197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146</v>
      </c>
      <c r="AU151" s="19" t="s">
        <v>80</v>
      </c>
    </row>
    <row r="152" spans="1:65" s="2" customFormat="1" ht="49.15" customHeight="1">
      <c r="A152" s="36"/>
      <c r="B152" s="37"/>
      <c r="C152" s="180" t="s">
        <v>235</v>
      </c>
      <c r="D152" s="180" t="s">
        <v>139</v>
      </c>
      <c r="E152" s="181" t="s">
        <v>236</v>
      </c>
      <c r="F152" s="182" t="s">
        <v>237</v>
      </c>
      <c r="G152" s="183" t="s">
        <v>142</v>
      </c>
      <c r="H152" s="184">
        <v>7200</v>
      </c>
      <c r="I152" s="185"/>
      <c r="J152" s="186">
        <f>ROUND(I152*H152,2)</f>
        <v>0</v>
      </c>
      <c r="K152" s="182" t="s">
        <v>143</v>
      </c>
      <c r="L152" s="41"/>
      <c r="M152" s="187" t="s">
        <v>19</v>
      </c>
      <c r="N152" s="188" t="s">
        <v>43</v>
      </c>
      <c r="O152" s="66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1" t="s">
        <v>144</v>
      </c>
      <c r="AT152" s="191" t="s">
        <v>139</v>
      </c>
      <c r="AU152" s="191" t="s">
        <v>80</v>
      </c>
      <c r="AY152" s="19" t="s">
        <v>136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78</v>
      </c>
      <c r="BK152" s="192">
        <f>ROUND(I152*H152,2)</f>
        <v>0</v>
      </c>
      <c r="BL152" s="19" t="s">
        <v>144</v>
      </c>
      <c r="BM152" s="191" t="s">
        <v>238</v>
      </c>
    </row>
    <row r="153" spans="1:65" s="2" customFormat="1" ht="11.25">
      <c r="A153" s="36"/>
      <c r="B153" s="37"/>
      <c r="C153" s="38"/>
      <c r="D153" s="193" t="s">
        <v>146</v>
      </c>
      <c r="E153" s="38"/>
      <c r="F153" s="194" t="s">
        <v>239</v>
      </c>
      <c r="G153" s="38"/>
      <c r="H153" s="38"/>
      <c r="I153" s="195"/>
      <c r="J153" s="38"/>
      <c r="K153" s="38"/>
      <c r="L153" s="41"/>
      <c r="M153" s="196"/>
      <c r="N153" s="197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146</v>
      </c>
      <c r="AU153" s="19" t="s">
        <v>80</v>
      </c>
    </row>
    <row r="154" spans="1:65" s="15" customFormat="1" ht="11.25">
      <c r="B154" s="231"/>
      <c r="C154" s="232"/>
      <c r="D154" s="200" t="s">
        <v>160</v>
      </c>
      <c r="E154" s="233" t="s">
        <v>19</v>
      </c>
      <c r="F154" s="234" t="s">
        <v>240</v>
      </c>
      <c r="G154" s="232"/>
      <c r="H154" s="233" t="s">
        <v>19</v>
      </c>
      <c r="I154" s="235"/>
      <c r="J154" s="232"/>
      <c r="K154" s="232"/>
      <c r="L154" s="236"/>
      <c r="M154" s="237"/>
      <c r="N154" s="238"/>
      <c r="O154" s="238"/>
      <c r="P154" s="238"/>
      <c r="Q154" s="238"/>
      <c r="R154" s="238"/>
      <c r="S154" s="238"/>
      <c r="T154" s="239"/>
      <c r="AT154" s="240" t="s">
        <v>160</v>
      </c>
      <c r="AU154" s="240" t="s">
        <v>80</v>
      </c>
      <c r="AV154" s="15" t="s">
        <v>78</v>
      </c>
      <c r="AW154" s="15" t="s">
        <v>32</v>
      </c>
      <c r="AX154" s="15" t="s">
        <v>72</v>
      </c>
      <c r="AY154" s="240" t="s">
        <v>136</v>
      </c>
    </row>
    <row r="155" spans="1:65" s="13" customFormat="1" ht="11.25">
      <c r="B155" s="198"/>
      <c r="C155" s="199"/>
      <c r="D155" s="200" t="s">
        <v>160</v>
      </c>
      <c r="E155" s="201" t="s">
        <v>19</v>
      </c>
      <c r="F155" s="202" t="s">
        <v>241</v>
      </c>
      <c r="G155" s="199"/>
      <c r="H155" s="203">
        <v>7200</v>
      </c>
      <c r="I155" s="204"/>
      <c r="J155" s="199"/>
      <c r="K155" s="199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160</v>
      </c>
      <c r="AU155" s="209" t="s">
        <v>80</v>
      </c>
      <c r="AV155" s="13" t="s">
        <v>80</v>
      </c>
      <c r="AW155" s="13" t="s">
        <v>32</v>
      </c>
      <c r="AX155" s="13" t="s">
        <v>78</v>
      </c>
      <c r="AY155" s="209" t="s">
        <v>136</v>
      </c>
    </row>
    <row r="156" spans="1:65" s="2" customFormat="1" ht="44.25" customHeight="1">
      <c r="A156" s="36"/>
      <c r="B156" s="37"/>
      <c r="C156" s="180" t="s">
        <v>242</v>
      </c>
      <c r="D156" s="180" t="s">
        <v>139</v>
      </c>
      <c r="E156" s="181" t="s">
        <v>243</v>
      </c>
      <c r="F156" s="182" t="s">
        <v>244</v>
      </c>
      <c r="G156" s="183" t="s">
        <v>142</v>
      </c>
      <c r="H156" s="184">
        <v>240</v>
      </c>
      <c r="I156" s="185"/>
      <c r="J156" s="186">
        <f>ROUND(I156*H156,2)</f>
        <v>0</v>
      </c>
      <c r="K156" s="182" t="s">
        <v>143</v>
      </c>
      <c r="L156" s="41"/>
      <c r="M156" s="187" t="s">
        <v>19</v>
      </c>
      <c r="N156" s="188" t="s">
        <v>43</v>
      </c>
      <c r="O156" s="66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144</v>
      </c>
      <c r="AT156" s="191" t="s">
        <v>139</v>
      </c>
      <c r="AU156" s="191" t="s">
        <v>80</v>
      </c>
      <c r="AY156" s="19" t="s">
        <v>136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78</v>
      </c>
      <c r="BK156" s="192">
        <f>ROUND(I156*H156,2)</f>
        <v>0</v>
      </c>
      <c r="BL156" s="19" t="s">
        <v>144</v>
      </c>
      <c r="BM156" s="191" t="s">
        <v>245</v>
      </c>
    </row>
    <row r="157" spans="1:65" s="2" customFormat="1" ht="11.25">
      <c r="A157" s="36"/>
      <c r="B157" s="37"/>
      <c r="C157" s="38"/>
      <c r="D157" s="193" t="s">
        <v>146</v>
      </c>
      <c r="E157" s="38"/>
      <c r="F157" s="194" t="s">
        <v>246</v>
      </c>
      <c r="G157" s="38"/>
      <c r="H157" s="38"/>
      <c r="I157" s="195"/>
      <c r="J157" s="38"/>
      <c r="K157" s="38"/>
      <c r="L157" s="41"/>
      <c r="M157" s="196"/>
      <c r="N157" s="197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146</v>
      </c>
      <c r="AU157" s="19" t="s">
        <v>80</v>
      </c>
    </row>
    <row r="158" spans="1:65" s="2" customFormat="1" ht="37.9" customHeight="1">
      <c r="A158" s="36"/>
      <c r="B158" s="37"/>
      <c r="C158" s="180" t="s">
        <v>7</v>
      </c>
      <c r="D158" s="180" t="s">
        <v>139</v>
      </c>
      <c r="E158" s="181" t="s">
        <v>247</v>
      </c>
      <c r="F158" s="182" t="s">
        <v>248</v>
      </c>
      <c r="G158" s="183" t="s">
        <v>142</v>
      </c>
      <c r="H158" s="184">
        <v>6</v>
      </c>
      <c r="I158" s="185"/>
      <c r="J158" s="186">
        <f>ROUND(I158*H158,2)</f>
        <v>0</v>
      </c>
      <c r="K158" s="182" t="s">
        <v>143</v>
      </c>
      <c r="L158" s="41"/>
      <c r="M158" s="187" t="s">
        <v>19</v>
      </c>
      <c r="N158" s="188" t="s">
        <v>43</v>
      </c>
      <c r="O158" s="66"/>
      <c r="P158" s="189">
        <f>O158*H158</f>
        <v>0</v>
      </c>
      <c r="Q158" s="189">
        <v>0</v>
      </c>
      <c r="R158" s="189">
        <f>Q158*H158</f>
        <v>0</v>
      </c>
      <c r="S158" s="189">
        <v>6.2E-2</v>
      </c>
      <c r="T158" s="190">
        <f>S158*H158</f>
        <v>0.372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144</v>
      </c>
      <c r="AT158" s="191" t="s">
        <v>139</v>
      </c>
      <c r="AU158" s="191" t="s">
        <v>80</v>
      </c>
      <c r="AY158" s="19" t="s">
        <v>136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78</v>
      </c>
      <c r="BK158" s="192">
        <f>ROUND(I158*H158,2)</f>
        <v>0</v>
      </c>
      <c r="BL158" s="19" t="s">
        <v>144</v>
      </c>
      <c r="BM158" s="191" t="s">
        <v>249</v>
      </c>
    </row>
    <row r="159" spans="1:65" s="2" customFormat="1" ht="11.25">
      <c r="A159" s="36"/>
      <c r="B159" s="37"/>
      <c r="C159" s="38"/>
      <c r="D159" s="193" t="s">
        <v>146</v>
      </c>
      <c r="E159" s="38"/>
      <c r="F159" s="194" t="s">
        <v>250</v>
      </c>
      <c r="G159" s="38"/>
      <c r="H159" s="38"/>
      <c r="I159" s="195"/>
      <c r="J159" s="38"/>
      <c r="K159" s="38"/>
      <c r="L159" s="41"/>
      <c r="M159" s="196"/>
      <c r="N159" s="197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146</v>
      </c>
      <c r="AU159" s="19" t="s">
        <v>80</v>
      </c>
    </row>
    <row r="160" spans="1:65" s="12" customFormat="1" ht="22.9" customHeight="1">
      <c r="B160" s="164"/>
      <c r="C160" s="165"/>
      <c r="D160" s="166" t="s">
        <v>71</v>
      </c>
      <c r="E160" s="178" t="s">
        <v>251</v>
      </c>
      <c r="F160" s="178" t="s">
        <v>252</v>
      </c>
      <c r="G160" s="165"/>
      <c r="H160" s="165"/>
      <c r="I160" s="168"/>
      <c r="J160" s="179">
        <f>BK160</f>
        <v>0</v>
      </c>
      <c r="K160" s="165"/>
      <c r="L160" s="170"/>
      <c r="M160" s="171"/>
      <c r="N160" s="172"/>
      <c r="O160" s="172"/>
      <c r="P160" s="173">
        <f>SUM(P161:P169)</f>
        <v>0</v>
      </c>
      <c r="Q160" s="172"/>
      <c r="R160" s="173">
        <f>SUM(R161:R169)</f>
        <v>0</v>
      </c>
      <c r="S160" s="172"/>
      <c r="T160" s="174">
        <f>SUM(T161:T169)</f>
        <v>0</v>
      </c>
      <c r="AR160" s="175" t="s">
        <v>78</v>
      </c>
      <c r="AT160" s="176" t="s">
        <v>71</v>
      </c>
      <c r="AU160" s="176" t="s">
        <v>78</v>
      </c>
      <c r="AY160" s="175" t="s">
        <v>136</v>
      </c>
      <c r="BK160" s="177">
        <f>SUM(BK161:BK169)</f>
        <v>0</v>
      </c>
    </row>
    <row r="161" spans="1:65" s="2" customFormat="1" ht="37.9" customHeight="1">
      <c r="A161" s="36"/>
      <c r="B161" s="37"/>
      <c r="C161" s="180" t="s">
        <v>253</v>
      </c>
      <c r="D161" s="180" t="s">
        <v>139</v>
      </c>
      <c r="E161" s="181" t="s">
        <v>254</v>
      </c>
      <c r="F161" s="182" t="s">
        <v>255</v>
      </c>
      <c r="G161" s="183" t="s">
        <v>256</v>
      </c>
      <c r="H161" s="184">
        <v>0.88700000000000001</v>
      </c>
      <c r="I161" s="185"/>
      <c r="J161" s="186">
        <f>ROUND(I161*H161,2)</f>
        <v>0</v>
      </c>
      <c r="K161" s="182" t="s">
        <v>143</v>
      </c>
      <c r="L161" s="41"/>
      <c r="M161" s="187" t="s">
        <v>19</v>
      </c>
      <c r="N161" s="188" t="s">
        <v>43</v>
      </c>
      <c r="O161" s="66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144</v>
      </c>
      <c r="AT161" s="191" t="s">
        <v>139</v>
      </c>
      <c r="AU161" s="191" t="s">
        <v>80</v>
      </c>
      <c r="AY161" s="19" t="s">
        <v>136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78</v>
      </c>
      <c r="BK161" s="192">
        <f>ROUND(I161*H161,2)</f>
        <v>0</v>
      </c>
      <c r="BL161" s="19" t="s">
        <v>144</v>
      </c>
      <c r="BM161" s="191" t="s">
        <v>257</v>
      </c>
    </row>
    <row r="162" spans="1:65" s="2" customFormat="1" ht="11.25">
      <c r="A162" s="36"/>
      <c r="B162" s="37"/>
      <c r="C162" s="38"/>
      <c r="D162" s="193" t="s">
        <v>146</v>
      </c>
      <c r="E162" s="38"/>
      <c r="F162" s="194" t="s">
        <v>258</v>
      </c>
      <c r="G162" s="38"/>
      <c r="H162" s="38"/>
      <c r="I162" s="195"/>
      <c r="J162" s="38"/>
      <c r="K162" s="38"/>
      <c r="L162" s="41"/>
      <c r="M162" s="196"/>
      <c r="N162" s="197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146</v>
      </c>
      <c r="AU162" s="19" t="s">
        <v>80</v>
      </c>
    </row>
    <row r="163" spans="1:65" s="2" customFormat="1" ht="33" customHeight="1">
      <c r="A163" s="36"/>
      <c r="B163" s="37"/>
      <c r="C163" s="180" t="s">
        <v>259</v>
      </c>
      <c r="D163" s="180" t="s">
        <v>139</v>
      </c>
      <c r="E163" s="181" t="s">
        <v>260</v>
      </c>
      <c r="F163" s="182" t="s">
        <v>261</v>
      </c>
      <c r="G163" s="183" t="s">
        <v>256</v>
      </c>
      <c r="H163" s="184">
        <v>0.88700000000000001</v>
      </c>
      <c r="I163" s="185"/>
      <c r="J163" s="186">
        <f>ROUND(I163*H163,2)</f>
        <v>0</v>
      </c>
      <c r="K163" s="182" t="s">
        <v>143</v>
      </c>
      <c r="L163" s="41"/>
      <c r="M163" s="187" t="s">
        <v>19</v>
      </c>
      <c r="N163" s="188" t="s">
        <v>43</v>
      </c>
      <c r="O163" s="66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144</v>
      </c>
      <c r="AT163" s="191" t="s">
        <v>139</v>
      </c>
      <c r="AU163" s="191" t="s">
        <v>80</v>
      </c>
      <c r="AY163" s="19" t="s">
        <v>136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78</v>
      </c>
      <c r="BK163" s="192">
        <f>ROUND(I163*H163,2)</f>
        <v>0</v>
      </c>
      <c r="BL163" s="19" t="s">
        <v>144</v>
      </c>
      <c r="BM163" s="191" t="s">
        <v>262</v>
      </c>
    </row>
    <row r="164" spans="1:65" s="2" customFormat="1" ht="11.25">
      <c r="A164" s="36"/>
      <c r="B164" s="37"/>
      <c r="C164" s="38"/>
      <c r="D164" s="193" t="s">
        <v>146</v>
      </c>
      <c r="E164" s="38"/>
      <c r="F164" s="194" t="s">
        <v>263</v>
      </c>
      <c r="G164" s="38"/>
      <c r="H164" s="38"/>
      <c r="I164" s="195"/>
      <c r="J164" s="38"/>
      <c r="K164" s="38"/>
      <c r="L164" s="41"/>
      <c r="M164" s="196"/>
      <c r="N164" s="197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146</v>
      </c>
      <c r="AU164" s="19" t="s">
        <v>80</v>
      </c>
    </row>
    <row r="165" spans="1:65" s="2" customFormat="1" ht="44.25" customHeight="1">
      <c r="A165" s="36"/>
      <c r="B165" s="37"/>
      <c r="C165" s="180" t="s">
        <v>264</v>
      </c>
      <c r="D165" s="180" t="s">
        <v>139</v>
      </c>
      <c r="E165" s="181" t="s">
        <v>265</v>
      </c>
      <c r="F165" s="182" t="s">
        <v>266</v>
      </c>
      <c r="G165" s="183" t="s">
        <v>256</v>
      </c>
      <c r="H165" s="184">
        <v>8.8699999999999992</v>
      </c>
      <c r="I165" s="185"/>
      <c r="J165" s="186">
        <f>ROUND(I165*H165,2)</f>
        <v>0</v>
      </c>
      <c r="K165" s="182" t="s">
        <v>143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144</v>
      </c>
      <c r="AT165" s="191" t="s">
        <v>139</v>
      </c>
      <c r="AU165" s="191" t="s">
        <v>80</v>
      </c>
      <c r="AY165" s="19" t="s">
        <v>136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78</v>
      </c>
      <c r="BK165" s="192">
        <f>ROUND(I165*H165,2)</f>
        <v>0</v>
      </c>
      <c r="BL165" s="19" t="s">
        <v>144</v>
      </c>
      <c r="BM165" s="191" t="s">
        <v>267</v>
      </c>
    </row>
    <row r="166" spans="1:65" s="2" customFormat="1" ht="11.25">
      <c r="A166" s="36"/>
      <c r="B166" s="37"/>
      <c r="C166" s="38"/>
      <c r="D166" s="193" t="s">
        <v>146</v>
      </c>
      <c r="E166" s="38"/>
      <c r="F166" s="194" t="s">
        <v>268</v>
      </c>
      <c r="G166" s="38"/>
      <c r="H166" s="38"/>
      <c r="I166" s="195"/>
      <c r="J166" s="38"/>
      <c r="K166" s="38"/>
      <c r="L166" s="41"/>
      <c r="M166" s="196"/>
      <c r="N166" s="197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146</v>
      </c>
      <c r="AU166" s="19" t="s">
        <v>80</v>
      </c>
    </row>
    <row r="167" spans="1:65" s="13" customFormat="1" ht="11.25">
      <c r="B167" s="198"/>
      <c r="C167" s="199"/>
      <c r="D167" s="200" t="s">
        <v>160</v>
      </c>
      <c r="E167" s="199"/>
      <c r="F167" s="202" t="s">
        <v>269</v>
      </c>
      <c r="G167" s="199"/>
      <c r="H167" s="203">
        <v>8.8699999999999992</v>
      </c>
      <c r="I167" s="204"/>
      <c r="J167" s="199"/>
      <c r="K167" s="199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160</v>
      </c>
      <c r="AU167" s="209" t="s">
        <v>80</v>
      </c>
      <c r="AV167" s="13" t="s">
        <v>80</v>
      </c>
      <c r="AW167" s="13" t="s">
        <v>4</v>
      </c>
      <c r="AX167" s="13" t="s">
        <v>78</v>
      </c>
      <c r="AY167" s="209" t="s">
        <v>136</v>
      </c>
    </row>
    <row r="168" spans="1:65" s="2" customFormat="1" ht="44.25" customHeight="1">
      <c r="A168" s="36"/>
      <c r="B168" s="37"/>
      <c r="C168" s="180" t="s">
        <v>270</v>
      </c>
      <c r="D168" s="180" t="s">
        <v>139</v>
      </c>
      <c r="E168" s="181" t="s">
        <v>271</v>
      </c>
      <c r="F168" s="182" t="s">
        <v>272</v>
      </c>
      <c r="G168" s="183" t="s">
        <v>256</v>
      </c>
      <c r="H168" s="184">
        <v>0.88700000000000001</v>
      </c>
      <c r="I168" s="185"/>
      <c r="J168" s="186">
        <f>ROUND(I168*H168,2)</f>
        <v>0</v>
      </c>
      <c r="K168" s="182" t="s">
        <v>143</v>
      </c>
      <c r="L168" s="41"/>
      <c r="M168" s="187" t="s">
        <v>19</v>
      </c>
      <c r="N168" s="188" t="s">
        <v>43</v>
      </c>
      <c r="O168" s="66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144</v>
      </c>
      <c r="AT168" s="191" t="s">
        <v>139</v>
      </c>
      <c r="AU168" s="191" t="s">
        <v>80</v>
      </c>
      <c r="AY168" s="19" t="s">
        <v>136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78</v>
      </c>
      <c r="BK168" s="192">
        <f>ROUND(I168*H168,2)</f>
        <v>0</v>
      </c>
      <c r="BL168" s="19" t="s">
        <v>144</v>
      </c>
      <c r="BM168" s="191" t="s">
        <v>273</v>
      </c>
    </row>
    <row r="169" spans="1:65" s="2" customFormat="1" ht="11.25">
      <c r="A169" s="36"/>
      <c r="B169" s="37"/>
      <c r="C169" s="38"/>
      <c r="D169" s="193" t="s">
        <v>146</v>
      </c>
      <c r="E169" s="38"/>
      <c r="F169" s="194" t="s">
        <v>274</v>
      </c>
      <c r="G169" s="38"/>
      <c r="H169" s="38"/>
      <c r="I169" s="195"/>
      <c r="J169" s="38"/>
      <c r="K169" s="38"/>
      <c r="L169" s="41"/>
      <c r="M169" s="196"/>
      <c r="N169" s="197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146</v>
      </c>
      <c r="AU169" s="19" t="s">
        <v>80</v>
      </c>
    </row>
    <row r="170" spans="1:65" s="12" customFormat="1" ht="22.9" customHeight="1">
      <c r="B170" s="164"/>
      <c r="C170" s="165"/>
      <c r="D170" s="166" t="s">
        <v>71</v>
      </c>
      <c r="E170" s="178" t="s">
        <v>275</v>
      </c>
      <c r="F170" s="178" t="s">
        <v>276</v>
      </c>
      <c r="G170" s="165"/>
      <c r="H170" s="165"/>
      <c r="I170" s="168"/>
      <c r="J170" s="179">
        <f>BK170</f>
        <v>0</v>
      </c>
      <c r="K170" s="165"/>
      <c r="L170" s="170"/>
      <c r="M170" s="171"/>
      <c r="N170" s="172"/>
      <c r="O170" s="172"/>
      <c r="P170" s="173">
        <f>SUM(P171:P172)</f>
        <v>0</v>
      </c>
      <c r="Q170" s="172"/>
      <c r="R170" s="173">
        <f>SUM(R171:R172)</f>
        <v>0</v>
      </c>
      <c r="S170" s="172"/>
      <c r="T170" s="174">
        <f>SUM(T171:T172)</f>
        <v>0</v>
      </c>
      <c r="AR170" s="175" t="s">
        <v>78</v>
      </c>
      <c r="AT170" s="176" t="s">
        <v>71</v>
      </c>
      <c r="AU170" s="176" t="s">
        <v>78</v>
      </c>
      <c r="AY170" s="175" t="s">
        <v>136</v>
      </c>
      <c r="BK170" s="177">
        <f>SUM(BK171:BK172)</f>
        <v>0</v>
      </c>
    </row>
    <row r="171" spans="1:65" s="2" customFormat="1" ht="55.5" customHeight="1">
      <c r="A171" s="36"/>
      <c r="B171" s="37"/>
      <c r="C171" s="180" t="s">
        <v>277</v>
      </c>
      <c r="D171" s="180" t="s">
        <v>139</v>
      </c>
      <c r="E171" s="181" t="s">
        <v>278</v>
      </c>
      <c r="F171" s="182" t="s">
        <v>279</v>
      </c>
      <c r="G171" s="183" t="s">
        <v>256</v>
      </c>
      <c r="H171" s="184">
        <v>11.207000000000001</v>
      </c>
      <c r="I171" s="185"/>
      <c r="J171" s="186">
        <f>ROUND(I171*H171,2)</f>
        <v>0</v>
      </c>
      <c r="K171" s="182" t="s">
        <v>143</v>
      </c>
      <c r="L171" s="41"/>
      <c r="M171" s="187" t="s">
        <v>19</v>
      </c>
      <c r="N171" s="188" t="s">
        <v>43</v>
      </c>
      <c r="O171" s="66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1" t="s">
        <v>144</v>
      </c>
      <c r="AT171" s="191" t="s">
        <v>139</v>
      </c>
      <c r="AU171" s="191" t="s">
        <v>80</v>
      </c>
      <c r="AY171" s="19" t="s">
        <v>136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78</v>
      </c>
      <c r="BK171" s="192">
        <f>ROUND(I171*H171,2)</f>
        <v>0</v>
      </c>
      <c r="BL171" s="19" t="s">
        <v>144</v>
      </c>
      <c r="BM171" s="191" t="s">
        <v>280</v>
      </c>
    </row>
    <row r="172" spans="1:65" s="2" customFormat="1" ht="11.25">
      <c r="A172" s="36"/>
      <c r="B172" s="37"/>
      <c r="C172" s="38"/>
      <c r="D172" s="193" t="s">
        <v>146</v>
      </c>
      <c r="E172" s="38"/>
      <c r="F172" s="194" t="s">
        <v>281</v>
      </c>
      <c r="G172" s="38"/>
      <c r="H172" s="38"/>
      <c r="I172" s="195"/>
      <c r="J172" s="38"/>
      <c r="K172" s="38"/>
      <c r="L172" s="41"/>
      <c r="M172" s="196"/>
      <c r="N172" s="197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146</v>
      </c>
      <c r="AU172" s="19" t="s">
        <v>80</v>
      </c>
    </row>
    <row r="173" spans="1:65" s="12" customFormat="1" ht="25.9" customHeight="1">
      <c r="B173" s="164"/>
      <c r="C173" s="165"/>
      <c r="D173" s="166" t="s">
        <v>71</v>
      </c>
      <c r="E173" s="167" t="s">
        <v>282</v>
      </c>
      <c r="F173" s="167" t="s">
        <v>283</v>
      </c>
      <c r="G173" s="165"/>
      <c r="H173" s="165"/>
      <c r="I173" s="168"/>
      <c r="J173" s="169">
        <f>BK173</f>
        <v>0</v>
      </c>
      <c r="K173" s="165"/>
      <c r="L173" s="170"/>
      <c r="M173" s="171"/>
      <c r="N173" s="172"/>
      <c r="O173" s="172"/>
      <c r="P173" s="173">
        <f>P174+P184+P196+P204+P239+P247</f>
        <v>0</v>
      </c>
      <c r="Q173" s="172"/>
      <c r="R173" s="173">
        <f>R174+R184+R196+R204+R239+R247</f>
        <v>1.6971568605100003</v>
      </c>
      <c r="S173" s="172"/>
      <c r="T173" s="174">
        <f>T174+T184+T196+T204+T239+T247</f>
        <v>0.51486999999999994</v>
      </c>
      <c r="AR173" s="175" t="s">
        <v>80</v>
      </c>
      <c r="AT173" s="176" t="s">
        <v>71</v>
      </c>
      <c r="AU173" s="176" t="s">
        <v>72</v>
      </c>
      <c r="AY173" s="175" t="s">
        <v>136</v>
      </c>
      <c r="BK173" s="177">
        <f>BK174+BK184+BK196+BK204+BK239+BK247</f>
        <v>0</v>
      </c>
    </row>
    <row r="174" spans="1:65" s="12" customFormat="1" ht="22.9" customHeight="1">
      <c r="B174" s="164"/>
      <c r="C174" s="165"/>
      <c r="D174" s="166" t="s">
        <v>71</v>
      </c>
      <c r="E174" s="178" t="s">
        <v>284</v>
      </c>
      <c r="F174" s="178" t="s">
        <v>285</v>
      </c>
      <c r="G174" s="165"/>
      <c r="H174" s="165"/>
      <c r="I174" s="168"/>
      <c r="J174" s="179">
        <f>BK174</f>
        <v>0</v>
      </c>
      <c r="K174" s="165"/>
      <c r="L174" s="170"/>
      <c r="M174" s="171"/>
      <c r="N174" s="172"/>
      <c r="O174" s="172"/>
      <c r="P174" s="173">
        <f>SUM(P175:P183)</f>
        <v>0</v>
      </c>
      <c r="Q174" s="172"/>
      <c r="R174" s="173">
        <f>SUM(R175:R183)</f>
        <v>1.1587479000000001</v>
      </c>
      <c r="S174" s="172"/>
      <c r="T174" s="174">
        <f>SUM(T175:T183)</f>
        <v>0.26</v>
      </c>
      <c r="AR174" s="175" t="s">
        <v>80</v>
      </c>
      <c r="AT174" s="176" t="s">
        <v>71</v>
      </c>
      <c r="AU174" s="176" t="s">
        <v>78</v>
      </c>
      <c r="AY174" s="175" t="s">
        <v>136</v>
      </c>
      <c r="BK174" s="177">
        <f>SUM(BK175:BK183)</f>
        <v>0</v>
      </c>
    </row>
    <row r="175" spans="1:65" s="2" customFormat="1" ht="37.9" customHeight="1">
      <c r="A175" s="36"/>
      <c r="B175" s="37"/>
      <c r="C175" s="180" t="s">
        <v>286</v>
      </c>
      <c r="D175" s="180" t="s">
        <v>139</v>
      </c>
      <c r="E175" s="181" t="s">
        <v>287</v>
      </c>
      <c r="F175" s="182" t="s">
        <v>288</v>
      </c>
      <c r="G175" s="183" t="s">
        <v>142</v>
      </c>
      <c r="H175" s="184">
        <v>130</v>
      </c>
      <c r="I175" s="185"/>
      <c r="J175" s="186">
        <f>ROUND(I175*H175,2)</f>
        <v>0</v>
      </c>
      <c r="K175" s="182" t="s">
        <v>143</v>
      </c>
      <c r="L175" s="41"/>
      <c r="M175" s="187" t="s">
        <v>19</v>
      </c>
      <c r="N175" s="188" t="s">
        <v>43</v>
      </c>
      <c r="O175" s="66"/>
      <c r="P175" s="189">
        <f>O175*H175</f>
        <v>0</v>
      </c>
      <c r="Q175" s="189">
        <v>0</v>
      </c>
      <c r="R175" s="189">
        <f>Q175*H175</f>
        <v>0</v>
      </c>
      <c r="S175" s="189">
        <v>2E-3</v>
      </c>
      <c r="T175" s="190">
        <f>S175*H175</f>
        <v>0.26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1" t="s">
        <v>219</v>
      </c>
      <c r="AT175" s="191" t="s">
        <v>139</v>
      </c>
      <c r="AU175" s="191" t="s">
        <v>80</v>
      </c>
      <c r="AY175" s="19" t="s">
        <v>136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78</v>
      </c>
      <c r="BK175" s="192">
        <f>ROUND(I175*H175,2)</f>
        <v>0</v>
      </c>
      <c r="BL175" s="19" t="s">
        <v>219</v>
      </c>
      <c r="BM175" s="191" t="s">
        <v>289</v>
      </c>
    </row>
    <row r="176" spans="1:65" s="2" customFormat="1" ht="11.25">
      <c r="A176" s="36"/>
      <c r="B176" s="37"/>
      <c r="C176" s="38"/>
      <c r="D176" s="193" t="s">
        <v>146</v>
      </c>
      <c r="E176" s="38"/>
      <c r="F176" s="194" t="s">
        <v>290</v>
      </c>
      <c r="G176" s="38"/>
      <c r="H176" s="38"/>
      <c r="I176" s="195"/>
      <c r="J176" s="38"/>
      <c r="K176" s="38"/>
      <c r="L176" s="41"/>
      <c r="M176" s="196"/>
      <c r="N176" s="197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146</v>
      </c>
      <c r="AU176" s="19" t="s">
        <v>80</v>
      </c>
    </row>
    <row r="177" spans="1:65" s="2" customFormat="1" ht="24.2" customHeight="1">
      <c r="A177" s="36"/>
      <c r="B177" s="37"/>
      <c r="C177" s="180" t="s">
        <v>291</v>
      </c>
      <c r="D177" s="180" t="s">
        <v>139</v>
      </c>
      <c r="E177" s="181" t="s">
        <v>292</v>
      </c>
      <c r="F177" s="182" t="s">
        <v>293</v>
      </c>
      <c r="G177" s="183" t="s">
        <v>142</v>
      </c>
      <c r="H177" s="184">
        <v>130</v>
      </c>
      <c r="I177" s="185"/>
      <c r="J177" s="186">
        <f>ROUND(I177*H177,2)</f>
        <v>0</v>
      </c>
      <c r="K177" s="182" t="s">
        <v>143</v>
      </c>
      <c r="L177" s="41"/>
      <c r="M177" s="187" t="s">
        <v>19</v>
      </c>
      <c r="N177" s="188" t="s">
        <v>43</v>
      </c>
      <c r="O177" s="66"/>
      <c r="P177" s="189">
        <f>O177*H177</f>
        <v>0</v>
      </c>
      <c r="Q177" s="189">
        <v>8.8312999999999998E-4</v>
      </c>
      <c r="R177" s="189">
        <f>Q177*H177</f>
        <v>0.1148069</v>
      </c>
      <c r="S177" s="189">
        <v>0</v>
      </c>
      <c r="T177" s="19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1" t="s">
        <v>219</v>
      </c>
      <c r="AT177" s="191" t="s">
        <v>139</v>
      </c>
      <c r="AU177" s="191" t="s">
        <v>80</v>
      </c>
      <c r="AY177" s="19" t="s">
        <v>136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78</v>
      </c>
      <c r="BK177" s="192">
        <f>ROUND(I177*H177,2)</f>
        <v>0</v>
      </c>
      <c r="BL177" s="19" t="s">
        <v>219</v>
      </c>
      <c r="BM177" s="191" t="s">
        <v>294</v>
      </c>
    </row>
    <row r="178" spans="1:65" s="2" customFormat="1" ht="11.25">
      <c r="A178" s="36"/>
      <c r="B178" s="37"/>
      <c r="C178" s="38"/>
      <c r="D178" s="193" t="s">
        <v>146</v>
      </c>
      <c r="E178" s="38"/>
      <c r="F178" s="194" t="s">
        <v>295</v>
      </c>
      <c r="G178" s="38"/>
      <c r="H178" s="38"/>
      <c r="I178" s="195"/>
      <c r="J178" s="38"/>
      <c r="K178" s="38"/>
      <c r="L178" s="41"/>
      <c r="M178" s="196"/>
      <c r="N178" s="197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146</v>
      </c>
      <c r="AU178" s="19" t="s">
        <v>80</v>
      </c>
    </row>
    <row r="179" spans="1:65" s="2" customFormat="1" ht="49.15" customHeight="1">
      <c r="A179" s="36"/>
      <c r="B179" s="37"/>
      <c r="C179" s="210" t="s">
        <v>296</v>
      </c>
      <c r="D179" s="210" t="s">
        <v>169</v>
      </c>
      <c r="E179" s="211" t="s">
        <v>297</v>
      </c>
      <c r="F179" s="212" t="s">
        <v>298</v>
      </c>
      <c r="G179" s="213" t="s">
        <v>142</v>
      </c>
      <c r="H179" s="214">
        <v>196.97</v>
      </c>
      <c r="I179" s="215"/>
      <c r="J179" s="216">
        <f>ROUND(I179*H179,2)</f>
        <v>0</v>
      </c>
      <c r="K179" s="212" t="s">
        <v>143</v>
      </c>
      <c r="L179" s="217"/>
      <c r="M179" s="218" t="s">
        <v>19</v>
      </c>
      <c r="N179" s="219" t="s">
        <v>43</v>
      </c>
      <c r="O179" s="66"/>
      <c r="P179" s="189">
        <f>O179*H179</f>
        <v>0</v>
      </c>
      <c r="Q179" s="189">
        <v>5.3E-3</v>
      </c>
      <c r="R179" s="189">
        <f>Q179*H179</f>
        <v>1.043941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299</v>
      </c>
      <c r="AT179" s="191" t="s">
        <v>169</v>
      </c>
      <c r="AU179" s="191" t="s">
        <v>80</v>
      </c>
      <c r="AY179" s="19" t="s">
        <v>136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78</v>
      </c>
      <c r="BK179" s="192">
        <f>ROUND(I179*H179,2)</f>
        <v>0</v>
      </c>
      <c r="BL179" s="19" t="s">
        <v>219</v>
      </c>
      <c r="BM179" s="191" t="s">
        <v>300</v>
      </c>
    </row>
    <row r="180" spans="1:65" s="13" customFormat="1" ht="11.25">
      <c r="B180" s="198"/>
      <c r="C180" s="199"/>
      <c r="D180" s="200" t="s">
        <v>160</v>
      </c>
      <c r="E180" s="201" t="s">
        <v>19</v>
      </c>
      <c r="F180" s="202" t="s">
        <v>301</v>
      </c>
      <c r="G180" s="199"/>
      <c r="H180" s="203">
        <v>169</v>
      </c>
      <c r="I180" s="204"/>
      <c r="J180" s="199"/>
      <c r="K180" s="199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160</v>
      </c>
      <c r="AU180" s="209" t="s">
        <v>80</v>
      </c>
      <c r="AV180" s="13" t="s">
        <v>80</v>
      </c>
      <c r="AW180" s="13" t="s">
        <v>32</v>
      </c>
      <c r="AX180" s="13" t="s">
        <v>78</v>
      </c>
      <c r="AY180" s="209" t="s">
        <v>136</v>
      </c>
    </row>
    <row r="181" spans="1:65" s="13" customFormat="1" ht="11.25">
      <c r="B181" s="198"/>
      <c r="C181" s="199"/>
      <c r="D181" s="200" t="s">
        <v>160</v>
      </c>
      <c r="E181" s="199"/>
      <c r="F181" s="202" t="s">
        <v>302</v>
      </c>
      <c r="G181" s="199"/>
      <c r="H181" s="203">
        <v>196.97</v>
      </c>
      <c r="I181" s="204"/>
      <c r="J181" s="199"/>
      <c r="K181" s="199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160</v>
      </c>
      <c r="AU181" s="209" t="s">
        <v>80</v>
      </c>
      <c r="AV181" s="13" t="s">
        <v>80</v>
      </c>
      <c r="AW181" s="13" t="s">
        <v>4</v>
      </c>
      <c r="AX181" s="13" t="s">
        <v>78</v>
      </c>
      <c r="AY181" s="209" t="s">
        <v>136</v>
      </c>
    </row>
    <row r="182" spans="1:65" s="2" customFormat="1" ht="49.15" customHeight="1">
      <c r="A182" s="36"/>
      <c r="B182" s="37"/>
      <c r="C182" s="180" t="s">
        <v>303</v>
      </c>
      <c r="D182" s="180" t="s">
        <v>139</v>
      </c>
      <c r="E182" s="181" t="s">
        <v>304</v>
      </c>
      <c r="F182" s="182" t="s">
        <v>305</v>
      </c>
      <c r="G182" s="183" t="s">
        <v>256</v>
      </c>
      <c r="H182" s="184">
        <v>1.159</v>
      </c>
      <c r="I182" s="185"/>
      <c r="J182" s="186">
        <f>ROUND(I182*H182,2)</f>
        <v>0</v>
      </c>
      <c r="K182" s="182" t="s">
        <v>143</v>
      </c>
      <c r="L182" s="41"/>
      <c r="M182" s="187" t="s">
        <v>19</v>
      </c>
      <c r="N182" s="188" t="s">
        <v>43</v>
      </c>
      <c r="O182" s="66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219</v>
      </c>
      <c r="AT182" s="191" t="s">
        <v>139</v>
      </c>
      <c r="AU182" s="191" t="s">
        <v>80</v>
      </c>
      <c r="AY182" s="19" t="s">
        <v>136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78</v>
      </c>
      <c r="BK182" s="192">
        <f>ROUND(I182*H182,2)</f>
        <v>0</v>
      </c>
      <c r="BL182" s="19" t="s">
        <v>219</v>
      </c>
      <c r="BM182" s="191" t="s">
        <v>306</v>
      </c>
    </row>
    <row r="183" spans="1:65" s="2" customFormat="1" ht="11.25">
      <c r="A183" s="36"/>
      <c r="B183" s="37"/>
      <c r="C183" s="38"/>
      <c r="D183" s="193" t="s">
        <v>146</v>
      </c>
      <c r="E183" s="38"/>
      <c r="F183" s="194" t="s">
        <v>307</v>
      </c>
      <c r="G183" s="38"/>
      <c r="H183" s="38"/>
      <c r="I183" s="195"/>
      <c r="J183" s="38"/>
      <c r="K183" s="38"/>
      <c r="L183" s="41"/>
      <c r="M183" s="196"/>
      <c r="N183" s="197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146</v>
      </c>
      <c r="AU183" s="19" t="s">
        <v>80</v>
      </c>
    </row>
    <row r="184" spans="1:65" s="12" customFormat="1" ht="22.9" customHeight="1">
      <c r="B184" s="164"/>
      <c r="C184" s="165"/>
      <c r="D184" s="166" t="s">
        <v>71</v>
      </c>
      <c r="E184" s="178" t="s">
        <v>308</v>
      </c>
      <c r="F184" s="178" t="s">
        <v>309</v>
      </c>
      <c r="G184" s="165"/>
      <c r="H184" s="165"/>
      <c r="I184" s="168"/>
      <c r="J184" s="179">
        <f>BK184</f>
        <v>0</v>
      </c>
      <c r="K184" s="165"/>
      <c r="L184" s="170"/>
      <c r="M184" s="171"/>
      <c r="N184" s="172"/>
      <c r="O184" s="172"/>
      <c r="P184" s="173">
        <f>SUM(P185:P195)</f>
        <v>0</v>
      </c>
      <c r="Q184" s="172"/>
      <c r="R184" s="173">
        <f>SUM(R185:R195)</f>
        <v>2.3499999999999997E-3</v>
      </c>
      <c r="S184" s="172"/>
      <c r="T184" s="174">
        <f>SUM(T185:T195)</f>
        <v>0</v>
      </c>
      <c r="AR184" s="175" t="s">
        <v>80</v>
      </c>
      <c r="AT184" s="176" t="s">
        <v>71</v>
      </c>
      <c r="AU184" s="176" t="s">
        <v>78</v>
      </c>
      <c r="AY184" s="175" t="s">
        <v>136</v>
      </c>
      <c r="BK184" s="177">
        <f>SUM(BK185:BK195)</f>
        <v>0</v>
      </c>
    </row>
    <row r="185" spans="1:65" s="2" customFormat="1" ht="24.2" customHeight="1">
      <c r="A185" s="36"/>
      <c r="B185" s="37"/>
      <c r="C185" s="180" t="s">
        <v>310</v>
      </c>
      <c r="D185" s="180" t="s">
        <v>139</v>
      </c>
      <c r="E185" s="181" t="s">
        <v>311</v>
      </c>
      <c r="F185" s="182" t="s">
        <v>312</v>
      </c>
      <c r="G185" s="183" t="s">
        <v>313</v>
      </c>
      <c r="H185" s="184">
        <v>5</v>
      </c>
      <c r="I185" s="185"/>
      <c r="J185" s="186">
        <f>ROUND(I185*H185,2)</f>
        <v>0</v>
      </c>
      <c r="K185" s="182" t="s">
        <v>143</v>
      </c>
      <c r="L185" s="41"/>
      <c r="M185" s="187" t="s">
        <v>19</v>
      </c>
      <c r="N185" s="188" t="s">
        <v>43</v>
      </c>
      <c r="O185" s="66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219</v>
      </c>
      <c r="AT185" s="191" t="s">
        <v>139</v>
      </c>
      <c r="AU185" s="191" t="s">
        <v>80</v>
      </c>
      <c r="AY185" s="19" t="s">
        <v>136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78</v>
      </c>
      <c r="BK185" s="192">
        <f>ROUND(I185*H185,2)</f>
        <v>0</v>
      </c>
      <c r="BL185" s="19" t="s">
        <v>219</v>
      </c>
      <c r="BM185" s="191" t="s">
        <v>314</v>
      </c>
    </row>
    <row r="186" spans="1:65" s="2" customFormat="1" ht="11.25">
      <c r="A186" s="36"/>
      <c r="B186" s="37"/>
      <c r="C186" s="38"/>
      <c r="D186" s="193" t="s">
        <v>146</v>
      </c>
      <c r="E186" s="38"/>
      <c r="F186" s="194" t="s">
        <v>315</v>
      </c>
      <c r="G186" s="38"/>
      <c r="H186" s="38"/>
      <c r="I186" s="195"/>
      <c r="J186" s="38"/>
      <c r="K186" s="38"/>
      <c r="L186" s="41"/>
      <c r="M186" s="196"/>
      <c r="N186" s="197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146</v>
      </c>
      <c r="AU186" s="19" t="s">
        <v>80</v>
      </c>
    </row>
    <row r="187" spans="1:65" s="2" customFormat="1" ht="24.2" customHeight="1">
      <c r="A187" s="36"/>
      <c r="B187" s="37"/>
      <c r="C187" s="210" t="s">
        <v>299</v>
      </c>
      <c r="D187" s="210" t="s">
        <v>169</v>
      </c>
      <c r="E187" s="211" t="s">
        <v>316</v>
      </c>
      <c r="F187" s="212" t="s">
        <v>317</v>
      </c>
      <c r="G187" s="213" t="s">
        <v>313</v>
      </c>
      <c r="H187" s="214">
        <v>5</v>
      </c>
      <c r="I187" s="215"/>
      <c r="J187" s="216">
        <f>ROUND(I187*H187,2)</f>
        <v>0</v>
      </c>
      <c r="K187" s="212" t="s">
        <v>143</v>
      </c>
      <c r="L187" s="217"/>
      <c r="M187" s="218" t="s">
        <v>19</v>
      </c>
      <c r="N187" s="219" t="s">
        <v>43</v>
      </c>
      <c r="O187" s="66"/>
      <c r="P187" s="189">
        <f>O187*H187</f>
        <v>0</v>
      </c>
      <c r="Q187" s="189">
        <v>4.0000000000000003E-5</v>
      </c>
      <c r="R187" s="189">
        <f>Q187*H187</f>
        <v>2.0000000000000001E-4</v>
      </c>
      <c r="S187" s="189">
        <v>0</v>
      </c>
      <c r="T187" s="19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299</v>
      </c>
      <c r="AT187" s="191" t="s">
        <v>169</v>
      </c>
      <c r="AU187" s="191" t="s">
        <v>80</v>
      </c>
      <c r="AY187" s="19" t="s">
        <v>136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78</v>
      </c>
      <c r="BK187" s="192">
        <f>ROUND(I187*H187,2)</f>
        <v>0</v>
      </c>
      <c r="BL187" s="19" t="s">
        <v>219</v>
      </c>
      <c r="BM187" s="191" t="s">
        <v>318</v>
      </c>
    </row>
    <row r="188" spans="1:65" s="2" customFormat="1" ht="16.5" customHeight="1">
      <c r="A188" s="36"/>
      <c r="B188" s="37"/>
      <c r="C188" s="210" t="s">
        <v>319</v>
      </c>
      <c r="D188" s="210" t="s">
        <v>169</v>
      </c>
      <c r="E188" s="211" t="s">
        <v>320</v>
      </c>
      <c r="F188" s="212" t="s">
        <v>321</v>
      </c>
      <c r="G188" s="213" t="s">
        <v>313</v>
      </c>
      <c r="H188" s="214">
        <v>5</v>
      </c>
      <c r="I188" s="215"/>
      <c r="J188" s="216">
        <f>ROUND(I188*H188,2)</f>
        <v>0</v>
      </c>
      <c r="K188" s="212" t="s">
        <v>143</v>
      </c>
      <c r="L188" s="217"/>
      <c r="M188" s="218" t="s">
        <v>19</v>
      </c>
      <c r="N188" s="219" t="s">
        <v>43</v>
      </c>
      <c r="O188" s="66"/>
      <c r="P188" s="189">
        <f>O188*H188</f>
        <v>0</v>
      </c>
      <c r="Q188" s="189">
        <v>1.0000000000000001E-5</v>
      </c>
      <c r="R188" s="189">
        <f>Q188*H188</f>
        <v>5.0000000000000002E-5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299</v>
      </c>
      <c r="AT188" s="191" t="s">
        <v>169</v>
      </c>
      <c r="AU188" s="191" t="s">
        <v>80</v>
      </c>
      <c r="AY188" s="19" t="s">
        <v>136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78</v>
      </c>
      <c r="BK188" s="192">
        <f>ROUND(I188*H188,2)</f>
        <v>0</v>
      </c>
      <c r="BL188" s="19" t="s">
        <v>219</v>
      </c>
      <c r="BM188" s="191" t="s">
        <v>322</v>
      </c>
    </row>
    <row r="189" spans="1:65" s="2" customFormat="1" ht="37.9" customHeight="1">
      <c r="A189" s="36"/>
      <c r="B189" s="37"/>
      <c r="C189" s="180" t="s">
        <v>323</v>
      </c>
      <c r="D189" s="180" t="s">
        <v>139</v>
      </c>
      <c r="E189" s="181" t="s">
        <v>324</v>
      </c>
      <c r="F189" s="182" t="s">
        <v>325</v>
      </c>
      <c r="G189" s="183" t="s">
        <v>313</v>
      </c>
      <c r="H189" s="184">
        <v>3</v>
      </c>
      <c r="I189" s="185"/>
      <c r="J189" s="186">
        <f>ROUND(I189*H189,2)</f>
        <v>0</v>
      </c>
      <c r="K189" s="182" t="s">
        <v>143</v>
      </c>
      <c r="L189" s="41"/>
      <c r="M189" s="187" t="s">
        <v>19</v>
      </c>
      <c r="N189" s="188" t="s">
        <v>43</v>
      </c>
      <c r="O189" s="66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219</v>
      </c>
      <c r="AT189" s="191" t="s">
        <v>139</v>
      </c>
      <c r="AU189" s="191" t="s">
        <v>80</v>
      </c>
      <c r="AY189" s="19" t="s">
        <v>136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78</v>
      </c>
      <c r="BK189" s="192">
        <f>ROUND(I189*H189,2)</f>
        <v>0</v>
      </c>
      <c r="BL189" s="19" t="s">
        <v>219</v>
      </c>
      <c r="BM189" s="191" t="s">
        <v>326</v>
      </c>
    </row>
    <row r="190" spans="1:65" s="2" customFormat="1" ht="11.25">
      <c r="A190" s="36"/>
      <c r="B190" s="37"/>
      <c r="C190" s="38"/>
      <c r="D190" s="193" t="s">
        <v>146</v>
      </c>
      <c r="E190" s="38"/>
      <c r="F190" s="194" t="s">
        <v>327</v>
      </c>
      <c r="G190" s="38"/>
      <c r="H190" s="38"/>
      <c r="I190" s="195"/>
      <c r="J190" s="38"/>
      <c r="K190" s="38"/>
      <c r="L190" s="41"/>
      <c r="M190" s="196"/>
      <c r="N190" s="197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146</v>
      </c>
      <c r="AU190" s="19" t="s">
        <v>80</v>
      </c>
    </row>
    <row r="191" spans="1:65" s="2" customFormat="1" ht="24.2" customHeight="1">
      <c r="A191" s="36"/>
      <c r="B191" s="37"/>
      <c r="C191" s="210" t="s">
        <v>328</v>
      </c>
      <c r="D191" s="210" t="s">
        <v>169</v>
      </c>
      <c r="E191" s="211" t="s">
        <v>329</v>
      </c>
      <c r="F191" s="212" t="s">
        <v>330</v>
      </c>
      <c r="G191" s="213" t="s">
        <v>313</v>
      </c>
      <c r="H191" s="214">
        <v>3</v>
      </c>
      <c r="I191" s="215"/>
      <c r="J191" s="216">
        <f>ROUND(I191*H191,2)</f>
        <v>0</v>
      </c>
      <c r="K191" s="212" t="s">
        <v>143</v>
      </c>
      <c r="L191" s="217"/>
      <c r="M191" s="218" t="s">
        <v>19</v>
      </c>
      <c r="N191" s="219" t="s">
        <v>43</v>
      </c>
      <c r="O191" s="66"/>
      <c r="P191" s="189">
        <f>O191*H191</f>
        <v>0</v>
      </c>
      <c r="Q191" s="189">
        <v>6.9999999999999999E-4</v>
      </c>
      <c r="R191" s="189">
        <f>Q191*H191</f>
        <v>2.0999999999999999E-3</v>
      </c>
      <c r="S191" s="189">
        <v>0</v>
      </c>
      <c r="T191" s="19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1" t="s">
        <v>299</v>
      </c>
      <c r="AT191" s="191" t="s">
        <v>169</v>
      </c>
      <c r="AU191" s="191" t="s">
        <v>80</v>
      </c>
      <c r="AY191" s="19" t="s">
        <v>136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78</v>
      </c>
      <c r="BK191" s="192">
        <f>ROUND(I191*H191,2)</f>
        <v>0</v>
      </c>
      <c r="BL191" s="19" t="s">
        <v>219</v>
      </c>
      <c r="BM191" s="191" t="s">
        <v>331</v>
      </c>
    </row>
    <row r="192" spans="1:65" s="2" customFormat="1" ht="24.2" customHeight="1">
      <c r="A192" s="36"/>
      <c r="B192" s="37"/>
      <c r="C192" s="180" t="s">
        <v>332</v>
      </c>
      <c r="D192" s="180" t="s">
        <v>139</v>
      </c>
      <c r="E192" s="181" t="s">
        <v>333</v>
      </c>
      <c r="F192" s="182" t="s">
        <v>334</v>
      </c>
      <c r="G192" s="183" t="s">
        <v>313</v>
      </c>
      <c r="H192" s="184">
        <v>3</v>
      </c>
      <c r="I192" s="185"/>
      <c r="J192" s="186">
        <f>ROUND(I192*H192,2)</f>
        <v>0</v>
      </c>
      <c r="K192" s="182" t="s">
        <v>143</v>
      </c>
      <c r="L192" s="41"/>
      <c r="M192" s="187" t="s">
        <v>19</v>
      </c>
      <c r="N192" s="188" t="s">
        <v>43</v>
      </c>
      <c r="O192" s="66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219</v>
      </c>
      <c r="AT192" s="191" t="s">
        <v>139</v>
      </c>
      <c r="AU192" s="191" t="s">
        <v>80</v>
      </c>
      <c r="AY192" s="19" t="s">
        <v>136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78</v>
      </c>
      <c r="BK192" s="192">
        <f>ROUND(I192*H192,2)</f>
        <v>0</v>
      </c>
      <c r="BL192" s="19" t="s">
        <v>219</v>
      </c>
      <c r="BM192" s="191" t="s">
        <v>335</v>
      </c>
    </row>
    <row r="193" spans="1:65" s="2" customFormat="1" ht="11.25">
      <c r="A193" s="36"/>
      <c r="B193" s="37"/>
      <c r="C193" s="38"/>
      <c r="D193" s="193" t="s">
        <v>146</v>
      </c>
      <c r="E193" s="38"/>
      <c r="F193" s="194" t="s">
        <v>336</v>
      </c>
      <c r="G193" s="38"/>
      <c r="H193" s="38"/>
      <c r="I193" s="195"/>
      <c r="J193" s="38"/>
      <c r="K193" s="38"/>
      <c r="L193" s="41"/>
      <c r="M193" s="196"/>
      <c r="N193" s="197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146</v>
      </c>
      <c r="AU193" s="19" t="s">
        <v>80</v>
      </c>
    </row>
    <row r="194" spans="1:65" s="2" customFormat="1" ht="44.25" customHeight="1">
      <c r="A194" s="36"/>
      <c r="B194" s="37"/>
      <c r="C194" s="180" t="s">
        <v>337</v>
      </c>
      <c r="D194" s="180" t="s">
        <v>139</v>
      </c>
      <c r="E194" s="181" t="s">
        <v>338</v>
      </c>
      <c r="F194" s="182" t="s">
        <v>339</v>
      </c>
      <c r="G194" s="183" t="s">
        <v>256</v>
      </c>
      <c r="H194" s="184">
        <v>2E-3</v>
      </c>
      <c r="I194" s="185"/>
      <c r="J194" s="186">
        <f>ROUND(I194*H194,2)</f>
        <v>0</v>
      </c>
      <c r="K194" s="182" t="s">
        <v>143</v>
      </c>
      <c r="L194" s="41"/>
      <c r="M194" s="187" t="s">
        <v>19</v>
      </c>
      <c r="N194" s="188" t="s">
        <v>43</v>
      </c>
      <c r="O194" s="66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219</v>
      </c>
      <c r="AT194" s="191" t="s">
        <v>139</v>
      </c>
      <c r="AU194" s="191" t="s">
        <v>80</v>
      </c>
      <c r="AY194" s="19" t="s">
        <v>136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78</v>
      </c>
      <c r="BK194" s="192">
        <f>ROUND(I194*H194,2)</f>
        <v>0</v>
      </c>
      <c r="BL194" s="19" t="s">
        <v>219</v>
      </c>
      <c r="BM194" s="191" t="s">
        <v>340</v>
      </c>
    </row>
    <row r="195" spans="1:65" s="2" customFormat="1" ht="11.25">
      <c r="A195" s="36"/>
      <c r="B195" s="37"/>
      <c r="C195" s="38"/>
      <c r="D195" s="193" t="s">
        <v>146</v>
      </c>
      <c r="E195" s="38"/>
      <c r="F195" s="194" t="s">
        <v>341</v>
      </c>
      <c r="G195" s="38"/>
      <c r="H195" s="38"/>
      <c r="I195" s="195"/>
      <c r="J195" s="38"/>
      <c r="K195" s="38"/>
      <c r="L195" s="41"/>
      <c r="M195" s="196"/>
      <c r="N195" s="197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146</v>
      </c>
      <c r="AU195" s="19" t="s">
        <v>80</v>
      </c>
    </row>
    <row r="196" spans="1:65" s="12" customFormat="1" ht="22.9" customHeight="1">
      <c r="B196" s="164"/>
      <c r="C196" s="165"/>
      <c r="D196" s="166" t="s">
        <v>71</v>
      </c>
      <c r="E196" s="178" t="s">
        <v>342</v>
      </c>
      <c r="F196" s="178" t="s">
        <v>343</v>
      </c>
      <c r="G196" s="165"/>
      <c r="H196" s="165"/>
      <c r="I196" s="168"/>
      <c r="J196" s="179">
        <f>BK196</f>
        <v>0</v>
      </c>
      <c r="K196" s="165"/>
      <c r="L196" s="170"/>
      <c r="M196" s="171"/>
      <c r="N196" s="172"/>
      <c r="O196" s="172"/>
      <c r="P196" s="173">
        <f>SUM(P197:P203)</f>
        <v>0</v>
      </c>
      <c r="Q196" s="172"/>
      <c r="R196" s="173">
        <f>SUM(R197:R203)</f>
        <v>1.1999999999999999E-3</v>
      </c>
      <c r="S196" s="172"/>
      <c r="T196" s="174">
        <f>SUM(T197:T203)</f>
        <v>2.0000000000000001E-4</v>
      </c>
      <c r="AR196" s="175" t="s">
        <v>80</v>
      </c>
      <c r="AT196" s="176" t="s">
        <v>71</v>
      </c>
      <c r="AU196" s="176" t="s">
        <v>78</v>
      </c>
      <c r="AY196" s="175" t="s">
        <v>136</v>
      </c>
      <c r="BK196" s="177">
        <f>SUM(BK197:BK203)</f>
        <v>0</v>
      </c>
    </row>
    <row r="197" spans="1:65" s="2" customFormat="1" ht="24.2" customHeight="1">
      <c r="A197" s="36"/>
      <c r="B197" s="37"/>
      <c r="C197" s="180" t="s">
        <v>344</v>
      </c>
      <c r="D197" s="180" t="s">
        <v>139</v>
      </c>
      <c r="E197" s="181" t="s">
        <v>345</v>
      </c>
      <c r="F197" s="182" t="s">
        <v>346</v>
      </c>
      <c r="G197" s="183" t="s">
        <v>313</v>
      </c>
      <c r="H197" s="184">
        <v>4</v>
      </c>
      <c r="I197" s="185"/>
      <c r="J197" s="186">
        <f>ROUND(I197*H197,2)</f>
        <v>0</v>
      </c>
      <c r="K197" s="182" t="s">
        <v>143</v>
      </c>
      <c r="L197" s="41"/>
      <c r="M197" s="187" t="s">
        <v>19</v>
      </c>
      <c r="N197" s="188" t="s">
        <v>43</v>
      </c>
      <c r="O197" s="66"/>
      <c r="P197" s="189">
        <f>O197*H197</f>
        <v>0</v>
      </c>
      <c r="Q197" s="189">
        <v>0</v>
      </c>
      <c r="R197" s="189">
        <f>Q197*H197</f>
        <v>0</v>
      </c>
      <c r="S197" s="189">
        <v>0</v>
      </c>
      <c r="T197" s="19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1" t="s">
        <v>219</v>
      </c>
      <c r="AT197" s="191" t="s">
        <v>139</v>
      </c>
      <c r="AU197" s="191" t="s">
        <v>80</v>
      </c>
      <c r="AY197" s="19" t="s">
        <v>136</v>
      </c>
      <c r="BE197" s="192">
        <f>IF(N197="základní",J197,0)</f>
        <v>0</v>
      </c>
      <c r="BF197" s="192">
        <f>IF(N197="snížená",J197,0)</f>
        <v>0</v>
      </c>
      <c r="BG197" s="192">
        <f>IF(N197="zákl. přenesená",J197,0)</f>
        <v>0</v>
      </c>
      <c r="BH197" s="192">
        <f>IF(N197="sníž. přenesená",J197,0)</f>
        <v>0</v>
      </c>
      <c r="BI197" s="192">
        <f>IF(N197="nulová",J197,0)</f>
        <v>0</v>
      </c>
      <c r="BJ197" s="19" t="s">
        <v>78</v>
      </c>
      <c r="BK197" s="192">
        <f>ROUND(I197*H197,2)</f>
        <v>0</v>
      </c>
      <c r="BL197" s="19" t="s">
        <v>219</v>
      </c>
      <c r="BM197" s="191" t="s">
        <v>347</v>
      </c>
    </row>
    <row r="198" spans="1:65" s="2" customFormat="1" ht="11.25">
      <c r="A198" s="36"/>
      <c r="B198" s="37"/>
      <c r="C198" s="38"/>
      <c r="D198" s="193" t="s">
        <v>146</v>
      </c>
      <c r="E198" s="38"/>
      <c r="F198" s="194" t="s">
        <v>348</v>
      </c>
      <c r="G198" s="38"/>
      <c r="H198" s="38"/>
      <c r="I198" s="195"/>
      <c r="J198" s="38"/>
      <c r="K198" s="38"/>
      <c r="L198" s="41"/>
      <c r="M198" s="196"/>
      <c r="N198" s="197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146</v>
      </c>
      <c r="AU198" s="19" t="s">
        <v>80</v>
      </c>
    </row>
    <row r="199" spans="1:65" s="2" customFormat="1" ht="24.2" customHeight="1">
      <c r="A199" s="36"/>
      <c r="B199" s="37"/>
      <c r="C199" s="210" t="s">
        <v>349</v>
      </c>
      <c r="D199" s="210" t="s">
        <v>169</v>
      </c>
      <c r="E199" s="211" t="s">
        <v>350</v>
      </c>
      <c r="F199" s="212" t="s">
        <v>351</v>
      </c>
      <c r="G199" s="213" t="s">
        <v>313</v>
      </c>
      <c r="H199" s="214">
        <v>4</v>
      </c>
      <c r="I199" s="215"/>
      <c r="J199" s="216">
        <f>ROUND(I199*H199,2)</f>
        <v>0</v>
      </c>
      <c r="K199" s="212" t="s">
        <v>19</v>
      </c>
      <c r="L199" s="217"/>
      <c r="M199" s="218" t="s">
        <v>19</v>
      </c>
      <c r="N199" s="219" t="s">
        <v>43</v>
      </c>
      <c r="O199" s="66"/>
      <c r="P199" s="189">
        <f>O199*H199</f>
        <v>0</v>
      </c>
      <c r="Q199" s="189">
        <v>2.9999999999999997E-4</v>
      </c>
      <c r="R199" s="189">
        <f>Q199*H199</f>
        <v>1.1999999999999999E-3</v>
      </c>
      <c r="S199" s="189">
        <v>0</v>
      </c>
      <c r="T199" s="19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299</v>
      </c>
      <c r="AT199" s="191" t="s">
        <v>169</v>
      </c>
      <c r="AU199" s="191" t="s">
        <v>80</v>
      </c>
      <c r="AY199" s="19" t="s">
        <v>136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78</v>
      </c>
      <c r="BK199" s="192">
        <f>ROUND(I199*H199,2)</f>
        <v>0</v>
      </c>
      <c r="BL199" s="19" t="s">
        <v>219</v>
      </c>
      <c r="BM199" s="191" t="s">
        <v>352</v>
      </c>
    </row>
    <row r="200" spans="1:65" s="2" customFormat="1" ht="24.2" customHeight="1">
      <c r="A200" s="36"/>
      <c r="B200" s="37"/>
      <c r="C200" s="180" t="s">
        <v>353</v>
      </c>
      <c r="D200" s="180" t="s">
        <v>139</v>
      </c>
      <c r="E200" s="181" t="s">
        <v>354</v>
      </c>
      <c r="F200" s="182" t="s">
        <v>355</v>
      </c>
      <c r="G200" s="183" t="s">
        <v>313</v>
      </c>
      <c r="H200" s="184">
        <v>4</v>
      </c>
      <c r="I200" s="185"/>
      <c r="J200" s="186">
        <f>ROUND(I200*H200,2)</f>
        <v>0</v>
      </c>
      <c r="K200" s="182" t="s">
        <v>143</v>
      </c>
      <c r="L200" s="41"/>
      <c r="M200" s="187" t="s">
        <v>19</v>
      </c>
      <c r="N200" s="188" t="s">
        <v>43</v>
      </c>
      <c r="O200" s="66"/>
      <c r="P200" s="189">
        <f>O200*H200</f>
        <v>0</v>
      </c>
      <c r="Q200" s="189">
        <v>0</v>
      </c>
      <c r="R200" s="189">
        <f>Q200*H200</f>
        <v>0</v>
      </c>
      <c r="S200" s="189">
        <v>5.0000000000000002E-5</v>
      </c>
      <c r="T200" s="190">
        <f>S200*H200</f>
        <v>2.0000000000000001E-4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219</v>
      </c>
      <c r="AT200" s="191" t="s">
        <v>139</v>
      </c>
      <c r="AU200" s="191" t="s">
        <v>80</v>
      </c>
      <c r="AY200" s="19" t="s">
        <v>136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78</v>
      </c>
      <c r="BK200" s="192">
        <f>ROUND(I200*H200,2)</f>
        <v>0</v>
      </c>
      <c r="BL200" s="19" t="s">
        <v>219</v>
      </c>
      <c r="BM200" s="191" t="s">
        <v>356</v>
      </c>
    </row>
    <row r="201" spans="1:65" s="2" customFormat="1" ht="11.25">
      <c r="A201" s="36"/>
      <c r="B201" s="37"/>
      <c r="C201" s="38"/>
      <c r="D201" s="193" t="s">
        <v>146</v>
      </c>
      <c r="E201" s="38"/>
      <c r="F201" s="194" t="s">
        <v>357</v>
      </c>
      <c r="G201" s="38"/>
      <c r="H201" s="38"/>
      <c r="I201" s="195"/>
      <c r="J201" s="38"/>
      <c r="K201" s="38"/>
      <c r="L201" s="41"/>
      <c r="M201" s="196"/>
      <c r="N201" s="197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146</v>
      </c>
      <c r="AU201" s="19" t="s">
        <v>80</v>
      </c>
    </row>
    <row r="202" spans="1:65" s="2" customFormat="1" ht="49.15" customHeight="1">
      <c r="A202" s="36"/>
      <c r="B202" s="37"/>
      <c r="C202" s="180" t="s">
        <v>358</v>
      </c>
      <c r="D202" s="180" t="s">
        <v>139</v>
      </c>
      <c r="E202" s="181" t="s">
        <v>359</v>
      </c>
      <c r="F202" s="182" t="s">
        <v>360</v>
      </c>
      <c r="G202" s="183" t="s">
        <v>256</v>
      </c>
      <c r="H202" s="184">
        <v>1E-3</v>
      </c>
      <c r="I202" s="185"/>
      <c r="J202" s="186">
        <f>ROUND(I202*H202,2)</f>
        <v>0</v>
      </c>
      <c r="K202" s="182" t="s">
        <v>143</v>
      </c>
      <c r="L202" s="41"/>
      <c r="M202" s="187" t="s">
        <v>19</v>
      </c>
      <c r="N202" s="188" t="s">
        <v>43</v>
      </c>
      <c r="O202" s="66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1" t="s">
        <v>219</v>
      </c>
      <c r="AT202" s="191" t="s">
        <v>139</v>
      </c>
      <c r="AU202" s="191" t="s">
        <v>80</v>
      </c>
      <c r="AY202" s="19" t="s">
        <v>136</v>
      </c>
      <c r="BE202" s="192">
        <f>IF(N202="základní",J202,0)</f>
        <v>0</v>
      </c>
      <c r="BF202" s="192">
        <f>IF(N202="snížená",J202,0)</f>
        <v>0</v>
      </c>
      <c r="BG202" s="192">
        <f>IF(N202="zákl. přenesená",J202,0)</f>
        <v>0</v>
      </c>
      <c r="BH202" s="192">
        <f>IF(N202="sníž. přenesená",J202,0)</f>
        <v>0</v>
      </c>
      <c r="BI202" s="192">
        <f>IF(N202="nulová",J202,0)</f>
        <v>0</v>
      </c>
      <c r="BJ202" s="19" t="s">
        <v>78</v>
      </c>
      <c r="BK202" s="192">
        <f>ROUND(I202*H202,2)</f>
        <v>0</v>
      </c>
      <c r="BL202" s="19" t="s">
        <v>219</v>
      </c>
      <c r="BM202" s="191" t="s">
        <v>361</v>
      </c>
    </row>
    <row r="203" spans="1:65" s="2" customFormat="1" ht="11.25">
      <c r="A203" s="36"/>
      <c r="B203" s="37"/>
      <c r="C203" s="38"/>
      <c r="D203" s="193" t="s">
        <v>146</v>
      </c>
      <c r="E203" s="38"/>
      <c r="F203" s="194" t="s">
        <v>362</v>
      </c>
      <c r="G203" s="38"/>
      <c r="H203" s="38"/>
      <c r="I203" s="195"/>
      <c r="J203" s="38"/>
      <c r="K203" s="38"/>
      <c r="L203" s="41"/>
      <c r="M203" s="196"/>
      <c r="N203" s="197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146</v>
      </c>
      <c r="AU203" s="19" t="s">
        <v>80</v>
      </c>
    </row>
    <row r="204" spans="1:65" s="12" customFormat="1" ht="22.9" customHeight="1">
      <c r="B204" s="164"/>
      <c r="C204" s="165"/>
      <c r="D204" s="166" t="s">
        <v>71</v>
      </c>
      <c r="E204" s="178" t="s">
        <v>363</v>
      </c>
      <c r="F204" s="178" t="s">
        <v>364</v>
      </c>
      <c r="G204" s="165"/>
      <c r="H204" s="165"/>
      <c r="I204" s="168"/>
      <c r="J204" s="179">
        <f>BK204</f>
        <v>0</v>
      </c>
      <c r="K204" s="165"/>
      <c r="L204" s="170"/>
      <c r="M204" s="171"/>
      <c r="N204" s="172"/>
      <c r="O204" s="172"/>
      <c r="P204" s="173">
        <f>SUM(P205:P238)</f>
        <v>0</v>
      </c>
      <c r="Q204" s="172"/>
      <c r="R204" s="173">
        <f>SUM(R205:R238)</f>
        <v>0.35866639999999994</v>
      </c>
      <c r="S204" s="172"/>
      <c r="T204" s="174">
        <f>SUM(T205:T238)</f>
        <v>0.25467000000000001</v>
      </c>
      <c r="AR204" s="175" t="s">
        <v>80</v>
      </c>
      <c r="AT204" s="176" t="s">
        <v>71</v>
      </c>
      <c r="AU204" s="176" t="s">
        <v>78</v>
      </c>
      <c r="AY204" s="175" t="s">
        <v>136</v>
      </c>
      <c r="BK204" s="177">
        <f>SUM(BK205:BK238)</f>
        <v>0</v>
      </c>
    </row>
    <row r="205" spans="1:65" s="2" customFormat="1" ht="24.2" customHeight="1">
      <c r="A205" s="36"/>
      <c r="B205" s="37"/>
      <c r="C205" s="180" t="s">
        <v>365</v>
      </c>
      <c r="D205" s="180" t="s">
        <v>139</v>
      </c>
      <c r="E205" s="181" t="s">
        <v>366</v>
      </c>
      <c r="F205" s="182" t="s">
        <v>367</v>
      </c>
      <c r="G205" s="183" t="s">
        <v>165</v>
      </c>
      <c r="H205" s="184">
        <v>14</v>
      </c>
      <c r="I205" s="185"/>
      <c r="J205" s="186">
        <f>ROUND(I205*H205,2)</f>
        <v>0</v>
      </c>
      <c r="K205" s="182" t="s">
        <v>143</v>
      </c>
      <c r="L205" s="41"/>
      <c r="M205" s="187" t="s">
        <v>19</v>
      </c>
      <c r="N205" s="188" t="s">
        <v>43</v>
      </c>
      <c r="O205" s="66"/>
      <c r="P205" s="189">
        <f>O205*H205</f>
        <v>0</v>
      </c>
      <c r="Q205" s="189">
        <v>0</v>
      </c>
      <c r="R205" s="189">
        <f>Q205*H205</f>
        <v>0</v>
      </c>
      <c r="S205" s="189">
        <v>1.7700000000000001E-3</v>
      </c>
      <c r="T205" s="190">
        <f>S205*H205</f>
        <v>2.478E-2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219</v>
      </c>
      <c r="AT205" s="191" t="s">
        <v>139</v>
      </c>
      <c r="AU205" s="191" t="s">
        <v>80</v>
      </c>
      <c r="AY205" s="19" t="s">
        <v>136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78</v>
      </c>
      <c r="BK205" s="192">
        <f>ROUND(I205*H205,2)</f>
        <v>0</v>
      </c>
      <c r="BL205" s="19" t="s">
        <v>219</v>
      </c>
      <c r="BM205" s="191" t="s">
        <v>368</v>
      </c>
    </row>
    <row r="206" spans="1:65" s="2" customFormat="1" ht="11.25">
      <c r="A206" s="36"/>
      <c r="B206" s="37"/>
      <c r="C206" s="38"/>
      <c r="D206" s="193" t="s">
        <v>146</v>
      </c>
      <c r="E206" s="38"/>
      <c r="F206" s="194" t="s">
        <v>369</v>
      </c>
      <c r="G206" s="38"/>
      <c r="H206" s="38"/>
      <c r="I206" s="195"/>
      <c r="J206" s="38"/>
      <c r="K206" s="38"/>
      <c r="L206" s="41"/>
      <c r="M206" s="196"/>
      <c r="N206" s="197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146</v>
      </c>
      <c r="AU206" s="19" t="s">
        <v>80</v>
      </c>
    </row>
    <row r="207" spans="1:65" s="2" customFormat="1" ht="24.2" customHeight="1">
      <c r="A207" s="36"/>
      <c r="B207" s="37"/>
      <c r="C207" s="180" t="s">
        <v>370</v>
      </c>
      <c r="D207" s="180" t="s">
        <v>139</v>
      </c>
      <c r="E207" s="181" t="s">
        <v>371</v>
      </c>
      <c r="F207" s="182" t="s">
        <v>372</v>
      </c>
      <c r="G207" s="183" t="s">
        <v>165</v>
      </c>
      <c r="H207" s="184">
        <v>57</v>
      </c>
      <c r="I207" s="185"/>
      <c r="J207" s="186">
        <f>ROUND(I207*H207,2)</f>
        <v>0</v>
      </c>
      <c r="K207" s="182" t="s">
        <v>143</v>
      </c>
      <c r="L207" s="41"/>
      <c r="M207" s="187" t="s">
        <v>19</v>
      </c>
      <c r="N207" s="188" t="s">
        <v>43</v>
      </c>
      <c r="O207" s="66"/>
      <c r="P207" s="189">
        <f>O207*H207</f>
        <v>0</v>
      </c>
      <c r="Q207" s="189">
        <v>0</v>
      </c>
      <c r="R207" s="189">
        <f>Q207*H207</f>
        <v>0</v>
      </c>
      <c r="S207" s="189">
        <v>1.91E-3</v>
      </c>
      <c r="T207" s="190">
        <f>S207*H207</f>
        <v>0.10886999999999999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219</v>
      </c>
      <c r="AT207" s="191" t="s">
        <v>139</v>
      </c>
      <c r="AU207" s="191" t="s">
        <v>80</v>
      </c>
      <c r="AY207" s="19" t="s">
        <v>136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78</v>
      </c>
      <c r="BK207" s="192">
        <f>ROUND(I207*H207,2)</f>
        <v>0</v>
      </c>
      <c r="BL207" s="19" t="s">
        <v>219</v>
      </c>
      <c r="BM207" s="191" t="s">
        <v>373</v>
      </c>
    </row>
    <row r="208" spans="1:65" s="2" customFormat="1" ht="11.25">
      <c r="A208" s="36"/>
      <c r="B208" s="37"/>
      <c r="C208" s="38"/>
      <c r="D208" s="193" t="s">
        <v>146</v>
      </c>
      <c r="E208" s="38"/>
      <c r="F208" s="194" t="s">
        <v>374</v>
      </c>
      <c r="G208" s="38"/>
      <c r="H208" s="38"/>
      <c r="I208" s="195"/>
      <c r="J208" s="38"/>
      <c r="K208" s="38"/>
      <c r="L208" s="41"/>
      <c r="M208" s="196"/>
      <c r="N208" s="197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146</v>
      </c>
      <c r="AU208" s="19" t="s">
        <v>80</v>
      </c>
    </row>
    <row r="209" spans="1:65" s="2" customFormat="1" ht="24.2" customHeight="1">
      <c r="A209" s="36"/>
      <c r="B209" s="37"/>
      <c r="C209" s="180" t="s">
        <v>375</v>
      </c>
      <c r="D209" s="180" t="s">
        <v>139</v>
      </c>
      <c r="E209" s="181" t="s">
        <v>376</v>
      </c>
      <c r="F209" s="182" t="s">
        <v>377</v>
      </c>
      <c r="G209" s="183" t="s">
        <v>165</v>
      </c>
      <c r="H209" s="184">
        <v>7</v>
      </c>
      <c r="I209" s="185"/>
      <c r="J209" s="186">
        <f>ROUND(I209*H209,2)</f>
        <v>0</v>
      </c>
      <c r="K209" s="182" t="s">
        <v>143</v>
      </c>
      <c r="L209" s="41"/>
      <c r="M209" s="187" t="s">
        <v>19</v>
      </c>
      <c r="N209" s="188" t="s">
        <v>43</v>
      </c>
      <c r="O209" s="66"/>
      <c r="P209" s="189">
        <f>O209*H209</f>
        <v>0</v>
      </c>
      <c r="Q209" s="189">
        <v>0</v>
      </c>
      <c r="R209" s="189">
        <f>Q209*H209</f>
        <v>0</v>
      </c>
      <c r="S209" s="189">
        <v>1.67E-3</v>
      </c>
      <c r="T209" s="190">
        <f>S209*H209</f>
        <v>1.1690000000000001E-2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1" t="s">
        <v>219</v>
      </c>
      <c r="AT209" s="191" t="s">
        <v>139</v>
      </c>
      <c r="AU209" s="191" t="s">
        <v>80</v>
      </c>
      <c r="AY209" s="19" t="s">
        <v>136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78</v>
      </c>
      <c r="BK209" s="192">
        <f>ROUND(I209*H209,2)</f>
        <v>0</v>
      </c>
      <c r="BL209" s="19" t="s">
        <v>219</v>
      </c>
      <c r="BM209" s="191" t="s">
        <v>378</v>
      </c>
    </row>
    <row r="210" spans="1:65" s="2" customFormat="1" ht="11.25">
      <c r="A210" s="36"/>
      <c r="B210" s="37"/>
      <c r="C210" s="38"/>
      <c r="D210" s="193" t="s">
        <v>146</v>
      </c>
      <c r="E210" s="38"/>
      <c r="F210" s="194" t="s">
        <v>379</v>
      </c>
      <c r="G210" s="38"/>
      <c r="H210" s="38"/>
      <c r="I210" s="195"/>
      <c r="J210" s="38"/>
      <c r="K210" s="38"/>
      <c r="L210" s="41"/>
      <c r="M210" s="196"/>
      <c r="N210" s="197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146</v>
      </c>
      <c r="AU210" s="19" t="s">
        <v>80</v>
      </c>
    </row>
    <row r="211" spans="1:65" s="2" customFormat="1" ht="24.2" customHeight="1">
      <c r="A211" s="36"/>
      <c r="B211" s="37"/>
      <c r="C211" s="180" t="s">
        <v>380</v>
      </c>
      <c r="D211" s="180" t="s">
        <v>139</v>
      </c>
      <c r="E211" s="181" t="s">
        <v>381</v>
      </c>
      <c r="F211" s="182" t="s">
        <v>382</v>
      </c>
      <c r="G211" s="183" t="s">
        <v>165</v>
      </c>
      <c r="H211" s="184">
        <v>11</v>
      </c>
      <c r="I211" s="185"/>
      <c r="J211" s="186">
        <f>ROUND(I211*H211,2)</f>
        <v>0</v>
      </c>
      <c r="K211" s="182" t="s">
        <v>143</v>
      </c>
      <c r="L211" s="41"/>
      <c r="M211" s="187" t="s">
        <v>19</v>
      </c>
      <c r="N211" s="188" t="s">
        <v>43</v>
      </c>
      <c r="O211" s="66"/>
      <c r="P211" s="189">
        <f>O211*H211</f>
        <v>0</v>
      </c>
      <c r="Q211" s="189">
        <v>0</v>
      </c>
      <c r="R211" s="189">
        <f>Q211*H211</f>
        <v>0</v>
      </c>
      <c r="S211" s="189">
        <v>2.2300000000000002E-3</v>
      </c>
      <c r="T211" s="190">
        <f>S211*H211</f>
        <v>2.4530000000000003E-2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1" t="s">
        <v>219</v>
      </c>
      <c r="AT211" s="191" t="s">
        <v>139</v>
      </c>
      <c r="AU211" s="191" t="s">
        <v>80</v>
      </c>
      <c r="AY211" s="19" t="s">
        <v>136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78</v>
      </c>
      <c r="BK211" s="192">
        <f>ROUND(I211*H211,2)</f>
        <v>0</v>
      </c>
      <c r="BL211" s="19" t="s">
        <v>219</v>
      </c>
      <c r="BM211" s="191" t="s">
        <v>383</v>
      </c>
    </row>
    <row r="212" spans="1:65" s="2" customFormat="1" ht="11.25">
      <c r="A212" s="36"/>
      <c r="B212" s="37"/>
      <c r="C212" s="38"/>
      <c r="D212" s="193" t="s">
        <v>146</v>
      </c>
      <c r="E212" s="38"/>
      <c r="F212" s="194" t="s">
        <v>384</v>
      </c>
      <c r="G212" s="38"/>
      <c r="H212" s="38"/>
      <c r="I212" s="195"/>
      <c r="J212" s="38"/>
      <c r="K212" s="38"/>
      <c r="L212" s="41"/>
      <c r="M212" s="196"/>
      <c r="N212" s="197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146</v>
      </c>
      <c r="AU212" s="19" t="s">
        <v>80</v>
      </c>
    </row>
    <row r="213" spans="1:65" s="2" customFormat="1" ht="24.2" customHeight="1">
      <c r="A213" s="36"/>
      <c r="B213" s="37"/>
      <c r="C213" s="180" t="s">
        <v>385</v>
      </c>
      <c r="D213" s="180" t="s">
        <v>139</v>
      </c>
      <c r="E213" s="181" t="s">
        <v>386</v>
      </c>
      <c r="F213" s="182" t="s">
        <v>387</v>
      </c>
      <c r="G213" s="183" t="s">
        <v>165</v>
      </c>
      <c r="H213" s="184">
        <v>14</v>
      </c>
      <c r="I213" s="185"/>
      <c r="J213" s="186">
        <f>ROUND(I213*H213,2)</f>
        <v>0</v>
      </c>
      <c r="K213" s="182" t="s">
        <v>143</v>
      </c>
      <c r="L213" s="41"/>
      <c r="M213" s="187" t="s">
        <v>19</v>
      </c>
      <c r="N213" s="188" t="s">
        <v>43</v>
      </c>
      <c r="O213" s="66"/>
      <c r="P213" s="189">
        <f>O213*H213</f>
        <v>0</v>
      </c>
      <c r="Q213" s="189">
        <v>0</v>
      </c>
      <c r="R213" s="189">
        <f>Q213*H213</f>
        <v>0</v>
      </c>
      <c r="S213" s="189">
        <v>2.5999999999999999E-3</v>
      </c>
      <c r="T213" s="190">
        <f>S213*H213</f>
        <v>3.6400000000000002E-2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219</v>
      </c>
      <c r="AT213" s="191" t="s">
        <v>139</v>
      </c>
      <c r="AU213" s="191" t="s">
        <v>80</v>
      </c>
      <c r="AY213" s="19" t="s">
        <v>136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78</v>
      </c>
      <c r="BK213" s="192">
        <f>ROUND(I213*H213,2)</f>
        <v>0</v>
      </c>
      <c r="BL213" s="19" t="s">
        <v>219</v>
      </c>
      <c r="BM213" s="191" t="s">
        <v>388</v>
      </c>
    </row>
    <row r="214" spans="1:65" s="2" customFormat="1" ht="11.25">
      <c r="A214" s="36"/>
      <c r="B214" s="37"/>
      <c r="C214" s="38"/>
      <c r="D214" s="193" t="s">
        <v>146</v>
      </c>
      <c r="E214" s="38"/>
      <c r="F214" s="194" t="s">
        <v>389</v>
      </c>
      <c r="G214" s="38"/>
      <c r="H214" s="38"/>
      <c r="I214" s="195"/>
      <c r="J214" s="38"/>
      <c r="K214" s="38"/>
      <c r="L214" s="41"/>
      <c r="M214" s="196"/>
      <c r="N214" s="197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146</v>
      </c>
      <c r="AU214" s="19" t="s">
        <v>80</v>
      </c>
    </row>
    <row r="215" spans="1:65" s="2" customFormat="1" ht="16.5" customHeight="1">
      <c r="A215" s="36"/>
      <c r="B215" s="37"/>
      <c r="C215" s="180" t="s">
        <v>390</v>
      </c>
      <c r="D215" s="180" t="s">
        <v>139</v>
      </c>
      <c r="E215" s="181" t="s">
        <v>391</v>
      </c>
      <c r="F215" s="182" t="s">
        <v>392</v>
      </c>
      <c r="G215" s="183" t="s">
        <v>313</v>
      </c>
      <c r="H215" s="184">
        <v>15</v>
      </c>
      <c r="I215" s="185"/>
      <c r="J215" s="186">
        <f>ROUND(I215*H215,2)</f>
        <v>0</v>
      </c>
      <c r="K215" s="182" t="s">
        <v>143</v>
      </c>
      <c r="L215" s="41"/>
      <c r="M215" s="187" t="s">
        <v>19</v>
      </c>
      <c r="N215" s="188" t="s">
        <v>43</v>
      </c>
      <c r="O215" s="66"/>
      <c r="P215" s="189">
        <f>O215*H215</f>
        <v>0</v>
      </c>
      <c r="Q215" s="189">
        <v>0</v>
      </c>
      <c r="R215" s="189">
        <f>Q215*H215</f>
        <v>0</v>
      </c>
      <c r="S215" s="189">
        <v>5.9999999999999995E-4</v>
      </c>
      <c r="T215" s="190">
        <f>S215*H215</f>
        <v>8.9999999999999993E-3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1" t="s">
        <v>219</v>
      </c>
      <c r="AT215" s="191" t="s">
        <v>139</v>
      </c>
      <c r="AU215" s="191" t="s">
        <v>80</v>
      </c>
      <c r="AY215" s="19" t="s">
        <v>136</v>
      </c>
      <c r="BE215" s="192">
        <f>IF(N215="základní",J215,0)</f>
        <v>0</v>
      </c>
      <c r="BF215" s="192">
        <f>IF(N215="snížená",J215,0)</f>
        <v>0</v>
      </c>
      <c r="BG215" s="192">
        <f>IF(N215="zákl. přenesená",J215,0)</f>
        <v>0</v>
      </c>
      <c r="BH215" s="192">
        <f>IF(N215="sníž. přenesená",J215,0)</f>
        <v>0</v>
      </c>
      <c r="BI215" s="192">
        <f>IF(N215="nulová",J215,0)</f>
        <v>0</v>
      </c>
      <c r="BJ215" s="19" t="s">
        <v>78</v>
      </c>
      <c r="BK215" s="192">
        <f>ROUND(I215*H215,2)</f>
        <v>0</v>
      </c>
      <c r="BL215" s="19" t="s">
        <v>219</v>
      </c>
      <c r="BM215" s="191" t="s">
        <v>393</v>
      </c>
    </row>
    <row r="216" spans="1:65" s="2" customFormat="1" ht="11.25">
      <c r="A216" s="36"/>
      <c r="B216" s="37"/>
      <c r="C216" s="38"/>
      <c r="D216" s="193" t="s">
        <v>146</v>
      </c>
      <c r="E216" s="38"/>
      <c r="F216" s="194" t="s">
        <v>394</v>
      </c>
      <c r="G216" s="38"/>
      <c r="H216" s="38"/>
      <c r="I216" s="195"/>
      <c r="J216" s="38"/>
      <c r="K216" s="38"/>
      <c r="L216" s="41"/>
      <c r="M216" s="196"/>
      <c r="N216" s="197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146</v>
      </c>
      <c r="AU216" s="19" t="s">
        <v>80</v>
      </c>
    </row>
    <row r="217" spans="1:65" s="2" customFormat="1" ht="16.5" customHeight="1">
      <c r="A217" s="36"/>
      <c r="B217" s="37"/>
      <c r="C217" s="180" t="s">
        <v>395</v>
      </c>
      <c r="D217" s="180" t="s">
        <v>139</v>
      </c>
      <c r="E217" s="181" t="s">
        <v>396</v>
      </c>
      <c r="F217" s="182" t="s">
        <v>397</v>
      </c>
      <c r="G217" s="183" t="s">
        <v>165</v>
      </c>
      <c r="H217" s="184">
        <v>10</v>
      </c>
      <c r="I217" s="185"/>
      <c r="J217" s="186">
        <f>ROUND(I217*H217,2)</f>
        <v>0</v>
      </c>
      <c r="K217" s="182" t="s">
        <v>143</v>
      </c>
      <c r="L217" s="41"/>
      <c r="M217" s="187" t="s">
        <v>19</v>
      </c>
      <c r="N217" s="188" t="s">
        <v>43</v>
      </c>
      <c r="O217" s="66"/>
      <c r="P217" s="189">
        <f>O217*H217</f>
        <v>0</v>
      </c>
      <c r="Q217" s="189">
        <v>0</v>
      </c>
      <c r="R217" s="189">
        <f>Q217*H217</f>
        <v>0</v>
      </c>
      <c r="S217" s="189">
        <v>3.9399999999999999E-3</v>
      </c>
      <c r="T217" s="190">
        <f>S217*H217</f>
        <v>3.9399999999999998E-2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219</v>
      </c>
      <c r="AT217" s="191" t="s">
        <v>139</v>
      </c>
      <c r="AU217" s="191" t="s">
        <v>80</v>
      </c>
      <c r="AY217" s="19" t="s">
        <v>136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78</v>
      </c>
      <c r="BK217" s="192">
        <f>ROUND(I217*H217,2)</f>
        <v>0</v>
      </c>
      <c r="BL217" s="19" t="s">
        <v>219</v>
      </c>
      <c r="BM217" s="191" t="s">
        <v>398</v>
      </c>
    </row>
    <row r="218" spans="1:65" s="2" customFormat="1" ht="11.25">
      <c r="A218" s="36"/>
      <c r="B218" s="37"/>
      <c r="C218" s="38"/>
      <c r="D218" s="193" t="s">
        <v>146</v>
      </c>
      <c r="E218" s="38"/>
      <c r="F218" s="194" t="s">
        <v>399</v>
      </c>
      <c r="G218" s="38"/>
      <c r="H218" s="38"/>
      <c r="I218" s="195"/>
      <c r="J218" s="38"/>
      <c r="K218" s="38"/>
      <c r="L218" s="41"/>
      <c r="M218" s="196"/>
      <c r="N218" s="197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146</v>
      </c>
      <c r="AU218" s="19" t="s">
        <v>80</v>
      </c>
    </row>
    <row r="219" spans="1:65" s="2" customFormat="1" ht="24.2" customHeight="1">
      <c r="A219" s="36"/>
      <c r="B219" s="37"/>
      <c r="C219" s="180" t="s">
        <v>400</v>
      </c>
      <c r="D219" s="180" t="s">
        <v>139</v>
      </c>
      <c r="E219" s="181" t="s">
        <v>401</v>
      </c>
      <c r="F219" s="182" t="s">
        <v>402</v>
      </c>
      <c r="G219" s="183" t="s">
        <v>165</v>
      </c>
      <c r="H219" s="184">
        <v>57</v>
      </c>
      <c r="I219" s="185"/>
      <c r="J219" s="186">
        <f>ROUND(I219*H219,2)</f>
        <v>0</v>
      </c>
      <c r="K219" s="182" t="s">
        <v>143</v>
      </c>
      <c r="L219" s="41"/>
      <c r="M219" s="187" t="s">
        <v>19</v>
      </c>
      <c r="N219" s="188" t="s">
        <v>43</v>
      </c>
      <c r="O219" s="66"/>
      <c r="P219" s="189">
        <f>O219*H219</f>
        <v>0</v>
      </c>
      <c r="Q219" s="189">
        <v>1.7600000000000001E-3</v>
      </c>
      <c r="R219" s="189">
        <f>Q219*H219</f>
        <v>0.10032000000000001</v>
      </c>
      <c r="S219" s="189">
        <v>0</v>
      </c>
      <c r="T219" s="19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219</v>
      </c>
      <c r="AT219" s="191" t="s">
        <v>139</v>
      </c>
      <c r="AU219" s="191" t="s">
        <v>80</v>
      </c>
      <c r="AY219" s="19" t="s">
        <v>136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78</v>
      </c>
      <c r="BK219" s="192">
        <f>ROUND(I219*H219,2)</f>
        <v>0</v>
      </c>
      <c r="BL219" s="19" t="s">
        <v>219</v>
      </c>
      <c r="BM219" s="191" t="s">
        <v>403</v>
      </c>
    </row>
    <row r="220" spans="1:65" s="2" customFormat="1" ht="11.25">
      <c r="A220" s="36"/>
      <c r="B220" s="37"/>
      <c r="C220" s="38"/>
      <c r="D220" s="193" t="s">
        <v>146</v>
      </c>
      <c r="E220" s="38"/>
      <c r="F220" s="194" t="s">
        <v>404</v>
      </c>
      <c r="G220" s="38"/>
      <c r="H220" s="38"/>
      <c r="I220" s="195"/>
      <c r="J220" s="38"/>
      <c r="K220" s="38"/>
      <c r="L220" s="41"/>
      <c r="M220" s="196"/>
      <c r="N220" s="197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146</v>
      </c>
      <c r="AU220" s="19" t="s">
        <v>80</v>
      </c>
    </row>
    <row r="221" spans="1:65" s="2" customFormat="1" ht="33" customHeight="1">
      <c r="A221" s="36"/>
      <c r="B221" s="37"/>
      <c r="C221" s="180" t="s">
        <v>405</v>
      </c>
      <c r="D221" s="180" t="s">
        <v>139</v>
      </c>
      <c r="E221" s="181" t="s">
        <v>406</v>
      </c>
      <c r="F221" s="182" t="s">
        <v>407</v>
      </c>
      <c r="G221" s="183" t="s">
        <v>165</v>
      </c>
      <c r="H221" s="184">
        <v>4</v>
      </c>
      <c r="I221" s="185"/>
      <c r="J221" s="186">
        <f>ROUND(I221*H221,2)</f>
        <v>0</v>
      </c>
      <c r="K221" s="182" t="s">
        <v>143</v>
      </c>
      <c r="L221" s="41"/>
      <c r="M221" s="187" t="s">
        <v>19</v>
      </c>
      <c r="N221" s="188" t="s">
        <v>43</v>
      </c>
      <c r="O221" s="66"/>
      <c r="P221" s="189">
        <f>O221*H221</f>
        <v>0</v>
      </c>
      <c r="Q221" s="189">
        <v>2.8668500000000002E-3</v>
      </c>
      <c r="R221" s="189">
        <f>Q221*H221</f>
        <v>1.1467400000000001E-2</v>
      </c>
      <c r="S221" s="189">
        <v>0</v>
      </c>
      <c r="T221" s="19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1" t="s">
        <v>219</v>
      </c>
      <c r="AT221" s="191" t="s">
        <v>139</v>
      </c>
      <c r="AU221" s="191" t="s">
        <v>80</v>
      </c>
      <c r="AY221" s="19" t="s">
        <v>136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78</v>
      </c>
      <c r="BK221" s="192">
        <f>ROUND(I221*H221,2)</f>
        <v>0</v>
      </c>
      <c r="BL221" s="19" t="s">
        <v>219</v>
      </c>
      <c r="BM221" s="191" t="s">
        <v>408</v>
      </c>
    </row>
    <row r="222" spans="1:65" s="2" customFormat="1" ht="11.25">
      <c r="A222" s="36"/>
      <c r="B222" s="37"/>
      <c r="C222" s="38"/>
      <c r="D222" s="193" t="s">
        <v>146</v>
      </c>
      <c r="E222" s="38"/>
      <c r="F222" s="194" t="s">
        <v>409</v>
      </c>
      <c r="G222" s="38"/>
      <c r="H222" s="38"/>
      <c r="I222" s="195"/>
      <c r="J222" s="38"/>
      <c r="K222" s="38"/>
      <c r="L222" s="41"/>
      <c r="M222" s="196"/>
      <c r="N222" s="197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146</v>
      </c>
      <c r="AU222" s="19" t="s">
        <v>80</v>
      </c>
    </row>
    <row r="223" spans="1:65" s="2" customFormat="1" ht="37.9" customHeight="1">
      <c r="A223" s="36"/>
      <c r="B223" s="37"/>
      <c r="C223" s="180" t="s">
        <v>410</v>
      </c>
      <c r="D223" s="180" t="s">
        <v>139</v>
      </c>
      <c r="E223" s="181" t="s">
        <v>411</v>
      </c>
      <c r="F223" s="182" t="s">
        <v>412</v>
      </c>
      <c r="G223" s="183" t="s">
        <v>165</v>
      </c>
      <c r="H223" s="184">
        <v>14</v>
      </c>
      <c r="I223" s="185"/>
      <c r="J223" s="186">
        <f>ROUND(I223*H223,2)</f>
        <v>0</v>
      </c>
      <c r="K223" s="182" t="s">
        <v>143</v>
      </c>
      <c r="L223" s="41"/>
      <c r="M223" s="187" t="s">
        <v>19</v>
      </c>
      <c r="N223" s="188" t="s">
        <v>43</v>
      </c>
      <c r="O223" s="66"/>
      <c r="P223" s="189">
        <f>O223*H223</f>
        <v>0</v>
      </c>
      <c r="Q223" s="189">
        <v>2.3678499999999999E-3</v>
      </c>
      <c r="R223" s="189">
        <f>Q223*H223</f>
        <v>3.3149899999999996E-2</v>
      </c>
      <c r="S223" s="189">
        <v>0</v>
      </c>
      <c r="T223" s="19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1" t="s">
        <v>219</v>
      </c>
      <c r="AT223" s="191" t="s">
        <v>139</v>
      </c>
      <c r="AU223" s="191" t="s">
        <v>80</v>
      </c>
      <c r="AY223" s="19" t="s">
        <v>136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78</v>
      </c>
      <c r="BK223" s="192">
        <f>ROUND(I223*H223,2)</f>
        <v>0</v>
      </c>
      <c r="BL223" s="19" t="s">
        <v>219</v>
      </c>
      <c r="BM223" s="191" t="s">
        <v>413</v>
      </c>
    </row>
    <row r="224" spans="1:65" s="2" customFormat="1" ht="11.25">
      <c r="A224" s="36"/>
      <c r="B224" s="37"/>
      <c r="C224" s="38"/>
      <c r="D224" s="193" t="s">
        <v>146</v>
      </c>
      <c r="E224" s="38"/>
      <c r="F224" s="194" t="s">
        <v>414</v>
      </c>
      <c r="G224" s="38"/>
      <c r="H224" s="38"/>
      <c r="I224" s="195"/>
      <c r="J224" s="38"/>
      <c r="K224" s="38"/>
      <c r="L224" s="41"/>
      <c r="M224" s="196"/>
      <c r="N224" s="197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146</v>
      </c>
      <c r="AU224" s="19" t="s">
        <v>80</v>
      </c>
    </row>
    <row r="225" spans="1:65" s="2" customFormat="1" ht="33" customHeight="1">
      <c r="A225" s="36"/>
      <c r="B225" s="37"/>
      <c r="C225" s="180" t="s">
        <v>415</v>
      </c>
      <c r="D225" s="180" t="s">
        <v>139</v>
      </c>
      <c r="E225" s="181" t="s">
        <v>416</v>
      </c>
      <c r="F225" s="182" t="s">
        <v>417</v>
      </c>
      <c r="G225" s="183" t="s">
        <v>165</v>
      </c>
      <c r="H225" s="184">
        <v>57</v>
      </c>
      <c r="I225" s="185"/>
      <c r="J225" s="186">
        <f>ROUND(I225*H225,2)</f>
        <v>0</v>
      </c>
      <c r="K225" s="182" t="s">
        <v>143</v>
      </c>
      <c r="L225" s="41"/>
      <c r="M225" s="187" t="s">
        <v>19</v>
      </c>
      <c r="N225" s="188" t="s">
        <v>43</v>
      </c>
      <c r="O225" s="66"/>
      <c r="P225" s="189">
        <f>O225*H225</f>
        <v>0</v>
      </c>
      <c r="Q225" s="189">
        <v>1.9047999999999999E-3</v>
      </c>
      <c r="R225" s="189">
        <f>Q225*H225</f>
        <v>0.10857359999999999</v>
      </c>
      <c r="S225" s="189">
        <v>0</v>
      </c>
      <c r="T225" s="19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219</v>
      </c>
      <c r="AT225" s="191" t="s">
        <v>139</v>
      </c>
      <c r="AU225" s="191" t="s">
        <v>80</v>
      </c>
      <c r="AY225" s="19" t="s">
        <v>136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78</v>
      </c>
      <c r="BK225" s="192">
        <f>ROUND(I225*H225,2)</f>
        <v>0</v>
      </c>
      <c r="BL225" s="19" t="s">
        <v>219</v>
      </c>
      <c r="BM225" s="191" t="s">
        <v>418</v>
      </c>
    </row>
    <row r="226" spans="1:65" s="2" customFormat="1" ht="11.25">
      <c r="A226" s="36"/>
      <c r="B226" s="37"/>
      <c r="C226" s="38"/>
      <c r="D226" s="193" t="s">
        <v>146</v>
      </c>
      <c r="E226" s="38"/>
      <c r="F226" s="194" t="s">
        <v>419</v>
      </c>
      <c r="G226" s="38"/>
      <c r="H226" s="38"/>
      <c r="I226" s="195"/>
      <c r="J226" s="38"/>
      <c r="K226" s="38"/>
      <c r="L226" s="41"/>
      <c r="M226" s="196"/>
      <c r="N226" s="197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146</v>
      </c>
      <c r="AU226" s="19" t="s">
        <v>80</v>
      </c>
    </row>
    <row r="227" spans="1:65" s="2" customFormat="1" ht="37.9" customHeight="1">
      <c r="A227" s="36"/>
      <c r="B227" s="37"/>
      <c r="C227" s="180" t="s">
        <v>420</v>
      </c>
      <c r="D227" s="180" t="s">
        <v>139</v>
      </c>
      <c r="E227" s="181" t="s">
        <v>421</v>
      </c>
      <c r="F227" s="182" t="s">
        <v>422</v>
      </c>
      <c r="G227" s="183" t="s">
        <v>165</v>
      </c>
      <c r="H227" s="184">
        <v>7</v>
      </c>
      <c r="I227" s="185"/>
      <c r="J227" s="186">
        <f>ROUND(I227*H227,2)</f>
        <v>0</v>
      </c>
      <c r="K227" s="182" t="s">
        <v>143</v>
      </c>
      <c r="L227" s="41"/>
      <c r="M227" s="187" t="s">
        <v>19</v>
      </c>
      <c r="N227" s="188" t="s">
        <v>43</v>
      </c>
      <c r="O227" s="66"/>
      <c r="P227" s="189">
        <f>O227*H227</f>
        <v>0</v>
      </c>
      <c r="Q227" s="189">
        <v>2.2606499999999999E-3</v>
      </c>
      <c r="R227" s="189">
        <f>Q227*H227</f>
        <v>1.582455E-2</v>
      </c>
      <c r="S227" s="189">
        <v>0</v>
      </c>
      <c r="T227" s="19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91" t="s">
        <v>219</v>
      </c>
      <c r="AT227" s="191" t="s">
        <v>139</v>
      </c>
      <c r="AU227" s="191" t="s">
        <v>80</v>
      </c>
      <c r="AY227" s="19" t="s">
        <v>136</v>
      </c>
      <c r="BE227" s="192">
        <f>IF(N227="základní",J227,0)</f>
        <v>0</v>
      </c>
      <c r="BF227" s="192">
        <f>IF(N227="snížená",J227,0)</f>
        <v>0</v>
      </c>
      <c r="BG227" s="192">
        <f>IF(N227="zákl. přenesená",J227,0)</f>
        <v>0</v>
      </c>
      <c r="BH227" s="192">
        <f>IF(N227="sníž. přenesená",J227,0)</f>
        <v>0</v>
      </c>
      <c r="BI227" s="192">
        <f>IF(N227="nulová",J227,0)</f>
        <v>0</v>
      </c>
      <c r="BJ227" s="19" t="s">
        <v>78</v>
      </c>
      <c r="BK227" s="192">
        <f>ROUND(I227*H227,2)</f>
        <v>0</v>
      </c>
      <c r="BL227" s="19" t="s">
        <v>219</v>
      </c>
      <c r="BM227" s="191" t="s">
        <v>423</v>
      </c>
    </row>
    <row r="228" spans="1:65" s="2" customFormat="1" ht="11.25">
      <c r="A228" s="36"/>
      <c r="B228" s="37"/>
      <c r="C228" s="38"/>
      <c r="D228" s="193" t="s">
        <v>146</v>
      </c>
      <c r="E228" s="38"/>
      <c r="F228" s="194" t="s">
        <v>424</v>
      </c>
      <c r="G228" s="38"/>
      <c r="H228" s="38"/>
      <c r="I228" s="195"/>
      <c r="J228" s="38"/>
      <c r="K228" s="38"/>
      <c r="L228" s="41"/>
      <c r="M228" s="196"/>
      <c r="N228" s="197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146</v>
      </c>
      <c r="AU228" s="19" t="s">
        <v>80</v>
      </c>
    </row>
    <row r="229" spans="1:65" s="2" customFormat="1" ht="44.25" customHeight="1">
      <c r="A229" s="36"/>
      <c r="B229" s="37"/>
      <c r="C229" s="180" t="s">
        <v>425</v>
      </c>
      <c r="D229" s="180" t="s">
        <v>139</v>
      </c>
      <c r="E229" s="181" t="s">
        <v>426</v>
      </c>
      <c r="F229" s="182" t="s">
        <v>427</v>
      </c>
      <c r="G229" s="183" t="s">
        <v>165</v>
      </c>
      <c r="H229" s="184">
        <v>11</v>
      </c>
      <c r="I229" s="185"/>
      <c r="J229" s="186">
        <f>ROUND(I229*H229,2)</f>
        <v>0</v>
      </c>
      <c r="K229" s="182" t="s">
        <v>143</v>
      </c>
      <c r="L229" s="41"/>
      <c r="M229" s="187" t="s">
        <v>19</v>
      </c>
      <c r="N229" s="188" t="s">
        <v>43</v>
      </c>
      <c r="O229" s="66"/>
      <c r="P229" s="189">
        <f>O229*H229</f>
        <v>0</v>
      </c>
      <c r="Q229" s="189">
        <v>3.5506499999999998E-3</v>
      </c>
      <c r="R229" s="189">
        <f>Q229*H229</f>
        <v>3.9057149999999999E-2</v>
      </c>
      <c r="S229" s="189">
        <v>0</v>
      </c>
      <c r="T229" s="19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219</v>
      </c>
      <c r="AT229" s="191" t="s">
        <v>139</v>
      </c>
      <c r="AU229" s="191" t="s">
        <v>80</v>
      </c>
      <c r="AY229" s="19" t="s">
        <v>136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78</v>
      </c>
      <c r="BK229" s="192">
        <f>ROUND(I229*H229,2)</f>
        <v>0</v>
      </c>
      <c r="BL229" s="19" t="s">
        <v>219</v>
      </c>
      <c r="BM229" s="191" t="s">
        <v>428</v>
      </c>
    </row>
    <row r="230" spans="1:65" s="2" customFormat="1" ht="11.25">
      <c r="A230" s="36"/>
      <c r="B230" s="37"/>
      <c r="C230" s="38"/>
      <c r="D230" s="193" t="s">
        <v>146</v>
      </c>
      <c r="E230" s="38"/>
      <c r="F230" s="194" t="s">
        <v>429</v>
      </c>
      <c r="G230" s="38"/>
      <c r="H230" s="38"/>
      <c r="I230" s="195"/>
      <c r="J230" s="38"/>
      <c r="K230" s="38"/>
      <c r="L230" s="41"/>
      <c r="M230" s="196"/>
      <c r="N230" s="197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146</v>
      </c>
      <c r="AU230" s="19" t="s">
        <v>80</v>
      </c>
    </row>
    <row r="231" spans="1:65" s="2" customFormat="1" ht="33" customHeight="1">
      <c r="A231" s="36"/>
      <c r="B231" s="37"/>
      <c r="C231" s="180" t="s">
        <v>430</v>
      </c>
      <c r="D231" s="180" t="s">
        <v>139</v>
      </c>
      <c r="E231" s="181" t="s">
        <v>431</v>
      </c>
      <c r="F231" s="182" t="s">
        <v>432</v>
      </c>
      <c r="G231" s="183" t="s">
        <v>165</v>
      </c>
      <c r="H231" s="184">
        <v>14</v>
      </c>
      <c r="I231" s="185"/>
      <c r="J231" s="186">
        <f>ROUND(I231*H231,2)</f>
        <v>0</v>
      </c>
      <c r="K231" s="182" t="s">
        <v>143</v>
      </c>
      <c r="L231" s="41"/>
      <c r="M231" s="187" t="s">
        <v>19</v>
      </c>
      <c r="N231" s="188" t="s">
        <v>43</v>
      </c>
      <c r="O231" s="66"/>
      <c r="P231" s="189">
        <f>O231*H231</f>
        <v>0</v>
      </c>
      <c r="Q231" s="189">
        <v>2.7366999999999999E-3</v>
      </c>
      <c r="R231" s="189">
        <f>Q231*H231</f>
        <v>3.8313799999999995E-2</v>
      </c>
      <c r="S231" s="189">
        <v>0</v>
      </c>
      <c r="T231" s="19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1" t="s">
        <v>219</v>
      </c>
      <c r="AT231" s="191" t="s">
        <v>139</v>
      </c>
      <c r="AU231" s="191" t="s">
        <v>80</v>
      </c>
      <c r="AY231" s="19" t="s">
        <v>136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78</v>
      </c>
      <c r="BK231" s="192">
        <f>ROUND(I231*H231,2)</f>
        <v>0</v>
      </c>
      <c r="BL231" s="19" t="s">
        <v>219</v>
      </c>
      <c r="BM231" s="191" t="s">
        <v>433</v>
      </c>
    </row>
    <row r="232" spans="1:65" s="2" customFormat="1" ht="11.25">
      <c r="A232" s="36"/>
      <c r="B232" s="37"/>
      <c r="C232" s="38"/>
      <c r="D232" s="193" t="s">
        <v>146</v>
      </c>
      <c r="E232" s="38"/>
      <c r="F232" s="194" t="s">
        <v>434</v>
      </c>
      <c r="G232" s="38"/>
      <c r="H232" s="38"/>
      <c r="I232" s="195"/>
      <c r="J232" s="38"/>
      <c r="K232" s="38"/>
      <c r="L232" s="41"/>
      <c r="M232" s="196"/>
      <c r="N232" s="197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146</v>
      </c>
      <c r="AU232" s="19" t="s">
        <v>80</v>
      </c>
    </row>
    <row r="233" spans="1:65" s="2" customFormat="1" ht="37.9" customHeight="1">
      <c r="A233" s="36"/>
      <c r="B233" s="37"/>
      <c r="C233" s="180" t="s">
        <v>435</v>
      </c>
      <c r="D233" s="180" t="s">
        <v>139</v>
      </c>
      <c r="E233" s="181" t="s">
        <v>436</v>
      </c>
      <c r="F233" s="182" t="s">
        <v>437</v>
      </c>
      <c r="G233" s="183" t="s">
        <v>313</v>
      </c>
      <c r="H233" s="184">
        <v>2</v>
      </c>
      <c r="I233" s="185"/>
      <c r="J233" s="186">
        <f>ROUND(I233*H233,2)</f>
        <v>0</v>
      </c>
      <c r="K233" s="182" t="s">
        <v>143</v>
      </c>
      <c r="L233" s="41"/>
      <c r="M233" s="187" t="s">
        <v>19</v>
      </c>
      <c r="N233" s="188" t="s">
        <v>43</v>
      </c>
      <c r="O233" s="66"/>
      <c r="P233" s="189">
        <f>O233*H233</f>
        <v>0</v>
      </c>
      <c r="Q233" s="189">
        <v>4.4200000000000001E-4</v>
      </c>
      <c r="R233" s="189">
        <f>Q233*H233</f>
        <v>8.8400000000000002E-4</v>
      </c>
      <c r="S233" s="189">
        <v>0</v>
      </c>
      <c r="T233" s="19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219</v>
      </c>
      <c r="AT233" s="191" t="s">
        <v>139</v>
      </c>
      <c r="AU233" s="191" t="s">
        <v>80</v>
      </c>
      <c r="AY233" s="19" t="s">
        <v>136</v>
      </c>
      <c r="BE233" s="192">
        <f>IF(N233="základní",J233,0)</f>
        <v>0</v>
      </c>
      <c r="BF233" s="192">
        <f>IF(N233="snížená",J233,0)</f>
        <v>0</v>
      </c>
      <c r="BG233" s="192">
        <f>IF(N233="zákl. přenesená",J233,0)</f>
        <v>0</v>
      </c>
      <c r="BH233" s="192">
        <f>IF(N233="sníž. přenesená",J233,0)</f>
        <v>0</v>
      </c>
      <c r="BI233" s="192">
        <f>IF(N233="nulová",J233,0)</f>
        <v>0</v>
      </c>
      <c r="BJ233" s="19" t="s">
        <v>78</v>
      </c>
      <c r="BK233" s="192">
        <f>ROUND(I233*H233,2)</f>
        <v>0</v>
      </c>
      <c r="BL233" s="19" t="s">
        <v>219</v>
      </c>
      <c r="BM233" s="191" t="s">
        <v>438</v>
      </c>
    </row>
    <row r="234" spans="1:65" s="2" customFormat="1" ht="11.25">
      <c r="A234" s="36"/>
      <c r="B234" s="37"/>
      <c r="C234" s="38"/>
      <c r="D234" s="193" t="s">
        <v>146</v>
      </c>
      <c r="E234" s="38"/>
      <c r="F234" s="194" t="s">
        <v>439</v>
      </c>
      <c r="G234" s="38"/>
      <c r="H234" s="38"/>
      <c r="I234" s="195"/>
      <c r="J234" s="38"/>
      <c r="K234" s="38"/>
      <c r="L234" s="41"/>
      <c r="M234" s="196"/>
      <c r="N234" s="197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146</v>
      </c>
      <c r="AU234" s="19" t="s">
        <v>80</v>
      </c>
    </row>
    <row r="235" spans="1:65" s="2" customFormat="1" ht="37.9" customHeight="1">
      <c r="A235" s="36"/>
      <c r="B235" s="37"/>
      <c r="C235" s="180" t="s">
        <v>440</v>
      </c>
      <c r="D235" s="180" t="s">
        <v>139</v>
      </c>
      <c r="E235" s="181" t="s">
        <v>441</v>
      </c>
      <c r="F235" s="182" t="s">
        <v>442</v>
      </c>
      <c r="G235" s="183" t="s">
        <v>165</v>
      </c>
      <c r="H235" s="184">
        <v>10</v>
      </c>
      <c r="I235" s="185"/>
      <c r="J235" s="186">
        <f>ROUND(I235*H235,2)</f>
        <v>0</v>
      </c>
      <c r="K235" s="182" t="s">
        <v>143</v>
      </c>
      <c r="L235" s="41"/>
      <c r="M235" s="187" t="s">
        <v>19</v>
      </c>
      <c r="N235" s="188" t="s">
        <v>43</v>
      </c>
      <c r="O235" s="66"/>
      <c r="P235" s="189">
        <f>O235*H235</f>
        <v>0</v>
      </c>
      <c r="Q235" s="189">
        <v>1.1076E-3</v>
      </c>
      <c r="R235" s="189">
        <f>Q235*H235</f>
        <v>1.1076000000000001E-2</v>
      </c>
      <c r="S235" s="189">
        <v>0</v>
      </c>
      <c r="T235" s="19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1" t="s">
        <v>219</v>
      </c>
      <c r="AT235" s="191" t="s">
        <v>139</v>
      </c>
      <c r="AU235" s="191" t="s">
        <v>80</v>
      </c>
      <c r="AY235" s="19" t="s">
        <v>136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78</v>
      </c>
      <c r="BK235" s="192">
        <f>ROUND(I235*H235,2)</f>
        <v>0</v>
      </c>
      <c r="BL235" s="19" t="s">
        <v>219</v>
      </c>
      <c r="BM235" s="191" t="s">
        <v>443</v>
      </c>
    </row>
    <row r="236" spans="1:65" s="2" customFormat="1" ht="11.25">
      <c r="A236" s="36"/>
      <c r="B236" s="37"/>
      <c r="C236" s="38"/>
      <c r="D236" s="193" t="s">
        <v>146</v>
      </c>
      <c r="E236" s="38"/>
      <c r="F236" s="194" t="s">
        <v>444</v>
      </c>
      <c r="G236" s="38"/>
      <c r="H236" s="38"/>
      <c r="I236" s="195"/>
      <c r="J236" s="38"/>
      <c r="K236" s="38"/>
      <c r="L236" s="41"/>
      <c r="M236" s="196"/>
      <c r="N236" s="197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146</v>
      </c>
      <c r="AU236" s="19" t="s">
        <v>80</v>
      </c>
    </row>
    <row r="237" spans="1:65" s="2" customFormat="1" ht="49.15" customHeight="1">
      <c r="A237" s="36"/>
      <c r="B237" s="37"/>
      <c r="C237" s="180" t="s">
        <v>445</v>
      </c>
      <c r="D237" s="180" t="s">
        <v>139</v>
      </c>
      <c r="E237" s="181" t="s">
        <v>446</v>
      </c>
      <c r="F237" s="182" t="s">
        <v>447</v>
      </c>
      <c r="G237" s="183" t="s">
        <v>256</v>
      </c>
      <c r="H237" s="184">
        <v>0.35899999999999999</v>
      </c>
      <c r="I237" s="185"/>
      <c r="J237" s="186">
        <f>ROUND(I237*H237,2)</f>
        <v>0</v>
      </c>
      <c r="K237" s="182" t="s">
        <v>143</v>
      </c>
      <c r="L237" s="41"/>
      <c r="M237" s="187" t="s">
        <v>19</v>
      </c>
      <c r="N237" s="188" t="s">
        <v>43</v>
      </c>
      <c r="O237" s="66"/>
      <c r="P237" s="189">
        <f>O237*H237</f>
        <v>0</v>
      </c>
      <c r="Q237" s="189">
        <v>0</v>
      </c>
      <c r="R237" s="189">
        <f>Q237*H237</f>
        <v>0</v>
      </c>
      <c r="S237" s="189">
        <v>0</v>
      </c>
      <c r="T237" s="19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1" t="s">
        <v>219</v>
      </c>
      <c r="AT237" s="191" t="s">
        <v>139</v>
      </c>
      <c r="AU237" s="191" t="s">
        <v>80</v>
      </c>
      <c r="AY237" s="19" t="s">
        <v>136</v>
      </c>
      <c r="BE237" s="192">
        <f>IF(N237="základní",J237,0)</f>
        <v>0</v>
      </c>
      <c r="BF237" s="192">
        <f>IF(N237="snížená",J237,0)</f>
        <v>0</v>
      </c>
      <c r="BG237" s="192">
        <f>IF(N237="zákl. přenesená",J237,0)</f>
        <v>0</v>
      </c>
      <c r="BH237" s="192">
        <f>IF(N237="sníž. přenesená",J237,0)</f>
        <v>0</v>
      </c>
      <c r="BI237" s="192">
        <f>IF(N237="nulová",J237,0)</f>
        <v>0</v>
      </c>
      <c r="BJ237" s="19" t="s">
        <v>78</v>
      </c>
      <c r="BK237" s="192">
        <f>ROUND(I237*H237,2)</f>
        <v>0</v>
      </c>
      <c r="BL237" s="19" t="s">
        <v>219</v>
      </c>
      <c r="BM237" s="191" t="s">
        <v>448</v>
      </c>
    </row>
    <row r="238" spans="1:65" s="2" customFormat="1" ht="11.25">
      <c r="A238" s="36"/>
      <c r="B238" s="37"/>
      <c r="C238" s="38"/>
      <c r="D238" s="193" t="s">
        <v>146</v>
      </c>
      <c r="E238" s="38"/>
      <c r="F238" s="194" t="s">
        <v>449</v>
      </c>
      <c r="G238" s="38"/>
      <c r="H238" s="38"/>
      <c r="I238" s="195"/>
      <c r="J238" s="38"/>
      <c r="K238" s="38"/>
      <c r="L238" s="41"/>
      <c r="M238" s="196"/>
      <c r="N238" s="197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146</v>
      </c>
      <c r="AU238" s="19" t="s">
        <v>80</v>
      </c>
    </row>
    <row r="239" spans="1:65" s="12" customFormat="1" ht="22.9" customHeight="1">
      <c r="B239" s="164"/>
      <c r="C239" s="165"/>
      <c r="D239" s="166" t="s">
        <v>71</v>
      </c>
      <c r="E239" s="178" t="s">
        <v>450</v>
      </c>
      <c r="F239" s="178" t="s">
        <v>451</v>
      </c>
      <c r="G239" s="165"/>
      <c r="H239" s="165"/>
      <c r="I239" s="168"/>
      <c r="J239" s="179">
        <f>BK239</f>
        <v>0</v>
      </c>
      <c r="K239" s="165"/>
      <c r="L239" s="170"/>
      <c r="M239" s="171"/>
      <c r="N239" s="172"/>
      <c r="O239" s="172"/>
      <c r="P239" s="173">
        <f>SUM(P240:P246)</f>
        <v>0</v>
      </c>
      <c r="Q239" s="172"/>
      <c r="R239" s="173">
        <f>SUM(R240:R246)</f>
        <v>0.15715956050999999</v>
      </c>
      <c r="S239" s="172"/>
      <c r="T239" s="174">
        <f>SUM(T240:T246)</f>
        <v>0</v>
      </c>
      <c r="AR239" s="175" t="s">
        <v>80</v>
      </c>
      <c r="AT239" s="176" t="s">
        <v>71</v>
      </c>
      <c r="AU239" s="176" t="s">
        <v>78</v>
      </c>
      <c r="AY239" s="175" t="s">
        <v>136</v>
      </c>
      <c r="BK239" s="177">
        <f>SUM(BK240:BK246)</f>
        <v>0</v>
      </c>
    </row>
    <row r="240" spans="1:65" s="2" customFormat="1" ht="33" customHeight="1">
      <c r="A240" s="36"/>
      <c r="B240" s="37"/>
      <c r="C240" s="180" t="s">
        <v>452</v>
      </c>
      <c r="D240" s="180" t="s">
        <v>139</v>
      </c>
      <c r="E240" s="181" t="s">
        <v>453</v>
      </c>
      <c r="F240" s="182" t="s">
        <v>454</v>
      </c>
      <c r="G240" s="183" t="s">
        <v>142</v>
      </c>
      <c r="H240" s="184">
        <v>5.0999999999999996</v>
      </c>
      <c r="I240" s="185"/>
      <c r="J240" s="186">
        <f>ROUND(I240*H240,2)</f>
        <v>0</v>
      </c>
      <c r="K240" s="182" t="s">
        <v>143</v>
      </c>
      <c r="L240" s="41"/>
      <c r="M240" s="187" t="s">
        <v>19</v>
      </c>
      <c r="N240" s="188" t="s">
        <v>43</v>
      </c>
      <c r="O240" s="66"/>
      <c r="P240" s="189">
        <f>O240*H240</f>
        <v>0</v>
      </c>
      <c r="Q240" s="189">
        <v>2.5560010000000001E-4</v>
      </c>
      <c r="R240" s="189">
        <f>Q240*H240</f>
        <v>1.30356051E-3</v>
      </c>
      <c r="S240" s="189">
        <v>0</v>
      </c>
      <c r="T240" s="19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1" t="s">
        <v>219</v>
      </c>
      <c r="AT240" s="191" t="s">
        <v>139</v>
      </c>
      <c r="AU240" s="191" t="s">
        <v>80</v>
      </c>
      <c r="AY240" s="19" t="s">
        <v>136</v>
      </c>
      <c r="BE240" s="192">
        <f>IF(N240="základní",J240,0)</f>
        <v>0</v>
      </c>
      <c r="BF240" s="192">
        <f>IF(N240="snížená",J240,0)</f>
        <v>0</v>
      </c>
      <c r="BG240" s="192">
        <f>IF(N240="zákl. přenesená",J240,0)</f>
        <v>0</v>
      </c>
      <c r="BH240" s="192">
        <f>IF(N240="sníž. přenesená",J240,0)</f>
        <v>0</v>
      </c>
      <c r="BI240" s="192">
        <f>IF(N240="nulová",J240,0)</f>
        <v>0</v>
      </c>
      <c r="BJ240" s="19" t="s">
        <v>78</v>
      </c>
      <c r="BK240" s="192">
        <f>ROUND(I240*H240,2)</f>
        <v>0</v>
      </c>
      <c r="BL240" s="19" t="s">
        <v>219</v>
      </c>
      <c r="BM240" s="191" t="s">
        <v>455</v>
      </c>
    </row>
    <row r="241" spans="1:65" s="2" customFormat="1" ht="11.25">
      <c r="A241" s="36"/>
      <c r="B241" s="37"/>
      <c r="C241" s="38"/>
      <c r="D241" s="193" t="s">
        <v>146</v>
      </c>
      <c r="E241" s="38"/>
      <c r="F241" s="194" t="s">
        <v>456</v>
      </c>
      <c r="G241" s="38"/>
      <c r="H241" s="38"/>
      <c r="I241" s="195"/>
      <c r="J241" s="38"/>
      <c r="K241" s="38"/>
      <c r="L241" s="41"/>
      <c r="M241" s="196"/>
      <c r="N241" s="197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146</v>
      </c>
      <c r="AU241" s="19" t="s">
        <v>80</v>
      </c>
    </row>
    <row r="242" spans="1:65" s="13" customFormat="1" ht="11.25">
      <c r="B242" s="198"/>
      <c r="C242" s="199"/>
      <c r="D242" s="200" t="s">
        <v>160</v>
      </c>
      <c r="E242" s="201" t="s">
        <v>19</v>
      </c>
      <c r="F242" s="202" t="s">
        <v>457</v>
      </c>
      <c r="G242" s="199"/>
      <c r="H242" s="203">
        <v>5.0999999999999996</v>
      </c>
      <c r="I242" s="204"/>
      <c r="J242" s="199"/>
      <c r="K242" s="199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160</v>
      </c>
      <c r="AU242" s="209" t="s">
        <v>80</v>
      </c>
      <c r="AV242" s="13" t="s">
        <v>80</v>
      </c>
      <c r="AW242" s="13" t="s">
        <v>32</v>
      </c>
      <c r="AX242" s="13" t="s">
        <v>78</v>
      </c>
      <c r="AY242" s="209" t="s">
        <v>136</v>
      </c>
    </row>
    <row r="243" spans="1:65" s="2" customFormat="1" ht="24.2" customHeight="1">
      <c r="A243" s="36"/>
      <c r="B243" s="37"/>
      <c r="C243" s="210" t="s">
        <v>458</v>
      </c>
      <c r="D243" s="210" t="s">
        <v>169</v>
      </c>
      <c r="E243" s="211" t="s">
        <v>459</v>
      </c>
      <c r="F243" s="212" t="s">
        <v>460</v>
      </c>
      <c r="G243" s="213" t="s">
        <v>142</v>
      </c>
      <c r="H243" s="214">
        <v>5.0999999999999996</v>
      </c>
      <c r="I243" s="215"/>
      <c r="J243" s="216">
        <f>ROUND(I243*H243,2)</f>
        <v>0</v>
      </c>
      <c r="K243" s="212" t="s">
        <v>143</v>
      </c>
      <c r="L243" s="217"/>
      <c r="M243" s="218" t="s">
        <v>19</v>
      </c>
      <c r="N243" s="219" t="s">
        <v>43</v>
      </c>
      <c r="O243" s="66"/>
      <c r="P243" s="189">
        <f>O243*H243</f>
        <v>0</v>
      </c>
      <c r="Q243" s="189">
        <v>3.056E-2</v>
      </c>
      <c r="R243" s="189">
        <f>Q243*H243</f>
        <v>0.15585599999999999</v>
      </c>
      <c r="S243" s="189">
        <v>0</v>
      </c>
      <c r="T243" s="19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1" t="s">
        <v>299</v>
      </c>
      <c r="AT243" s="191" t="s">
        <v>169</v>
      </c>
      <c r="AU243" s="191" t="s">
        <v>80</v>
      </c>
      <c r="AY243" s="19" t="s">
        <v>136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78</v>
      </c>
      <c r="BK243" s="192">
        <f>ROUND(I243*H243,2)</f>
        <v>0</v>
      </c>
      <c r="BL243" s="19" t="s">
        <v>219</v>
      </c>
      <c r="BM243" s="191" t="s">
        <v>461</v>
      </c>
    </row>
    <row r="244" spans="1:65" s="13" customFormat="1" ht="11.25">
      <c r="B244" s="198"/>
      <c r="C244" s="199"/>
      <c r="D244" s="200" t="s">
        <v>160</v>
      </c>
      <c r="E244" s="201" t="s">
        <v>19</v>
      </c>
      <c r="F244" s="202" t="s">
        <v>457</v>
      </c>
      <c r="G244" s="199"/>
      <c r="H244" s="203">
        <v>5.0999999999999996</v>
      </c>
      <c r="I244" s="204"/>
      <c r="J244" s="199"/>
      <c r="K244" s="199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160</v>
      </c>
      <c r="AU244" s="209" t="s">
        <v>80</v>
      </c>
      <c r="AV244" s="13" t="s">
        <v>80</v>
      </c>
      <c r="AW244" s="13" t="s">
        <v>32</v>
      </c>
      <c r="AX244" s="13" t="s">
        <v>78</v>
      </c>
      <c r="AY244" s="209" t="s">
        <v>136</v>
      </c>
    </row>
    <row r="245" spans="1:65" s="2" customFormat="1" ht="49.15" customHeight="1">
      <c r="A245" s="36"/>
      <c r="B245" s="37"/>
      <c r="C245" s="180" t="s">
        <v>462</v>
      </c>
      <c r="D245" s="180" t="s">
        <v>139</v>
      </c>
      <c r="E245" s="181" t="s">
        <v>463</v>
      </c>
      <c r="F245" s="182" t="s">
        <v>464</v>
      </c>
      <c r="G245" s="183" t="s">
        <v>256</v>
      </c>
      <c r="H245" s="184">
        <v>0.157</v>
      </c>
      <c r="I245" s="185"/>
      <c r="J245" s="186">
        <f>ROUND(I245*H245,2)</f>
        <v>0</v>
      </c>
      <c r="K245" s="182" t="s">
        <v>143</v>
      </c>
      <c r="L245" s="41"/>
      <c r="M245" s="187" t="s">
        <v>19</v>
      </c>
      <c r="N245" s="188" t="s">
        <v>43</v>
      </c>
      <c r="O245" s="66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219</v>
      </c>
      <c r="AT245" s="191" t="s">
        <v>139</v>
      </c>
      <c r="AU245" s="191" t="s">
        <v>80</v>
      </c>
      <c r="AY245" s="19" t="s">
        <v>136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78</v>
      </c>
      <c r="BK245" s="192">
        <f>ROUND(I245*H245,2)</f>
        <v>0</v>
      </c>
      <c r="BL245" s="19" t="s">
        <v>219</v>
      </c>
      <c r="BM245" s="191" t="s">
        <v>465</v>
      </c>
    </row>
    <row r="246" spans="1:65" s="2" customFormat="1" ht="11.25">
      <c r="A246" s="36"/>
      <c r="B246" s="37"/>
      <c r="C246" s="38"/>
      <c r="D246" s="193" t="s">
        <v>146</v>
      </c>
      <c r="E246" s="38"/>
      <c r="F246" s="194" t="s">
        <v>466</v>
      </c>
      <c r="G246" s="38"/>
      <c r="H246" s="38"/>
      <c r="I246" s="195"/>
      <c r="J246" s="38"/>
      <c r="K246" s="38"/>
      <c r="L246" s="41"/>
      <c r="M246" s="196"/>
      <c r="N246" s="197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146</v>
      </c>
      <c r="AU246" s="19" t="s">
        <v>80</v>
      </c>
    </row>
    <row r="247" spans="1:65" s="12" customFormat="1" ht="22.9" customHeight="1">
      <c r="B247" s="164"/>
      <c r="C247" s="165"/>
      <c r="D247" s="166" t="s">
        <v>71</v>
      </c>
      <c r="E247" s="178" t="s">
        <v>467</v>
      </c>
      <c r="F247" s="178" t="s">
        <v>468</v>
      </c>
      <c r="G247" s="165"/>
      <c r="H247" s="165"/>
      <c r="I247" s="168"/>
      <c r="J247" s="179">
        <f>BK247</f>
        <v>0</v>
      </c>
      <c r="K247" s="165"/>
      <c r="L247" s="170"/>
      <c r="M247" s="171"/>
      <c r="N247" s="172"/>
      <c r="O247" s="172"/>
      <c r="P247" s="173">
        <f>SUM(P248:P268)</f>
        <v>0</v>
      </c>
      <c r="Q247" s="172"/>
      <c r="R247" s="173">
        <f>SUM(R248:R268)</f>
        <v>1.9033000000000001E-2</v>
      </c>
      <c r="S247" s="172"/>
      <c r="T247" s="174">
        <f>SUM(T248:T268)</f>
        <v>0</v>
      </c>
      <c r="AR247" s="175" t="s">
        <v>80</v>
      </c>
      <c r="AT247" s="176" t="s">
        <v>71</v>
      </c>
      <c r="AU247" s="176" t="s">
        <v>78</v>
      </c>
      <c r="AY247" s="175" t="s">
        <v>136</v>
      </c>
      <c r="BK247" s="177">
        <f>SUM(BK248:BK268)</f>
        <v>0</v>
      </c>
    </row>
    <row r="248" spans="1:65" s="2" customFormat="1" ht="37.9" customHeight="1">
      <c r="A248" s="36"/>
      <c r="B248" s="37"/>
      <c r="C248" s="180" t="s">
        <v>469</v>
      </c>
      <c r="D248" s="180" t="s">
        <v>139</v>
      </c>
      <c r="E248" s="181" t="s">
        <v>470</v>
      </c>
      <c r="F248" s="182" t="s">
        <v>471</v>
      </c>
      <c r="G248" s="183" t="s">
        <v>142</v>
      </c>
      <c r="H248" s="184">
        <v>10</v>
      </c>
      <c r="I248" s="185"/>
      <c r="J248" s="186">
        <f>ROUND(I248*H248,2)</f>
        <v>0</v>
      </c>
      <c r="K248" s="182" t="s">
        <v>143</v>
      </c>
      <c r="L248" s="41"/>
      <c r="M248" s="187" t="s">
        <v>19</v>
      </c>
      <c r="N248" s="188" t="s">
        <v>43</v>
      </c>
      <c r="O248" s="66"/>
      <c r="P248" s="189">
        <f>O248*H248</f>
        <v>0</v>
      </c>
      <c r="Q248" s="189">
        <v>6.7000000000000002E-5</v>
      </c>
      <c r="R248" s="189">
        <f>Q248*H248</f>
        <v>6.7000000000000002E-4</v>
      </c>
      <c r="S248" s="189">
        <v>0</v>
      </c>
      <c r="T248" s="19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1" t="s">
        <v>219</v>
      </c>
      <c r="AT248" s="191" t="s">
        <v>139</v>
      </c>
      <c r="AU248" s="191" t="s">
        <v>80</v>
      </c>
      <c r="AY248" s="19" t="s">
        <v>136</v>
      </c>
      <c r="BE248" s="192">
        <f>IF(N248="základní",J248,0)</f>
        <v>0</v>
      </c>
      <c r="BF248" s="192">
        <f>IF(N248="snížená",J248,0)</f>
        <v>0</v>
      </c>
      <c r="BG248" s="192">
        <f>IF(N248="zákl. přenesená",J248,0)</f>
        <v>0</v>
      </c>
      <c r="BH248" s="192">
        <f>IF(N248="sníž. přenesená",J248,0)</f>
        <v>0</v>
      </c>
      <c r="BI248" s="192">
        <f>IF(N248="nulová",J248,0)</f>
        <v>0</v>
      </c>
      <c r="BJ248" s="19" t="s">
        <v>78</v>
      </c>
      <c r="BK248" s="192">
        <f>ROUND(I248*H248,2)</f>
        <v>0</v>
      </c>
      <c r="BL248" s="19" t="s">
        <v>219</v>
      </c>
      <c r="BM248" s="191" t="s">
        <v>472</v>
      </c>
    </row>
    <row r="249" spans="1:65" s="2" customFormat="1" ht="11.25">
      <c r="A249" s="36"/>
      <c r="B249" s="37"/>
      <c r="C249" s="38"/>
      <c r="D249" s="193" t="s">
        <v>146</v>
      </c>
      <c r="E249" s="38"/>
      <c r="F249" s="194" t="s">
        <v>473</v>
      </c>
      <c r="G249" s="38"/>
      <c r="H249" s="38"/>
      <c r="I249" s="195"/>
      <c r="J249" s="38"/>
      <c r="K249" s="38"/>
      <c r="L249" s="41"/>
      <c r="M249" s="196"/>
      <c r="N249" s="197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146</v>
      </c>
      <c r="AU249" s="19" t="s">
        <v>80</v>
      </c>
    </row>
    <row r="250" spans="1:65" s="13" customFormat="1" ht="11.25">
      <c r="B250" s="198"/>
      <c r="C250" s="199"/>
      <c r="D250" s="200" t="s">
        <v>160</v>
      </c>
      <c r="E250" s="201" t="s">
        <v>19</v>
      </c>
      <c r="F250" s="202" t="s">
        <v>474</v>
      </c>
      <c r="G250" s="199"/>
      <c r="H250" s="203">
        <v>10</v>
      </c>
      <c r="I250" s="204"/>
      <c r="J250" s="199"/>
      <c r="K250" s="199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160</v>
      </c>
      <c r="AU250" s="209" t="s">
        <v>80</v>
      </c>
      <c r="AV250" s="13" t="s">
        <v>80</v>
      </c>
      <c r="AW250" s="13" t="s">
        <v>32</v>
      </c>
      <c r="AX250" s="13" t="s">
        <v>78</v>
      </c>
      <c r="AY250" s="209" t="s">
        <v>136</v>
      </c>
    </row>
    <row r="251" spans="1:65" s="2" customFormat="1" ht="37.9" customHeight="1">
      <c r="A251" s="36"/>
      <c r="B251" s="37"/>
      <c r="C251" s="180" t="s">
        <v>475</v>
      </c>
      <c r="D251" s="180" t="s">
        <v>139</v>
      </c>
      <c r="E251" s="181" t="s">
        <v>476</v>
      </c>
      <c r="F251" s="182" t="s">
        <v>477</v>
      </c>
      <c r="G251" s="183" t="s">
        <v>142</v>
      </c>
      <c r="H251" s="184">
        <v>10</v>
      </c>
      <c r="I251" s="185"/>
      <c r="J251" s="186">
        <f>ROUND(I251*H251,2)</f>
        <v>0</v>
      </c>
      <c r="K251" s="182" t="s">
        <v>143</v>
      </c>
      <c r="L251" s="41"/>
      <c r="M251" s="187" t="s">
        <v>19</v>
      </c>
      <c r="N251" s="188" t="s">
        <v>43</v>
      </c>
      <c r="O251" s="66"/>
      <c r="P251" s="189">
        <f>O251*H251</f>
        <v>0</v>
      </c>
      <c r="Q251" s="189">
        <v>6.7000000000000002E-5</v>
      </c>
      <c r="R251" s="189">
        <f>Q251*H251</f>
        <v>6.7000000000000002E-4</v>
      </c>
      <c r="S251" s="189">
        <v>0</v>
      </c>
      <c r="T251" s="19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1" t="s">
        <v>219</v>
      </c>
      <c r="AT251" s="191" t="s">
        <v>139</v>
      </c>
      <c r="AU251" s="191" t="s">
        <v>80</v>
      </c>
      <c r="AY251" s="19" t="s">
        <v>136</v>
      </c>
      <c r="BE251" s="192">
        <f>IF(N251="základní",J251,0)</f>
        <v>0</v>
      </c>
      <c r="BF251" s="192">
        <f>IF(N251="snížená",J251,0)</f>
        <v>0</v>
      </c>
      <c r="BG251" s="192">
        <f>IF(N251="zákl. přenesená",J251,0)</f>
        <v>0</v>
      </c>
      <c r="BH251" s="192">
        <f>IF(N251="sníž. přenesená",J251,0)</f>
        <v>0</v>
      </c>
      <c r="BI251" s="192">
        <f>IF(N251="nulová",J251,0)</f>
        <v>0</v>
      </c>
      <c r="BJ251" s="19" t="s">
        <v>78</v>
      </c>
      <c r="BK251" s="192">
        <f>ROUND(I251*H251,2)</f>
        <v>0</v>
      </c>
      <c r="BL251" s="19" t="s">
        <v>219</v>
      </c>
      <c r="BM251" s="191" t="s">
        <v>478</v>
      </c>
    </row>
    <row r="252" spans="1:65" s="2" customFormat="1" ht="11.25">
      <c r="A252" s="36"/>
      <c r="B252" s="37"/>
      <c r="C252" s="38"/>
      <c r="D252" s="193" t="s">
        <v>146</v>
      </c>
      <c r="E252" s="38"/>
      <c r="F252" s="194" t="s">
        <v>479</v>
      </c>
      <c r="G252" s="38"/>
      <c r="H252" s="38"/>
      <c r="I252" s="195"/>
      <c r="J252" s="38"/>
      <c r="K252" s="38"/>
      <c r="L252" s="41"/>
      <c r="M252" s="196"/>
      <c r="N252" s="197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146</v>
      </c>
      <c r="AU252" s="19" t="s">
        <v>80</v>
      </c>
    </row>
    <row r="253" spans="1:65" s="13" customFormat="1" ht="11.25">
      <c r="B253" s="198"/>
      <c r="C253" s="199"/>
      <c r="D253" s="200" t="s">
        <v>160</v>
      </c>
      <c r="E253" s="201" t="s">
        <v>19</v>
      </c>
      <c r="F253" s="202" t="s">
        <v>474</v>
      </c>
      <c r="G253" s="199"/>
      <c r="H253" s="203">
        <v>10</v>
      </c>
      <c r="I253" s="204"/>
      <c r="J253" s="199"/>
      <c r="K253" s="199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160</v>
      </c>
      <c r="AU253" s="209" t="s">
        <v>80</v>
      </c>
      <c r="AV253" s="13" t="s">
        <v>80</v>
      </c>
      <c r="AW253" s="13" t="s">
        <v>32</v>
      </c>
      <c r="AX253" s="13" t="s">
        <v>78</v>
      </c>
      <c r="AY253" s="209" t="s">
        <v>136</v>
      </c>
    </row>
    <row r="254" spans="1:65" s="2" customFormat="1" ht="24.2" customHeight="1">
      <c r="A254" s="36"/>
      <c r="B254" s="37"/>
      <c r="C254" s="180" t="s">
        <v>480</v>
      </c>
      <c r="D254" s="180" t="s">
        <v>139</v>
      </c>
      <c r="E254" s="181" t="s">
        <v>481</v>
      </c>
      <c r="F254" s="182" t="s">
        <v>482</v>
      </c>
      <c r="G254" s="183" t="s">
        <v>142</v>
      </c>
      <c r="H254" s="184">
        <v>10</v>
      </c>
      <c r="I254" s="185"/>
      <c r="J254" s="186">
        <f>ROUND(I254*H254,2)</f>
        <v>0</v>
      </c>
      <c r="K254" s="182" t="s">
        <v>143</v>
      </c>
      <c r="L254" s="41"/>
      <c r="M254" s="187" t="s">
        <v>19</v>
      </c>
      <c r="N254" s="188" t="s">
        <v>43</v>
      </c>
      <c r="O254" s="66"/>
      <c r="P254" s="189">
        <f>O254*H254</f>
        <v>0</v>
      </c>
      <c r="Q254" s="189">
        <v>1.6875000000000001E-4</v>
      </c>
      <c r="R254" s="189">
        <f>Q254*H254</f>
        <v>1.6875000000000002E-3</v>
      </c>
      <c r="S254" s="189">
        <v>0</v>
      </c>
      <c r="T254" s="19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1" t="s">
        <v>219</v>
      </c>
      <c r="AT254" s="191" t="s">
        <v>139</v>
      </c>
      <c r="AU254" s="191" t="s">
        <v>80</v>
      </c>
      <c r="AY254" s="19" t="s">
        <v>136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78</v>
      </c>
      <c r="BK254" s="192">
        <f>ROUND(I254*H254,2)</f>
        <v>0</v>
      </c>
      <c r="BL254" s="19" t="s">
        <v>219</v>
      </c>
      <c r="BM254" s="191" t="s">
        <v>483</v>
      </c>
    </row>
    <row r="255" spans="1:65" s="2" customFormat="1" ht="11.25">
      <c r="A255" s="36"/>
      <c r="B255" s="37"/>
      <c r="C255" s="38"/>
      <c r="D255" s="193" t="s">
        <v>146</v>
      </c>
      <c r="E255" s="38"/>
      <c r="F255" s="194" t="s">
        <v>484</v>
      </c>
      <c r="G255" s="38"/>
      <c r="H255" s="38"/>
      <c r="I255" s="195"/>
      <c r="J255" s="38"/>
      <c r="K255" s="38"/>
      <c r="L255" s="41"/>
      <c r="M255" s="196"/>
      <c r="N255" s="197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146</v>
      </c>
      <c r="AU255" s="19" t="s">
        <v>80</v>
      </c>
    </row>
    <row r="256" spans="1:65" s="13" customFormat="1" ht="11.25">
      <c r="B256" s="198"/>
      <c r="C256" s="199"/>
      <c r="D256" s="200" t="s">
        <v>160</v>
      </c>
      <c r="E256" s="201" t="s">
        <v>19</v>
      </c>
      <c r="F256" s="202" t="s">
        <v>474</v>
      </c>
      <c r="G256" s="199"/>
      <c r="H256" s="203">
        <v>10</v>
      </c>
      <c r="I256" s="204"/>
      <c r="J256" s="199"/>
      <c r="K256" s="199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160</v>
      </c>
      <c r="AU256" s="209" t="s">
        <v>80</v>
      </c>
      <c r="AV256" s="13" t="s">
        <v>80</v>
      </c>
      <c r="AW256" s="13" t="s">
        <v>32</v>
      </c>
      <c r="AX256" s="13" t="s">
        <v>78</v>
      </c>
      <c r="AY256" s="209" t="s">
        <v>136</v>
      </c>
    </row>
    <row r="257" spans="1:65" s="2" customFormat="1" ht="24.2" customHeight="1">
      <c r="A257" s="36"/>
      <c r="B257" s="37"/>
      <c r="C257" s="180" t="s">
        <v>485</v>
      </c>
      <c r="D257" s="180" t="s">
        <v>139</v>
      </c>
      <c r="E257" s="181" t="s">
        <v>486</v>
      </c>
      <c r="F257" s="182" t="s">
        <v>487</v>
      </c>
      <c r="G257" s="183" t="s">
        <v>142</v>
      </c>
      <c r="H257" s="184">
        <v>10</v>
      </c>
      <c r="I257" s="185"/>
      <c r="J257" s="186">
        <f>ROUND(I257*H257,2)</f>
        <v>0</v>
      </c>
      <c r="K257" s="182" t="s">
        <v>143</v>
      </c>
      <c r="L257" s="41"/>
      <c r="M257" s="187" t="s">
        <v>19</v>
      </c>
      <c r="N257" s="188" t="s">
        <v>43</v>
      </c>
      <c r="O257" s="66"/>
      <c r="P257" s="189">
        <f>O257*H257</f>
        <v>0</v>
      </c>
      <c r="Q257" s="189">
        <v>1.2305000000000001E-4</v>
      </c>
      <c r="R257" s="189">
        <f>Q257*H257</f>
        <v>1.2305E-3</v>
      </c>
      <c r="S257" s="189">
        <v>0</v>
      </c>
      <c r="T257" s="19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1" t="s">
        <v>219</v>
      </c>
      <c r="AT257" s="191" t="s">
        <v>139</v>
      </c>
      <c r="AU257" s="191" t="s">
        <v>80</v>
      </c>
      <c r="AY257" s="19" t="s">
        <v>136</v>
      </c>
      <c r="BE257" s="192">
        <f>IF(N257="základní",J257,0)</f>
        <v>0</v>
      </c>
      <c r="BF257" s="192">
        <f>IF(N257="snížená",J257,0)</f>
        <v>0</v>
      </c>
      <c r="BG257" s="192">
        <f>IF(N257="zákl. přenesená",J257,0)</f>
        <v>0</v>
      </c>
      <c r="BH257" s="192">
        <f>IF(N257="sníž. přenesená",J257,0)</f>
        <v>0</v>
      </c>
      <c r="BI257" s="192">
        <f>IF(N257="nulová",J257,0)</f>
        <v>0</v>
      </c>
      <c r="BJ257" s="19" t="s">
        <v>78</v>
      </c>
      <c r="BK257" s="192">
        <f>ROUND(I257*H257,2)</f>
        <v>0</v>
      </c>
      <c r="BL257" s="19" t="s">
        <v>219</v>
      </c>
      <c r="BM257" s="191" t="s">
        <v>488</v>
      </c>
    </row>
    <row r="258" spans="1:65" s="2" customFormat="1" ht="11.25">
      <c r="A258" s="36"/>
      <c r="B258" s="37"/>
      <c r="C258" s="38"/>
      <c r="D258" s="193" t="s">
        <v>146</v>
      </c>
      <c r="E258" s="38"/>
      <c r="F258" s="194" t="s">
        <v>489</v>
      </c>
      <c r="G258" s="38"/>
      <c r="H258" s="38"/>
      <c r="I258" s="195"/>
      <c r="J258" s="38"/>
      <c r="K258" s="38"/>
      <c r="L258" s="41"/>
      <c r="M258" s="196"/>
      <c r="N258" s="197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146</v>
      </c>
      <c r="AU258" s="19" t="s">
        <v>80</v>
      </c>
    </row>
    <row r="259" spans="1:65" s="13" customFormat="1" ht="11.25">
      <c r="B259" s="198"/>
      <c r="C259" s="199"/>
      <c r="D259" s="200" t="s">
        <v>160</v>
      </c>
      <c r="E259" s="201" t="s">
        <v>19</v>
      </c>
      <c r="F259" s="202" t="s">
        <v>474</v>
      </c>
      <c r="G259" s="199"/>
      <c r="H259" s="203">
        <v>10</v>
      </c>
      <c r="I259" s="204"/>
      <c r="J259" s="199"/>
      <c r="K259" s="199"/>
      <c r="L259" s="205"/>
      <c r="M259" s="206"/>
      <c r="N259" s="207"/>
      <c r="O259" s="207"/>
      <c r="P259" s="207"/>
      <c r="Q259" s="207"/>
      <c r="R259" s="207"/>
      <c r="S259" s="207"/>
      <c r="T259" s="208"/>
      <c r="AT259" s="209" t="s">
        <v>160</v>
      </c>
      <c r="AU259" s="209" t="s">
        <v>80</v>
      </c>
      <c r="AV259" s="13" t="s">
        <v>80</v>
      </c>
      <c r="AW259" s="13" t="s">
        <v>32</v>
      </c>
      <c r="AX259" s="13" t="s">
        <v>78</v>
      </c>
      <c r="AY259" s="209" t="s">
        <v>136</v>
      </c>
    </row>
    <row r="260" spans="1:65" s="2" customFormat="1" ht="24.2" customHeight="1">
      <c r="A260" s="36"/>
      <c r="B260" s="37"/>
      <c r="C260" s="180" t="s">
        <v>490</v>
      </c>
      <c r="D260" s="180" t="s">
        <v>139</v>
      </c>
      <c r="E260" s="181" t="s">
        <v>491</v>
      </c>
      <c r="F260" s="182" t="s">
        <v>492</v>
      </c>
      <c r="G260" s="183" t="s">
        <v>142</v>
      </c>
      <c r="H260" s="184">
        <v>25</v>
      </c>
      <c r="I260" s="185"/>
      <c r="J260" s="186">
        <f>ROUND(I260*H260,2)</f>
        <v>0</v>
      </c>
      <c r="K260" s="182" t="s">
        <v>143</v>
      </c>
      <c r="L260" s="41"/>
      <c r="M260" s="187" t="s">
        <v>19</v>
      </c>
      <c r="N260" s="188" t="s">
        <v>43</v>
      </c>
      <c r="O260" s="66"/>
      <c r="P260" s="189">
        <f>O260*H260</f>
        <v>0</v>
      </c>
      <c r="Q260" s="189">
        <v>0</v>
      </c>
      <c r="R260" s="189">
        <f>Q260*H260</f>
        <v>0</v>
      </c>
      <c r="S260" s="189">
        <v>0</v>
      </c>
      <c r="T260" s="190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1" t="s">
        <v>219</v>
      </c>
      <c r="AT260" s="191" t="s">
        <v>139</v>
      </c>
      <c r="AU260" s="191" t="s">
        <v>80</v>
      </c>
      <c r="AY260" s="19" t="s">
        <v>136</v>
      </c>
      <c r="BE260" s="192">
        <f>IF(N260="základní",J260,0)</f>
        <v>0</v>
      </c>
      <c r="BF260" s="192">
        <f>IF(N260="snížená",J260,0)</f>
        <v>0</v>
      </c>
      <c r="BG260" s="192">
        <f>IF(N260="zákl. přenesená",J260,0)</f>
        <v>0</v>
      </c>
      <c r="BH260" s="192">
        <f>IF(N260="sníž. přenesená",J260,0)</f>
        <v>0</v>
      </c>
      <c r="BI260" s="192">
        <f>IF(N260="nulová",J260,0)</f>
        <v>0</v>
      </c>
      <c r="BJ260" s="19" t="s">
        <v>78</v>
      </c>
      <c r="BK260" s="192">
        <f>ROUND(I260*H260,2)</f>
        <v>0</v>
      </c>
      <c r="BL260" s="19" t="s">
        <v>219</v>
      </c>
      <c r="BM260" s="191" t="s">
        <v>493</v>
      </c>
    </row>
    <row r="261" spans="1:65" s="2" customFormat="1" ht="11.25">
      <c r="A261" s="36"/>
      <c r="B261" s="37"/>
      <c r="C261" s="38"/>
      <c r="D261" s="193" t="s">
        <v>146</v>
      </c>
      <c r="E261" s="38"/>
      <c r="F261" s="194" t="s">
        <v>494</v>
      </c>
      <c r="G261" s="38"/>
      <c r="H261" s="38"/>
      <c r="I261" s="195"/>
      <c r="J261" s="38"/>
      <c r="K261" s="38"/>
      <c r="L261" s="41"/>
      <c r="M261" s="196"/>
      <c r="N261" s="197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146</v>
      </c>
      <c r="AU261" s="19" t="s">
        <v>80</v>
      </c>
    </row>
    <row r="262" spans="1:65" s="13" customFormat="1" ht="11.25">
      <c r="B262" s="198"/>
      <c r="C262" s="199"/>
      <c r="D262" s="200" t="s">
        <v>160</v>
      </c>
      <c r="E262" s="201" t="s">
        <v>19</v>
      </c>
      <c r="F262" s="202" t="s">
        <v>495</v>
      </c>
      <c r="G262" s="199"/>
      <c r="H262" s="203">
        <v>25</v>
      </c>
      <c r="I262" s="204"/>
      <c r="J262" s="199"/>
      <c r="K262" s="199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160</v>
      </c>
      <c r="AU262" s="209" t="s">
        <v>80</v>
      </c>
      <c r="AV262" s="13" t="s">
        <v>80</v>
      </c>
      <c r="AW262" s="13" t="s">
        <v>32</v>
      </c>
      <c r="AX262" s="13" t="s">
        <v>78</v>
      </c>
      <c r="AY262" s="209" t="s">
        <v>136</v>
      </c>
    </row>
    <row r="263" spans="1:65" s="2" customFormat="1" ht="24.2" customHeight="1">
      <c r="A263" s="36"/>
      <c r="B263" s="37"/>
      <c r="C263" s="180" t="s">
        <v>496</v>
      </c>
      <c r="D263" s="180" t="s">
        <v>139</v>
      </c>
      <c r="E263" s="181" t="s">
        <v>497</v>
      </c>
      <c r="F263" s="182" t="s">
        <v>498</v>
      </c>
      <c r="G263" s="183" t="s">
        <v>142</v>
      </c>
      <c r="H263" s="184">
        <v>25</v>
      </c>
      <c r="I263" s="185"/>
      <c r="J263" s="186">
        <f>ROUND(I263*H263,2)</f>
        <v>0</v>
      </c>
      <c r="K263" s="182" t="s">
        <v>143</v>
      </c>
      <c r="L263" s="41"/>
      <c r="M263" s="187" t="s">
        <v>19</v>
      </c>
      <c r="N263" s="188" t="s">
        <v>43</v>
      </c>
      <c r="O263" s="66"/>
      <c r="P263" s="189">
        <f>O263*H263</f>
        <v>0</v>
      </c>
      <c r="Q263" s="189">
        <v>2.0799999999999999E-4</v>
      </c>
      <c r="R263" s="189">
        <f>Q263*H263</f>
        <v>5.1999999999999998E-3</v>
      </c>
      <c r="S263" s="189">
        <v>0</v>
      </c>
      <c r="T263" s="19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1" t="s">
        <v>219</v>
      </c>
      <c r="AT263" s="191" t="s">
        <v>139</v>
      </c>
      <c r="AU263" s="191" t="s">
        <v>80</v>
      </c>
      <c r="AY263" s="19" t="s">
        <v>136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78</v>
      </c>
      <c r="BK263" s="192">
        <f>ROUND(I263*H263,2)</f>
        <v>0</v>
      </c>
      <c r="BL263" s="19" t="s">
        <v>219</v>
      </c>
      <c r="BM263" s="191" t="s">
        <v>499</v>
      </c>
    </row>
    <row r="264" spans="1:65" s="2" customFormat="1" ht="11.25">
      <c r="A264" s="36"/>
      <c r="B264" s="37"/>
      <c r="C264" s="38"/>
      <c r="D264" s="193" t="s">
        <v>146</v>
      </c>
      <c r="E264" s="38"/>
      <c r="F264" s="194" t="s">
        <v>500</v>
      </c>
      <c r="G264" s="38"/>
      <c r="H264" s="38"/>
      <c r="I264" s="195"/>
      <c r="J264" s="38"/>
      <c r="K264" s="38"/>
      <c r="L264" s="41"/>
      <c r="M264" s="196"/>
      <c r="N264" s="197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146</v>
      </c>
      <c r="AU264" s="19" t="s">
        <v>80</v>
      </c>
    </row>
    <row r="265" spans="1:65" s="13" customFormat="1" ht="11.25">
      <c r="B265" s="198"/>
      <c r="C265" s="199"/>
      <c r="D265" s="200" t="s">
        <v>160</v>
      </c>
      <c r="E265" s="201" t="s">
        <v>19</v>
      </c>
      <c r="F265" s="202" t="s">
        <v>495</v>
      </c>
      <c r="G265" s="199"/>
      <c r="H265" s="203">
        <v>25</v>
      </c>
      <c r="I265" s="204"/>
      <c r="J265" s="199"/>
      <c r="K265" s="199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160</v>
      </c>
      <c r="AU265" s="209" t="s">
        <v>80</v>
      </c>
      <c r="AV265" s="13" t="s">
        <v>80</v>
      </c>
      <c r="AW265" s="13" t="s">
        <v>32</v>
      </c>
      <c r="AX265" s="13" t="s">
        <v>78</v>
      </c>
      <c r="AY265" s="209" t="s">
        <v>136</v>
      </c>
    </row>
    <row r="266" spans="1:65" s="2" customFormat="1" ht="24.2" customHeight="1">
      <c r="A266" s="36"/>
      <c r="B266" s="37"/>
      <c r="C266" s="180" t="s">
        <v>501</v>
      </c>
      <c r="D266" s="180" t="s">
        <v>139</v>
      </c>
      <c r="E266" s="181" t="s">
        <v>502</v>
      </c>
      <c r="F266" s="182" t="s">
        <v>503</v>
      </c>
      <c r="G266" s="183" t="s">
        <v>142</v>
      </c>
      <c r="H266" s="184">
        <v>25</v>
      </c>
      <c r="I266" s="185"/>
      <c r="J266" s="186">
        <f>ROUND(I266*H266,2)</f>
        <v>0</v>
      </c>
      <c r="K266" s="182" t="s">
        <v>143</v>
      </c>
      <c r="L266" s="41"/>
      <c r="M266" s="187" t="s">
        <v>19</v>
      </c>
      <c r="N266" s="188" t="s">
        <v>43</v>
      </c>
      <c r="O266" s="66"/>
      <c r="P266" s="189">
        <f>O266*H266</f>
        <v>0</v>
      </c>
      <c r="Q266" s="189">
        <v>3.8299999999999999E-4</v>
      </c>
      <c r="R266" s="189">
        <f>Q266*H266</f>
        <v>9.5750000000000002E-3</v>
      </c>
      <c r="S266" s="189">
        <v>0</v>
      </c>
      <c r="T266" s="19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91" t="s">
        <v>219</v>
      </c>
      <c r="AT266" s="191" t="s">
        <v>139</v>
      </c>
      <c r="AU266" s="191" t="s">
        <v>80</v>
      </c>
      <c r="AY266" s="19" t="s">
        <v>136</v>
      </c>
      <c r="BE266" s="192">
        <f>IF(N266="základní",J266,0)</f>
        <v>0</v>
      </c>
      <c r="BF266" s="192">
        <f>IF(N266="snížená",J266,0)</f>
        <v>0</v>
      </c>
      <c r="BG266" s="192">
        <f>IF(N266="zákl. přenesená",J266,0)</f>
        <v>0</v>
      </c>
      <c r="BH266" s="192">
        <f>IF(N266="sníž. přenesená",J266,0)</f>
        <v>0</v>
      </c>
      <c r="BI266" s="192">
        <f>IF(N266="nulová",J266,0)</f>
        <v>0</v>
      </c>
      <c r="BJ266" s="19" t="s">
        <v>78</v>
      </c>
      <c r="BK266" s="192">
        <f>ROUND(I266*H266,2)</f>
        <v>0</v>
      </c>
      <c r="BL266" s="19" t="s">
        <v>219</v>
      </c>
      <c r="BM266" s="191" t="s">
        <v>504</v>
      </c>
    </row>
    <row r="267" spans="1:65" s="2" customFormat="1" ht="11.25">
      <c r="A267" s="36"/>
      <c r="B267" s="37"/>
      <c r="C267" s="38"/>
      <c r="D267" s="193" t="s">
        <v>146</v>
      </c>
      <c r="E267" s="38"/>
      <c r="F267" s="194" t="s">
        <v>505</v>
      </c>
      <c r="G267" s="38"/>
      <c r="H267" s="38"/>
      <c r="I267" s="195"/>
      <c r="J267" s="38"/>
      <c r="K267" s="38"/>
      <c r="L267" s="41"/>
      <c r="M267" s="196"/>
      <c r="N267" s="197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146</v>
      </c>
      <c r="AU267" s="19" t="s">
        <v>80</v>
      </c>
    </row>
    <row r="268" spans="1:65" s="13" customFormat="1" ht="11.25">
      <c r="B268" s="198"/>
      <c r="C268" s="199"/>
      <c r="D268" s="200" t="s">
        <v>160</v>
      </c>
      <c r="E268" s="201" t="s">
        <v>19</v>
      </c>
      <c r="F268" s="202" t="s">
        <v>495</v>
      </c>
      <c r="G268" s="199"/>
      <c r="H268" s="203">
        <v>25</v>
      </c>
      <c r="I268" s="204"/>
      <c r="J268" s="199"/>
      <c r="K268" s="199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160</v>
      </c>
      <c r="AU268" s="209" t="s">
        <v>80</v>
      </c>
      <c r="AV268" s="13" t="s">
        <v>80</v>
      </c>
      <c r="AW268" s="13" t="s">
        <v>32</v>
      </c>
      <c r="AX268" s="13" t="s">
        <v>78</v>
      </c>
      <c r="AY268" s="209" t="s">
        <v>136</v>
      </c>
    </row>
    <row r="269" spans="1:65" s="12" customFormat="1" ht="25.9" customHeight="1">
      <c r="B269" s="164"/>
      <c r="C269" s="165"/>
      <c r="D269" s="166" t="s">
        <v>71</v>
      </c>
      <c r="E269" s="167" t="s">
        <v>169</v>
      </c>
      <c r="F269" s="167" t="s">
        <v>506</v>
      </c>
      <c r="G269" s="165"/>
      <c r="H269" s="165"/>
      <c r="I269" s="168"/>
      <c r="J269" s="169">
        <f>BK269</f>
        <v>0</v>
      </c>
      <c r="K269" s="165"/>
      <c r="L269" s="170"/>
      <c r="M269" s="171"/>
      <c r="N269" s="172"/>
      <c r="O269" s="172"/>
      <c r="P269" s="173">
        <f>P270</f>
        <v>0</v>
      </c>
      <c r="Q269" s="172"/>
      <c r="R269" s="173">
        <f>R270</f>
        <v>6.8999999999999992E-2</v>
      </c>
      <c r="S269" s="172"/>
      <c r="T269" s="174">
        <f>T270</f>
        <v>0</v>
      </c>
      <c r="AR269" s="175" t="s">
        <v>88</v>
      </c>
      <c r="AT269" s="176" t="s">
        <v>71</v>
      </c>
      <c r="AU269" s="176" t="s">
        <v>72</v>
      </c>
      <c r="AY269" s="175" t="s">
        <v>136</v>
      </c>
      <c r="BK269" s="177">
        <f>BK270</f>
        <v>0</v>
      </c>
    </row>
    <row r="270" spans="1:65" s="12" customFormat="1" ht="22.9" customHeight="1">
      <c r="B270" s="164"/>
      <c r="C270" s="165"/>
      <c r="D270" s="166" t="s">
        <v>71</v>
      </c>
      <c r="E270" s="178" t="s">
        <v>507</v>
      </c>
      <c r="F270" s="178" t="s">
        <v>508</v>
      </c>
      <c r="G270" s="165"/>
      <c r="H270" s="165"/>
      <c r="I270" s="168"/>
      <c r="J270" s="179">
        <f>BK270</f>
        <v>0</v>
      </c>
      <c r="K270" s="165"/>
      <c r="L270" s="170"/>
      <c r="M270" s="171"/>
      <c r="N270" s="172"/>
      <c r="O270" s="172"/>
      <c r="P270" s="173">
        <f>SUM(P271:P280)</f>
        <v>0</v>
      </c>
      <c r="Q270" s="172"/>
      <c r="R270" s="173">
        <f>SUM(R271:R280)</f>
        <v>6.8999999999999992E-2</v>
      </c>
      <c r="S270" s="172"/>
      <c r="T270" s="174">
        <f>SUM(T271:T280)</f>
        <v>0</v>
      </c>
      <c r="AR270" s="175" t="s">
        <v>88</v>
      </c>
      <c r="AT270" s="176" t="s">
        <v>71</v>
      </c>
      <c r="AU270" s="176" t="s">
        <v>78</v>
      </c>
      <c r="AY270" s="175" t="s">
        <v>136</v>
      </c>
      <c r="BK270" s="177">
        <f>SUM(BK271:BK280)</f>
        <v>0</v>
      </c>
    </row>
    <row r="271" spans="1:65" s="2" customFormat="1" ht="24.2" customHeight="1">
      <c r="A271" s="36"/>
      <c r="B271" s="37"/>
      <c r="C271" s="180" t="s">
        <v>509</v>
      </c>
      <c r="D271" s="180" t="s">
        <v>139</v>
      </c>
      <c r="E271" s="181" t="s">
        <v>510</v>
      </c>
      <c r="F271" s="182" t="s">
        <v>511</v>
      </c>
      <c r="G271" s="183" t="s">
        <v>165</v>
      </c>
      <c r="H271" s="184">
        <v>60</v>
      </c>
      <c r="I271" s="185"/>
      <c r="J271" s="186">
        <f>ROUND(I271*H271,2)</f>
        <v>0</v>
      </c>
      <c r="K271" s="182" t="s">
        <v>143</v>
      </c>
      <c r="L271" s="41"/>
      <c r="M271" s="187" t="s">
        <v>19</v>
      </c>
      <c r="N271" s="188" t="s">
        <v>43</v>
      </c>
      <c r="O271" s="66"/>
      <c r="P271" s="189">
        <f>O271*H271</f>
        <v>0</v>
      </c>
      <c r="Q271" s="189">
        <v>0</v>
      </c>
      <c r="R271" s="189">
        <f>Q271*H271</f>
        <v>0</v>
      </c>
      <c r="S271" s="189">
        <v>0</v>
      </c>
      <c r="T271" s="190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1" t="s">
        <v>480</v>
      </c>
      <c r="AT271" s="191" t="s">
        <v>139</v>
      </c>
      <c r="AU271" s="191" t="s">
        <v>80</v>
      </c>
      <c r="AY271" s="19" t="s">
        <v>136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78</v>
      </c>
      <c r="BK271" s="192">
        <f>ROUND(I271*H271,2)</f>
        <v>0</v>
      </c>
      <c r="BL271" s="19" t="s">
        <v>480</v>
      </c>
      <c r="BM271" s="191" t="s">
        <v>512</v>
      </c>
    </row>
    <row r="272" spans="1:65" s="2" customFormat="1" ht="11.25">
      <c r="A272" s="36"/>
      <c r="B272" s="37"/>
      <c r="C272" s="38"/>
      <c r="D272" s="193" t="s">
        <v>146</v>
      </c>
      <c r="E272" s="38"/>
      <c r="F272" s="194" t="s">
        <v>513</v>
      </c>
      <c r="G272" s="38"/>
      <c r="H272" s="38"/>
      <c r="I272" s="195"/>
      <c r="J272" s="38"/>
      <c r="K272" s="38"/>
      <c r="L272" s="41"/>
      <c r="M272" s="196"/>
      <c r="N272" s="197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146</v>
      </c>
      <c r="AU272" s="19" t="s">
        <v>80</v>
      </c>
    </row>
    <row r="273" spans="1:65" s="2" customFormat="1" ht="24.2" customHeight="1">
      <c r="A273" s="36"/>
      <c r="B273" s="37"/>
      <c r="C273" s="210" t="s">
        <v>514</v>
      </c>
      <c r="D273" s="210" t="s">
        <v>169</v>
      </c>
      <c r="E273" s="211" t="s">
        <v>515</v>
      </c>
      <c r="F273" s="212" t="s">
        <v>516</v>
      </c>
      <c r="G273" s="213" t="s">
        <v>313</v>
      </c>
      <c r="H273" s="214">
        <v>30</v>
      </c>
      <c r="I273" s="215"/>
      <c r="J273" s="216">
        <f>ROUND(I273*H273,2)</f>
        <v>0</v>
      </c>
      <c r="K273" s="212" t="s">
        <v>143</v>
      </c>
      <c r="L273" s="217"/>
      <c r="M273" s="218" t="s">
        <v>19</v>
      </c>
      <c r="N273" s="219" t="s">
        <v>43</v>
      </c>
      <c r="O273" s="66"/>
      <c r="P273" s="189">
        <f>O273*H273</f>
        <v>0</v>
      </c>
      <c r="Q273" s="189">
        <v>2.9999999999999997E-4</v>
      </c>
      <c r="R273" s="189">
        <f>Q273*H273</f>
        <v>8.9999999999999993E-3</v>
      </c>
      <c r="S273" s="189">
        <v>0</v>
      </c>
      <c r="T273" s="19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1" t="s">
        <v>517</v>
      </c>
      <c r="AT273" s="191" t="s">
        <v>169</v>
      </c>
      <c r="AU273" s="191" t="s">
        <v>80</v>
      </c>
      <c r="AY273" s="19" t="s">
        <v>136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78</v>
      </c>
      <c r="BK273" s="192">
        <f>ROUND(I273*H273,2)</f>
        <v>0</v>
      </c>
      <c r="BL273" s="19" t="s">
        <v>517</v>
      </c>
      <c r="BM273" s="191" t="s">
        <v>518</v>
      </c>
    </row>
    <row r="274" spans="1:65" s="2" customFormat="1" ht="16.5" customHeight="1">
      <c r="A274" s="36"/>
      <c r="B274" s="37"/>
      <c r="C274" s="210" t="s">
        <v>519</v>
      </c>
      <c r="D274" s="210" t="s">
        <v>169</v>
      </c>
      <c r="E274" s="211" t="s">
        <v>520</v>
      </c>
      <c r="F274" s="212" t="s">
        <v>521</v>
      </c>
      <c r="G274" s="213" t="s">
        <v>522</v>
      </c>
      <c r="H274" s="214">
        <v>60</v>
      </c>
      <c r="I274" s="215"/>
      <c r="J274" s="216">
        <f>ROUND(I274*H274,2)</f>
        <v>0</v>
      </c>
      <c r="K274" s="212" t="s">
        <v>143</v>
      </c>
      <c r="L274" s="217"/>
      <c r="M274" s="218" t="s">
        <v>19</v>
      </c>
      <c r="N274" s="219" t="s">
        <v>43</v>
      </c>
      <c r="O274" s="66"/>
      <c r="P274" s="189">
        <f>O274*H274</f>
        <v>0</v>
      </c>
      <c r="Q274" s="189">
        <v>1E-3</v>
      </c>
      <c r="R274" s="189">
        <f>Q274*H274</f>
        <v>0.06</v>
      </c>
      <c r="S274" s="189">
        <v>0</v>
      </c>
      <c r="T274" s="19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91" t="s">
        <v>517</v>
      </c>
      <c r="AT274" s="191" t="s">
        <v>169</v>
      </c>
      <c r="AU274" s="191" t="s">
        <v>80</v>
      </c>
      <c r="AY274" s="19" t="s">
        <v>136</v>
      </c>
      <c r="BE274" s="192">
        <f>IF(N274="základní",J274,0)</f>
        <v>0</v>
      </c>
      <c r="BF274" s="192">
        <f>IF(N274="snížená",J274,0)</f>
        <v>0</v>
      </c>
      <c r="BG274" s="192">
        <f>IF(N274="zákl. přenesená",J274,0)</f>
        <v>0</v>
      </c>
      <c r="BH274" s="192">
        <f>IF(N274="sníž. přenesená",J274,0)</f>
        <v>0</v>
      </c>
      <c r="BI274" s="192">
        <f>IF(N274="nulová",J274,0)</f>
        <v>0</v>
      </c>
      <c r="BJ274" s="19" t="s">
        <v>78</v>
      </c>
      <c r="BK274" s="192">
        <f>ROUND(I274*H274,2)</f>
        <v>0</v>
      </c>
      <c r="BL274" s="19" t="s">
        <v>517</v>
      </c>
      <c r="BM274" s="191" t="s">
        <v>523</v>
      </c>
    </row>
    <row r="275" spans="1:65" s="2" customFormat="1" ht="24.2" customHeight="1">
      <c r="A275" s="36"/>
      <c r="B275" s="37"/>
      <c r="C275" s="180" t="s">
        <v>524</v>
      </c>
      <c r="D275" s="180" t="s">
        <v>139</v>
      </c>
      <c r="E275" s="181" t="s">
        <v>525</v>
      </c>
      <c r="F275" s="182" t="s">
        <v>526</v>
      </c>
      <c r="G275" s="183" t="s">
        <v>313</v>
      </c>
      <c r="H275" s="184">
        <v>1</v>
      </c>
      <c r="I275" s="185"/>
      <c r="J275" s="186">
        <f>ROUND(I275*H275,2)</f>
        <v>0</v>
      </c>
      <c r="K275" s="182" t="s">
        <v>143</v>
      </c>
      <c r="L275" s="41"/>
      <c r="M275" s="187" t="s">
        <v>19</v>
      </c>
      <c r="N275" s="188" t="s">
        <v>43</v>
      </c>
      <c r="O275" s="66"/>
      <c r="P275" s="189">
        <f>O275*H275</f>
        <v>0</v>
      </c>
      <c r="Q275" s="189">
        <v>0</v>
      </c>
      <c r="R275" s="189">
        <f>Q275*H275</f>
        <v>0</v>
      </c>
      <c r="S275" s="189">
        <v>0</v>
      </c>
      <c r="T275" s="190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91" t="s">
        <v>480</v>
      </c>
      <c r="AT275" s="191" t="s">
        <v>139</v>
      </c>
      <c r="AU275" s="191" t="s">
        <v>80</v>
      </c>
      <c r="AY275" s="19" t="s">
        <v>136</v>
      </c>
      <c r="BE275" s="192">
        <f>IF(N275="základní",J275,0)</f>
        <v>0</v>
      </c>
      <c r="BF275" s="192">
        <f>IF(N275="snížená",J275,0)</f>
        <v>0</v>
      </c>
      <c r="BG275" s="192">
        <f>IF(N275="zákl. přenesená",J275,0)</f>
        <v>0</v>
      </c>
      <c r="BH275" s="192">
        <f>IF(N275="sníž. přenesená",J275,0)</f>
        <v>0</v>
      </c>
      <c r="BI275" s="192">
        <f>IF(N275="nulová",J275,0)</f>
        <v>0</v>
      </c>
      <c r="BJ275" s="19" t="s">
        <v>78</v>
      </c>
      <c r="BK275" s="192">
        <f>ROUND(I275*H275,2)</f>
        <v>0</v>
      </c>
      <c r="BL275" s="19" t="s">
        <v>480</v>
      </c>
      <c r="BM275" s="191" t="s">
        <v>527</v>
      </c>
    </row>
    <row r="276" spans="1:65" s="2" customFormat="1" ht="11.25">
      <c r="A276" s="36"/>
      <c r="B276" s="37"/>
      <c r="C276" s="38"/>
      <c r="D276" s="193" t="s">
        <v>146</v>
      </c>
      <c r="E276" s="38"/>
      <c r="F276" s="194" t="s">
        <v>528</v>
      </c>
      <c r="G276" s="38"/>
      <c r="H276" s="38"/>
      <c r="I276" s="195"/>
      <c r="J276" s="38"/>
      <c r="K276" s="38"/>
      <c r="L276" s="41"/>
      <c r="M276" s="196"/>
      <c r="N276" s="197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146</v>
      </c>
      <c r="AU276" s="19" t="s">
        <v>80</v>
      </c>
    </row>
    <row r="277" spans="1:65" s="2" customFormat="1" ht="24.2" customHeight="1">
      <c r="A277" s="36"/>
      <c r="B277" s="37"/>
      <c r="C277" s="180" t="s">
        <v>529</v>
      </c>
      <c r="D277" s="180" t="s">
        <v>139</v>
      </c>
      <c r="E277" s="181" t="s">
        <v>530</v>
      </c>
      <c r="F277" s="182" t="s">
        <v>531</v>
      </c>
      <c r="G277" s="183" t="s">
        <v>313</v>
      </c>
      <c r="H277" s="184">
        <v>1</v>
      </c>
      <c r="I277" s="185"/>
      <c r="J277" s="186">
        <f>ROUND(I277*H277,2)</f>
        <v>0</v>
      </c>
      <c r="K277" s="182" t="s">
        <v>143</v>
      </c>
      <c r="L277" s="41"/>
      <c r="M277" s="187" t="s">
        <v>19</v>
      </c>
      <c r="N277" s="188" t="s">
        <v>43</v>
      </c>
      <c r="O277" s="66"/>
      <c r="P277" s="189">
        <f>O277*H277</f>
        <v>0</v>
      </c>
      <c r="Q277" s="189">
        <v>0</v>
      </c>
      <c r="R277" s="189">
        <f>Q277*H277</f>
        <v>0</v>
      </c>
      <c r="S277" s="189">
        <v>0</v>
      </c>
      <c r="T277" s="190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91" t="s">
        <v>480</v>
      </c>
      <c r="AT277" s="191" t="s">
        <v>139</v>
      </c>
      <c r="AU277" s="191" t="s">
        <v>80</v>
      </c>
      <c r="AY277" s="19" t="s">
        <v>136</v>
      </c>
      <c r="BE277" s="192">
        <f>IF(N277="základní",J277,0)</f>
        <v>0</v>
      </c>
      <c r="BF277" s="192">
        <f>IF(N277="snížená",J277,0)</f>
        <v>0</v>
      </c>
      <c r="BG277" s="192">
        <f>IF(N277="zákl. přenesená",J277,0)</f>
        <v>0</v>
      </c>
      <c r="BH277" s="192">
        <f>IF(N277="sníž. přenesená",J277,0)</f>
        <v>0</v>
      </c>
      <c r="BI277" s="192">
        <f>IF(N277="nulová",J277,0)</f>
        <v>0</v>
      </c>
      <c r="BJ277" s="19" t="s">
        <v>78</v>
      </c>
      <c r="BK277" s="192">
        <f>ROUND(I277*H277,2)</f>
        <v>0</v>
      </c>
      <c r="BL277" s="19" t="s">
        <v>480</v>
      </c>
      <c r="BM277" s="191" t="s">
        <v>532</v>
      </c>
    </row>
    <row r="278" spans="1:65" s="2" customFormat="1" ht="11.25">
      <c r="A278" s="36"/>
      <c r="B278" s="37"/>
      <c r="C278" s="38"/>
      <c r="D278" s="193" t="s">
        <v>146</v>
      </c>
      <c r="E278" s="38"/>
      <c r="F278" s="194" t="s">
        <v>533</v>
      </c>
      <c r="G278" s="38"/>
      <c r="H278" s="38"/>
      <c r="I278" s="195"/>
      <c r="J278" s="38"/>
      <c r="K278" s="38"/>
      <c r="L278" s="41"/>
      <c r="M278" s="196"/>
      <c r="N278" s="197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146</v>
      </c>
      <c r="AU278" s="19" t="s">
        <v>80</v>
      </c>
    </row>
    <row r="279" spans="1:65" s="2" customFormat="1" ht="24.2" customHeight="1">
      <c r="A279" s="36"/>
      <c r="B279" s="37"/>
      <c r="C279" s="180" t="s">
        <v>534</v>
      </c>
      <c r="D279" s="180" t="s">
        <v>139</v>
      </c>
      <c r="E279" s="181" t="s">
        <v>535</v>
      </c>
      <c r="F279" s="182" t="s">
        <v>536</v>
      </c>
      <c r="G279" s="183" t="s">
        <v>165</v>
      </c>
      <c r="H279" s="184">
        <v>60</v>
      </c>
      <c r="I279" s="185"/>
      <c r="J279" s="186">
        <f>ROUND(I279*H279,2)</f>
        <v>0</v>
      </c>
      <c r="K279" s="182" t="s">
        <v>143</v>
      </c>
      <c r="L279" s="41"/>
      <c r="M279" s="187" t="s">
        <v>19</v>
      </c>
      <c r="N279" s="188" t="s">
        <v>43</v>
      </c>
      <c r="O279" s="66"/>
      <c r="P279" s="189">
        <f>O279*H279</f>
        <v>0</v>
      </c>
      <c r="Q279" s="189">
        <v>0</v>
      </c>
      <c r="R279" s="189">
        <f>Q279*H279</f>
        <v>0</v>
      </c>
      <c r="S279" s="189">
        <v>0</v>
      </c>
      <c r="T279" s="19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91" t="s">
        <v>480</v>
      </c>
      <c r="AT279" s="191" t="s">
        <v>139</v>
      </c>
      <c r="AU279" s="191" t="s">
        <v>80</v>
      </c>
      <c r="AY279" s="19" t="s">
        <v>136</v>
      </c>
      <c r="BE279" s="192">
        <f>IF(N279="základní",J279,0)</f>
        <v>0</v>
      </c>
      <c r="BF279" s="192">
        <f>IF(N279="snížená",J279,0)</f>
        <v>0</v>
      </c>
      <c r="BG279" s="192">
        <f>IF(N279="zákl. přenesená",J279,0)</f>
        <v>0</v>
      </c>
      <c r="BH279" s="192">
        <f>IF(N279="sníž. přenesená",J279,0)</f>
        <v>0</v>
      </c>
      <c r="BI279" s="192">
        <f>IF(N279="nulová",J279,0)</f>
        <v>0</v>
      </c>
      <c r="BJ279" s="19" t="s">
        <v>78</v>
      </c>
      <c r="BK279" s="192">
        <f>ROUND(I279*H279,2)</f>
        <v>0</v>
      </c>
      <c r="BL279" s="19" t="s">
        <v>480</v>
      </c>
      <c r="BM279" s="191" t="s">
        <v>537</v>
      </c>
    </row>
    <row r="280" spans="1:65" s="2" customFormat="1" ht="11.25">
      <c r="A280" s="36"/>
      <c r="B280" s="37"/>
      <c r="C280" s="38"/>
      <c r="D280" s="193" t="s">
        <v>146</v>
      </c>
      <c r="E280" s="38"/>
      <c r="F280" s="194" t="s">
        <v>538</v>
      </c>
      <c r="G280" s="38"/>
      <c r="H280" s="38"/>
      <c r="I280" s="195"/>
      <c r="J280" s="38"/>
      <c r="K280" s="38"/>
      <c r="L280" s="41"/>
      <c r="M280" s="241"/>
      <c r="N280" s="242"/>
      <c r="O280" s="243"/>
      <c r="P280" s="243"/>
      <c r="Q280" s="243"/>
      <c r="R280" s="243"/>
      <c r="S280" s="243"/>
      <c r="T280" s="244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146</v>
      </c>
      <c r="AU280" s="19" t="s">
        <v>80</v>
      </c>
    </row>
    <row r="281" spans="1:65" s="2" customFormat="1" ht="6.95" customHeight="1">
      <c r="A281" s="36"/>
      <c r="B281" s="49"/>
      <c r="C281" s="50"/>
      <c r="D281" s="50"/>
      <c r="E281" s="50"/>
      <c r="F281" s="50"/>
      <c r="G281" s="50"/>
      <c r="H281" s="50"/>
      <c r="I281" s="50"/>
      <c r="J281" s="50"/>
      <c r="K281" s="50"/>
      <c r="L281" s="41"/>
      <c r="M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</row>
  </sheetData>
  <sheetProtection algorithmName="SHA-512" hashValue="owyVK6RZ6i2nUz7E2eNWHmMC6hKCf0FG4L86i+fj2QdoqyjzZoZ8diKgzBUiFTnM+VqQFX3OKELkTUs+2jH6Iw==" saltValue="G5BzU0mrMsiVAgJfPKYdI/3TBli2OqVKtM1Lt1rh/qpJcHNvtanctQILFdyvVFZUPDB3Pt+8+XimZzaTdRlisw==" spinCount="100000" sheet="1" objects="1" scenarios="1" formatColumns="0" formatRows="0" autoFilter="0"/>
  <autoFilter ref="C104:K280"/>
  <mergeCells count="15">
    <mergeCell ref="E91:H91"/>
    <mergeCell ref="E95:H95"/>
    <mergeCell ref="E93:H93"/>
    <mergeCell ref="E97:H97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9" r:id="rId1"/>
    <hyperlink ref="F111" r:id="rId2"/>
    <hyperlink ref="F113" r:id="rId3"/>
    <hyperlink ref="F115" r:id="rId4"/>
    <hyperlink ref="F118" r:id="rId5"/>
    <hyperlink ref="F123" r:id="rId6"/>
    <hyperlink ref="F125" r:id="rId7"/>
    <hyperlink ref="F127" r:id="rId8"/>
    <hyperlink ref="F131" r:id="rId9"/>
    <hyperlink ref="F133" r:id="rId10"/>
    <hyperlink ref="F142" r:id="rId11"/>
    <hyperlink ref="F144" r:id="rId12"/>
    <hyperlink ref="F146" r:id="rId13"/>
    <hyperlink ref="F148" r:id="rId14"/>
    <hyperlink ref="F151" r:id="rId15"/>
    <hyperlink ref="F153" r:id="rId16"/>
    <hyperlink ref="F157" r:id="rId17"/>
    <hyperlink ref="F159" r:id="rId18"/>
    <hyperlink ref="F162" r:id="rId19"/>
    <hyperlink ref="F164" r:id="rId20"/>
    <hyperlink ref="F166" r:id="rId21"/>
    <hyperlink ref="F169" r:id="rId22"/>
    <hyperlink ref="F172" r:id="rId23"/>
    <hyperlink ref="F176" r:id="rId24"/>
    <hyperlink ref="F178" r:id="rId25"/>
    <hyperlink ref="F183" r:id="rId26"/>
    <hyperlink ref="F186" r:id="rId27"/>
    <hyperlink ref="F190" r:id="rId28"/>
    <hyperlink ref="F193" r:id="rId29"/>
    <hyperlink ref="F195" r:id="rId30"/>
    <hyperlink ref="F198" r:id="rId31"/>
    <hyperlink ref="F201" r:id="rId32"/>
    <hyperlink ref="F203" r:id="rId33"/>
    <hyperlink ref="F206" r:id="rId34"/>
    <hyperlink ref="F208" r:id="rId35"/>
    <hyperlink ref="F210" r:id="rId36"/>
    <hyperlink ref="F212" r:id="rId37"/>
    <hyperlink ref="F214" r:id="rId38"/>
    <hyperlink ref="F216" r:id="rId39"/>
    <hyperlink ref="F218" r:id="rId40"/>
    <hyperlink ref="F220" r:id="rId41"/>
    <hyperlink ref="F222" r:id="rId42"/>
    <hyperlink ref="F224" r:id="rId43"/>
    <hyperlink ref="F226" r:id="rId44"/>
    <hyperlink ref="F228" r:id="rId45"/>
    <hyperlink ref="F230" r:id="rId46"/>
    <hyperlink ref="F232" r:id="rId47"/>
    <hyperlink ref="F234" r:id="rId48"/>
    <hyperlink ref="F236" r:id="rId49"/>
    <hyperlink ref="F238" r:id="rId50"/>
    <hyperlink ref="F241" r:id="rId51"/>
    <hyperlink ref="F246" r:id="rId52"/>
    <hyperlink ref="F249" r:id="rId53"/>
    <hyperlink ref="F252" r:id="rId54"/>
    <hyperlink ref="F255" r:id="rId55"/>
    <hyperlink ref="F258" r:id="rId56"/>
    <hyperlink ref="F261" r:id="rId57"/>
    <hyperlink ref="F264" r:id="rId58"/>
    <hyperlink ref="F267" r:id="rId59"/>
    <hyperlink ref="F272" r:id="rId60"/>
    <hyperlink ref="F276" r:id="rId61"/>
    <hyperlink ref="F278" r:id="rId62"/>
    <hyperlink ref="F280" r:id="rId6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9" t="s">
        <v>92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1" t="str">
        <f>'Rekapitulace stavby'!K6</f>
        <v>Oprava fasády u kompresorovny</v>
      </c>
      <c r="F7" s="382"/>
      <c r="G7" s="382"/>
      <c r="H7" s="382"/>
      <c r="L7" s="22"/>
    </row>
    <row r="8" spans="1:46" ht="12.75">
      <c r="B8" s="22"/>
      <c r="D8" s="114" t="s">
        <v>97</v>
      </c>
      <c r="L8" s="22"/>
    </row>
    <row r="9" spans="1:46" s="1" customFormat="1" ht="16.5" customHeight="1">
      <c r="B9" s="22"/>
      <c r="E9" s="381" t="s">
        <v>98</v>
      </c>
      <c r="F9" s="380"/>
      <c r="G9" s="380"/>
      <c r="H9" s="380"/>
      <c r="L9" s="22"/>
    </row>
    <row r="10" spans="1:46" s="1" customFormat="1" ht="12" customHeight="1">
      <c r="B10" s="22"/>
      <c r="D10" s="114" t="s">
        <v>99</v>
      </c>
      <c r="L10" s="22"/>
    </row>
    <row r="11" spans="1:46" s="2" customFormat="1" ht="16.5" customHeight="1">
      <c r="A11" s="36"/>
      <c r="B11" s="41"/>
      <c r="C11" s="36"/>
      <c r="D11" s="36"/>
      <c r="E11" s="383" t="s">
        <v>100</v>
      </c>
      <c r="F11" s="384"/>
      <c r="G11" s="384"/>
      <c r="H11" s="384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101</v>
      </c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6.5" customHeight="1">
      <c r="A13" s="36"/>
      <c r="B13" s="41"/>
      <c r="C13" s="36"/>
      <c r="D13" s="36"/>
      <c r="E13" s="385" t="s">
        <v>539</v>
      </c>
      <c r="F13" s="384"/>
      <c r="G13" s="384"/>
      <c r="H13" s="384"/>
      <c r="I13" s="36"/>
      <c r="J13" s="36"/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1.25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14" t="s">
        <v>18</v>
      </c>
      <c r="E15" s="36"/>
      <c r="F15" s="104" t="s">
        <v>19</v>
      </c>
      <c r="G15" s="36"/>
      <c r="H15" s="36"/>
      <c r="I15" s="114" t="s">
        <v>20</v>
      </c>
      <c r="J15" s="104" t="s">
        <v>19</v>
      </c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21</v>
      </c>
      <c r="E16" s="36"/>
      <c r="F16" s="104" t="s">
        <v>22</v>
      </c>
      <c r="G16" s="36"/>
      <c r="H16" s="36"/>
      <c r="I16" s="114" t="s">
        <v>23</v>
      </c>
      <c r="J16" s="117" t="str">
        <f>'Rekapitulace stavby'!AN8</f>
        <v>12. 9. 2025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0.9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14" t="s">
        <v>25</v>
      </c>
      <c r="E18" s="36"/>
      <c r="F18" s="36"/>
      <c r="G18" s="36"/>
      <c r="H18" s="36"/>
      <c r="I18" s="114" t="s">
        <v>26</v>
      </c>
      <c r="J18" s="104" t="str">
        <f>IF('Rekapitulace stavby'!AN10="","",'Rekapitulace stavby'!AN10)</f>
        <v/>
      </c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4" t="str">
        <f>IF('Rekapitulace stavby'!E11="","",'Rekapitulace stavby'!E11)</f>
        <v xml:space="preserve"> </v>
      </c>
      <c r="F19" s="36"/>
      <c r="G19" s="36"/>
      <c r="H19" s="36"/>
      <c r="I19" s="114" t="s">
        <v>28</v>
      </c>
      <c r="J19" s="104" t="str">
        <f>IF('Rekapitulace stavby'!AN11="","",'Rekapitulace stavby'!AN11)</f>
        <v/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14" t="s">
        <v>29</v>
      </c>
      <c r="E21" s="36"/>
      <c r="F21" s="36"/>
      <c r="G21" s="36"/>
      <c r="H21" s="36"/>
      <c r="I21" s="114" t="s">
        <v>26</v>
      </c>
      <c r="J21" s="32" t="str">
        <f>'Rekapitulace stavby'!AN13</f>
        <v>Vyplň údaj</v>
      </c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386" t="str">
        <f>'Rekapitulace stavby'!E14</f>
        <v>Vyplň údaj</v>
      </c>
      <c r="F22" s="387"/>
      <c r="G22" s="387"/>
      <c r="H22" s="387"/>
      <c r="I22" s="114" t="s">
        <v>28</v>
      </c>
      <c r="J22" s="32" t="str">
        <f>'Rekapitulace stavby'!AN14</f>
        <v>Vyplň údaj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14" t="s">
        <v>31</v>
      </c>
      <c r="E24" s="36"/>
      <c r="F24" s="36"/>
      <c r="G24" s="36"/>
      <c r="H24" s="36"/>
      <c r="I24" s="114" t="s">
        <v>26</v>
      </c>
      <c r="J24" s="104" t="str">
        <f>IF('Rekapitulace stavby'!AN16="","",'Rekapitulace stavby'!AN16)</f>
        <v/>
      </c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8" customHeight="1">
      <c r="A25" s="36"/>
      <c r="B25" s="41"/>
      <c r="C25" s="36"/>
      <c r="D25" s="36"/>
      <c r="E25" s="104" t="str">
        <f>IF('Rekapitulace stavby'!E17="","",'Rekapitulace stavby'!E17)</f>
        <v xml:space="preserve"> </v>
      </c>
      <c r="F25" s="36"/>
      <c r="G25" s="36"/>
      <c r="H25" s="36"/>
      <c r="I25" s="114" t="s">
        <v>28</v>
      </c>
      <c r="J25" s="104" t="str">
        <f>IF('Rekapitulace stavby'!AN17="","",'Rekapitulace stavby'!AN17)</f>
        <v/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12" customHeight="1">
      <c r="A27" s="36"/>
      <c r="B27" s="41"/>
      <c r="C27" s="36"/>
      <c r="D27" s="114" t="s">
        <v>33</v>
      </c>
      <c r="E27" s="36"/>
      <c r="F27" s="36"/>
      <c r="G27" s="36"/>
      <c r="H27" s="36"/>
      <c r="I27" s="114" t="s">
        <v>26</v>
      </c>
      <c r="J27" s="104" t="s">
        <v>34</v>
      </c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8" customHeight="1">
      <c r="A28" s="36"/>
      <c r="B28" s="41"/>
      <c r="C28" s="36"/>
      <c r="D28" s="36"/>
      <c r="E28" s="104" t="s">
        <v>35</v>
      </c>
      <c r="F28" s="36"/>
      <c r="G28" s="36"/>
      <c r="H28" s="36"/>
      <c r="I28" s="114" t="s">
        <v>28</v>
      </c>
      <c r="J28" s="104" t="s">
        <v>19</v>
      </c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1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2" customHeight="1">
      <c r="A30" s="36"/>
      <c r="B30" s="41"/>
      <c r="C30" s="36"/>
      <c r="D30" s="114" t="s">
        <v>36</v>
      </c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8" customFormat="1" ht="71.25" customHeight="1">
      <c r="A31" s="118"/>
      <c r="B31" s="119"/>
      <c r="C31" s="118"/>
      <c r="D31" s="118"/>
      <c r="E31" s="388" t="s">
        <v>37</v>
      </c>
      <c r="F31" s="388"/>
      <c r="G31" s="388"/>
      <c r="H31" s="388"/>
      <c r="I31" s="118"/>
      <c r="J31" s="118"/>
      <c r="K31" s="118"/>
      <c r="L31" s="120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</row>
    <row r="32" spans="1:31" s="2" customFormat="1" ht="6.95" customHeight="1">
      <c r="A32" s="36"/>
      <c r="B32" s="41"/>
      <c r="C32" s="36"/>
      <c r="D32" s="36"/>
      <c r="E32" s="36"/>
      <c r="F32" s="36"/>
      <c r="G32" s="36"/>
      <c r="H32" s="36"/>
      <c r="I32" s="36"/>
      <c r="J32" s="36"/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41"/>
      <c r="C34" s="36"/>
      <c r="D34" s="122" t="s">
        <v>38</v>
      </c>
      <c r="E34" s="36"/>
      <c r="F34" s="36"/>
      <c r="G34" s="36"/>
      <c r="H34" s="36"/>
      <c r="I34" s="36"/>
      <c r="J34" s="123">
        <f>ROUND(J100, 2)</f>
        <v>0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41"/>
      <c r="C35" s="36"/>
      <c r="D35" s="121"/>
      <c r="E35" s="121"/>
      <c r="F35" s="121"/>
      <c r="G35" s="121"/>
      <c r="H35" s="121"/>
      <c r="I35" s="121"/>
      <c r="J35" s="121"/>
      <c r="K35" s="121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36"/>
      <c r="F36" s="124" t="s">
        <v>40</v>
      </c>
      <c r="G36" s="36"/>
      <c r="H36" s="36"/>
      <c r="I36" s="124" t="s">
        <v>39</v>
      </c>
      <c r="J36" s="124" t="s">
        <v>41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41"/>
      <c r="C37" s="36"/>
      <c r="D37" s="115" t="s">
        <v>42</v>
      </c>
      <c r="E37" s="114" t="s">
        <v>43</v>
      </c>
      <c r="F37" s="125">
        <f>ROUND((SUM(BE100:BE194)),  2)</f>
        <v>0</v>
      </c>
      <c r="G37" s="36"/>
      <c r="H37" s="36"/>
      <c r="I37" s="126">
        <v>0.21</v>
      </c>
      <c r="J37" s="125">
        <f>ROUND(((SUM(BE100:BE194))*I37),  2)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41"/>
      <c r="C38" s="36"/>
      <c r="D38" s="36"/>
      <c r="E38" s="114" t="s">
        <v>44</v>
      </c>
      <c r="F38" s="125">
        <f>ROUND((SUM(BF100:BF194)),  2)</f>
        <v>0</v>
      </c>
      <c r="G38" s="36"/>
      <c r="H38" s="36"/>
      <c r="I38" s="126">
        <v>0.12</v>
      </c>
      <c r="J38" s="125">
        <f>ROUND(((SUM(BF100:BF194))*I38),  2)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45</v>
      </c>
      <c r="F39" s="125">
        <f>ROUND((SUM(BG100:BG194)),  2)</f>
        <v>0</v>
      </c>
      <c r="G39" s="36"/>
      <c r="H39" s="36"/>
      <c r="I39" s="126">
        <v>0.21</v>
      </c>
      <c r="J39" s="125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41"/>
      <c r="C40" s="36"/>
      <c r="D40" s="36"/>
      <c r="E40" s="114" t="s">
        <v>46</v>
      </c>
      <c r="F40" s="125">
        <f>ROUND((SUM(BH100:BH194)),  2)</f>
        <v>0</v>
      </c>
      <c r="G40" s="36"/>
      <c r="H40" s="36"/>
      <c r="I40" s="126">
        <v>0.12</v>
      </c>
      <c r="J40" s="125">
        <f>0</f>
        <v>0</v>
      </c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41"/>
      <c r="C41" s="36"/>
      <c r="D41" s="36"/>
      <c r="E41" s="114" t="s">
        <v>47</v>
      </c>
      <c r="F41" s="125">
        <f>ROUND((SUM(BI100:BI194)),  2)</f>
        <v>0</v>
      </c>
      <c r="G41" s="36"/>
      <c r="H41" s="36"/>
      <c r="I41" s="126">
        <v>0</v>
      </c>
      <c r="J41" s="125">
        <f>0</f>
        <v>0</v>
      </c>
      <c r="K41" s="36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41"/>
      <c r="C42" s="36"/>
      <c r="D42" s="36"/>
      <c r="E42" s="36"/>
      <c r="F42" s="36"/>
      <c r="G42" s="36"/>
      <c r="H42" s="36"/>
      <c r="I42" s="36"/>
      <c r="J42" s="36"/>
      <c r="K42" s="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41"/>
      <c r="C43" s="127"/>
      <c r="D43" s="128" t="s">
        <v>48</v>
      </c>
      <c r="E43" s="129"/>
      <c r="F43" s="129"/>
      <c r="G43" s="130" t="s">
        <v>49</v>
      </c>
      <c r="H43" s="131" t="s">
        <v>50</v>
      </c>
      <c r="I43" s="129"/>
      <c r="J43" s="132">
        <f>SUM(J34:J41)</f>
        <v>0</v>
      </c>
      <c r="K43" s="133"/>
      <c r="L43" s="11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8" spans="1:31" s="2" customFormat="1" ht="6.95" customHeight="1">
      <c r="A48" s="3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s="2" customFormat="1" ht="24.95" customHeight="1">
      <c r="A49" s="36"/>
      <c r="B49" s="37"/>
      <c r="C49" s="25" t="s">
        <v>103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s="2" customFormat="1" ht="6.9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s="2" customFormat="1" ht="12" customHeight="1">
      <c r="A51" s="36"/>
      <c r="B51" s="37"/>
      <c r="C51" s="31" t="s">
        <v>16</v>
      </c>
      <c r="D51" s="38"/>
      <c r="E51" s="38"/>
      <c r="F51" s="38"/>
      <c r="G51" s="38"/>
      <c r="H51" s="38"/>
      <c r="I51" s="38"/>
      <c r="J51" s="38"/>
      <c r="K51" s="38"/>
      <c r="L51" s="11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s="2" customFormat="1" ht="16.5" customHeight="1">
      <c r="A52" s="36"/>
      <c r="B52" s="37"/>
      <c r="C52" s="38"/>
      <c r="D52" s="38"/>
      <c r="E52" s="389" t="str">
        <f>E7</f>
        <v>Oprava fasády u kompresorovny</v>
      </c>
      <c r="F52" s="390"/>
      <c r="G52" s="390"/>
      <c r="H52" s="390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s="1" customFormat="1" ht="12" customHeight="1">
      <c r="B53" s="23"/>
      <c r="C53" s="31" t="s">
        <v>97</v>
      </c>
      <c r="D53" s="24"/>
      <c r="E53" s="24"/>
      <c r="F53" s="24"/>
      <c r="G53" s="24"/>
      <c r="H53" s="24"/>
      <c r="I53" s="24"/>
      <c r="J53" s="24"/>
      <c r="K53" s="24"/>
      <c r="L53" s="22"/>
    </row>
    <row r="54" spans="1:31" s="1" customFormat="1" ht="16.5" customHeight="1">
      <c r="B54" s="23"/>
      <c r="C54" s="24"/>
      <c r="D54" s="24"/>
      <c r="E54" s="389" t="s">
        <v>98</v>
      </c>
      <c r="F54" s="365"/>
      <c r="G54" s="365"/>
      <c r="H54" s="365"/>
      <c r="I54" s="24"/>
      <c r="J54" s="24"/>
      <c r="K54" s="24"/>
      <c r="L54" s="22"/>
    </row>
    <row r="55" spans="1:31" s="1" customFormat="1" ht="12" customHeight="1">
      <c r="B55" s="23"/>
      <c r="C55" s="31" t="s">
        <v>99</v>
      </c>
      <c r="D55" s="24"/>
      <c r="E55" s="24"/>
      <c r="F55" s="24"/>
      <c r="G55" s="24"/>
      <c r="H55" s="24"/>
      <c r="I55" s="24"/>
      <c r="J55" s="24"/>
      <c r="K55" s="24"/>
      <c r="L55" s="22"/>
    </row>
    <row r="56" spans="1:31" s="2" customFormat="1" ht="16.5" customHeight="1">
      <c r="A56" s="36"/>
      <c r="B56" s="37"/>
      <c r="C56" s="38"/>
      <c r="D56" s="38"/>
      <c r="E56" s="391" t="s">
        <v>100</v>
      </c>
      <c r="F56" s="392"/>
      <c r="G56" s="392"/>
      <c r="H56" s="392"/>
      <c r="I56" s="38"/>
      <c r="J56" s="38"/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s="2" customFormat="1" ht="12" customHeight="1">
      <c r="A57" s="36"/>
      <c r="B57" s="37"/>
      <c r="C57" s="31" t="s">
        <v>101</v>
      </c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2" customFormat="1" ht="16.5" customHeight="1">
      <c r="A58" s="36"/>
      <c r="B58" s="37"/>
      <c r="C58" s="38"/>
      <c r="D58" s="38"/>
      <c r="E58" s="336" t="str">
        <f>E13</f>
        <v>D.1.1b - Objekt č.2</v>
      </c>
      <c r="F58" s="392"/>
      <c r="G58" s="392"/>
      <c r="H58" s="392"/>
      <c r="I58" s="38"/>
      <c r="J58" s="38"/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s="2" customFormat="1" ht="6.95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s="2" customFormat="1" ht="12" customHeight="1">
      <c r="A60" s="36"/>
      <c r="B60" s="37"/>
      <c r="C60" s="31" t="s">
        <v>21</v>
      </c>
      <c r="D60" s="38"/>
      <c r="E60" s="38"/>
      <c r="F60" s="29" t="str">
        <f>F16</f>
        <v>Nemocnice Chomutov KZ</v>
      </c>
      <c r="G60" s="38"/>
      <c r="H60" s="38"/>
      <c r="I60" s="31" t="s">
        <v>23</v>
      </c>
      <c r="J60" s="61" t="str">
        <f>IF(J16="","",J16)</f>
        <v>12. 9. 2025</v>
      </c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s="2" customFormat="1" ht="6.9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s="2" customFormat="1" ht="15.2" customHeight="1">
      <c r="A62" s="36"/>
      <c r="B62" s="37"/>
      <c r="C62" s="31" t="s">
        <v>25</v>
      </c>
      <c r="D62" s="38"/>
      <c r="E62" s="38"/>
      <c r="F62" s="29" t="str">
        <f>E19</f>
        <v xml:space="preserve"> </v>
      </c>
      <c r="G62" s="38"/>
      <c r="H62" s="38"/>
      <c r="I62" s="31" t="s">
        <v>31</v>
      </c>
      <c r="J62" s="34" t="str">
        <f>E25</f>
        <v xml:space="preserve"> </v>
      </c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s="2" customFormat="1" ht="15.2" customHeight="1">
      <c r="A63" s="36"/>
      <c r="B63" s="37"/>
      <c r="C63" s="31" t="s">
        <v>29</v>
      </c>
      <c r="D63" s="38"/>
      <c r="E63" s="38"/>
      <c r="F63" s="29" t="str">
        <f>IF(E22="","",E22)</f>
        <v>Vyplň údaj</v>
      </c>
      <c r="G63" s="38"/>
      <c r="H63" s="38"/>
      <c r="I63" s="31" t="s">
        <v>33</v>
      </c>
      <c r="J63" s="34" t="str">
        <f>E28</f>
        <v>Milan Křehla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s="2" customFormat="1" ht="10.3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47" s="2" customFormat="1" ht="29.25" customHeight="1">
      <c r="A65" s="36"/>
      <c r="B65" s="37"/>
      <c r="C65" s="138" t="s">
        <v>104</v>
      </c>
      <c r="D65" s="139"/>
      <c r="E65" s="139"/>
      <c r="F65" s="139"/>
      <c r="G65" s="139"/>
      <c r="H65" s="139"/>
      <c r="I65" s="139"/>
      <c r="J65" s="140" t="s">
        <v>105</v>
      </c>
      <c r="K65" s="139"/>
      <c r="L65" s="11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47" s="2" customFormat="1" ht="10.3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47" s="2" customFormat="1" ht="22.9" customHeight="1">
      <c r="A67" s="36"/>
      <c r="B67" s="37"/>
      <c r="C67" s="141" t="s">
        <v>70</v>
      </c>
      <c r="D67" s="38"/>
      <c r="E67" s="38"/>
      <c r="F67" s="38"/>
      <c r="G67" s="38"/>
      <c r="H67" s="38"/>
      <c r="I67" s="38"/>
      <c r="J67" s="79">
        <f>J100</f>
        <v>0</v>
      </c>
      <c r="K67" s="38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U67" s="19" t="s">
        <v>106</v>
      </c>
    </row>
    <row r="68" spans="1:47" s="9" customFormat="1" ht="24.95" customHeight="1">
      <c r="B68" s="142"/>
      <c r="C68" s="143"/>
      <c r="D68" s="144" t="s">
        <v>107</v>
      </c>
      <c r="E68" s="145"/>
      <c r="F68" s="145"/>
      <c r="G68" s="145"/>
      <c r="H68" s="145"/>
      <c r="I68" s="145"/>
      <c r="J68" s="146">
        <f>J101</f>
        <v>0</v>
      </c>
      <c r="K68" s="143"/>
      <c r="L68" s="147"/>
    </row>
    <row r="69" spans="1:47" s="10" customFormat="1" ht="19.899999999999999" customHeight="1">
      <c r="B69" s="148"/>
      <c r="C69" s="98"/>
      <c r="D69" s="149" t="s">
        <v>108</v>
      </c>
      <c r="E69" s="150"/>
      <c r="F69" s="150"/>
      <c r="G69" s="150"/>
      <c r="H69" s="150"/>
      <c r="I69" s="150"/>
      <c r="J69" s="151">
        <f>J102</f>
        <v>0</v>
      </c>
      <c r="K69" s="98"/>
      <c r="L69" s="152"/>
    </row>
    <row r="70" spans="1:47" s="10" customFormat="1" ht="19.899999999999999" customHeight="1">
      <c r="B70" s="148"/>
      <c r="C70" s="98"/>
      <c r="D70" s="149" t="s">
        <v>109</v>
      </c>
      <c r="E70" s="150"/>
      <c r="F70" s="150"/>
      <c r="G70" s="150"/>
      <c r="H70" s="150"/>
      <c r="I70" s="150"/>
      <c r="J70" s="151">
        <f>J131</f>
        <v>0</v>
      </c>
      <c r="K70" s="98"/>
      <c r="L70" s="152"/>
    </row>
    <row r="71" spans="1:47" s="10" customFormat="1" ht="19.899999999999999" customHeight="1">
      <c r="B71" s="148"/>
      <c r="C71" s="98"/>
      <c r="D71" s="149" t="s">
        <v>110</v>
      </c>
      <c r="E71" s="150"/>
      <c r="F71" s="150"/>
      <c r="G71" s="150"/>
      <c r="H71" s="150"/>
      <c r="I71" s="150"/>
      <c r="J71" s="151">
        <f>J143</f>
        <v>0</v>
      </c>
      <c r="K71" s="98"/>
      <c r="L71" s="152"/>
    </row>
    <row r="72" spans="1:47" s="10" customFormat="1" ht="19.899999999999999" customHeight="1">
      <c r="B72" s="148"/>
      <c r="C72" s="98"/>
      <c r="D72" s="149" t="s">
        <v>111</v>
      </c>
      <c r="E72" s="150"/>
      <c r="F72" s="150"/>
      <c r="G72" s="150"/>
      <c r="H72" s="150"/>
      <c r="I72" s="150"/>
      <c r="J72" s="151">
        <f>J153</f>
        <v>0</v>
      </c>
      <c r="K72" s="98"/>
      <c r="L72" s="152"/>
    </row>
    <row r="73" spans="1:47" s="9" customFormat="1" ht="24.95" customHeight="1">
      <c r="B73" s="142"/>
      <c r="C73" s="143"/>
      <c r="D73" s="144" t="s">
        <v>112</v>
      </c>
      <c r="E73" s="145"/>
      <c r="F73" s="145"/>
      <c r="G73" s="145"/>
      <c r="H73" s="145"/>
      <c r="I73" s="145"/>
      <c r="J73" s="146">
        <f>J156</f>
        <v>0</v>
      </c>
      <c r="K73" s="143"/>
      <c r="L73" s="147"/>
    </row>
    <row r="74" spans="1:47" s="10" customFormat="1" ht="19.899999999999999" customHeight="1">
      <c r="B74" s="148"/>
      <c r="C74" s="98"/>
      <c r="D74" s="149" t="s">
        <v>114</v>
      </c>
      <c r="E74" s="150"/>
      <c r="F74" s="150"/>
      <c r="G74" s="150"/>
      <c r="H74" s="150"/>
      <c r="I74" s="150"/>
      <c r="J74" s="151">
        <f>J157</f>
        <v>0</v>
      </c>
      <c r="K74" s="98"/>
      <c r="L74" s="152"/>
    </row>
    <row r="75" spans="1:47" s="10" customFormat="1" ht="19.899999999999999" customHeight="1">
      <c r="B75" s="148"/>
      <c r="C75" s="98"/>
      <c r="D75" s="149" t="s">
        <v>116</v>
      </c>
      <c r="E75" s="150"/>
      <c r="F75" s="150"/>
      <c r="G75" s="150"/>
      <c r="H75" s="150"/>
      <c r="I75" s="150"/>
      <c r="J75" s="151">
        <f>J169</f>
        <v>0</v>
      </c>
      <c r="K75" s="98"/>
      <c r="L75" s="152"/>
    </row>
    <row r="76" spans="1:47" s="10" customFormat="1" ht="19.899999999999999" customHeight="1">
      <c r="B76" s="148"/>
      <c r="C76" s="98"/>
      <c r="D76" s="149" t="s">
        <v>118</v>
      </c>
      <c r="E76" s="150"/>
      <c r="F76" s="150"/>
      <c r="G76" s="150"/>
      <c r="H76" s="150"/>
      <c r="I76" s="150"/>
      <c r="J76" s="151">
        <f>J182</f>
        <v>0</v>
      </c>
      <c r="K76" s="98"/>
      <c r="L76" s="152"/>
    </row>
    <row r="77" spans="1:47" s="2" customFormat="1" ht="21.7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47" s="2" customFormat="1" ht="6.95" customHeight="1">
      <c r="A78" s="36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82" spans="1:31" s="2" customFormat="1" ht="6.95" customHeight="1">
      <c r="A82" s="36"/>
      <c r="B82" s="51"/>
      <c r="C82" s="52"/>
      <c r="D82" s="52"/>
      <c r="E82" s="52"/>
      <c r="F82" s="52"/>
      <c r="G82" s="52"/>
      <c r="H82" s="52"/>
      <c r="I82" s="52"/>
      <c r="J82" s="52"/>
      <c r="K82" s="52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24.95" customHeight="1">
      <c r="A83" s="36"/>
      <c r="B83" s="37"/>
      <c r="C83" s="25" t="s">
        <v>121</v>
      </c>
      <c r="D83" s="38"/>
      <c r="E83" s="38"/>
      <c r="F83" s="38"/>
      <c r="G83" s="38"/>
      <c r="H83" s="38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2" customHeight="1">
      <c r="A85" s="36"/>
      <c r="B85" s="37"/>
      <c r="C85" s="31" t="s">
        <v>16</v>
      </c>
      <c r="D85" s="38"/>
      <c r="E85" s="38"/>
      <c r="F85" s="38"/>
      <c r="G85" s="38"/>
      <c r="H85" s="38"/>
      <c r="I85" s="38"/>
      <c r="J85" s="38"/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16.5" customHeight="1">
      <c r="A86" s="36"/>
      <c r="B86" s="37"/>
      <c r="C86" s="38"/>
      <c r="D86" s="38"/>
      <c r="E86" s="389" t="str">
        <f>E7</f>
        <v>Oprava fasády u kompresorovny</v>
      </c>
      <c r="F86" s="390"/>
      <c r="G86" s="390"/>
      <c r="H86" s="390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1" customFormat="1" ht="12" customHeight="1">
      <c r="B87" s="23"/>
      <c r="C87" s="31" t="s">
        <v>97</v>
      </c>
      <c r="D87" s="24"/>
      <c r="E87" s="24"/>
      <c r="F87" s="24"/>
      <c r="G87" s="24"/>
      <c r="H87" s="24"/>
      <c r="I87" s="24"/>
      <c r="J87" s="24"/>
      <c r="K87" s="24"/>
      <c r="L87" s="22"/>
    </row>
    <row r="88" spans="1:31" s="1" customFormat="1" ht="16.5" customHeight="1">
      <c r="B88" s="23"/>
      <c r="C88" s="24"/>
      <c r="D88" s="24"/>
      <c r="E88" s="389" t="s">
        <v>98</v>
      </c>
      <c r="F88" s="365"/>
      <c r="G88" s="365"/>
      <c r="H88" s="365"/>
      <c r="I88" s="24"/>
      <c r="J88" s="24"/>
      <c r="K88" s="24"/>
      <c r="L88" s="22"/>
    </row>
    <row r="89" spans="1:31" s="1" customFormat="1" ht="12" customHeight="1">
      <c r="B89" s="23"/>
      <c r="C89" s="31" t="s">
        <v>99</v>
      </c>
      <c r="D89" s="24"/>
      <c r="E89" s="24"/>
      <c r="F89" s="24"/>
      <c r="G89" s="24"/>
      <c r="H89" s="24"/>
      <c r="I89" s="24"/>
      <c r="J89" s="24"/>
      <c r="K89" s="24"/>
      <c r="L89" s="22"/>
    </row>
    <row r="90" spans="1:31" s="2" customFormat="1" ht="16.5" customHeight="1">
      <c r="A90" s="36"/>
      <c r="B90" s="37"/>
      <c r="C90" s="38"/>
      <c r="D90" s="38"/>
      <c r="E90" s="391" t="s">
        <v>100</v>
      </c>
      <c r="F90" s="392"/>
      <c r="G90" s="392"/>
      <c r="H90" s="392"/>
      <c r="I90" s="38"/>
      <c r="J90" s="38"/>
      <c r="K90" s="38"/>
      <c r="L90" s="11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101</v>
      </c>
      <c r="D91" s="38"/>
      <c r="E91" s="38"/>
      <c r="F91" s="38"/>
      <c r="G91" s="38"/>
      <c r="H91" s="38"/>
      <c r="I91" s="38"/>
      <c r="J91" s="38"/>
      <c r="K91" s="38"/>
      <c r="L91" s="11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36" t="str">
        <f>E13</f>
        <v>D.1.1b - Objekt č.2</v>
      </c>
      <c r="F92" s="392"/>
      <c r="G92" s="392"/>
      <c r="H92" s="392"/>
      <c r="I92" s="38"/>
      <c r="J92" s="38"/>
      <c r="K92" s="38"/>
      <c r="L92" s="11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6.9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1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1" t="s">
        <v>21</v>
      </c>
      <c r="D94" s="38"/>
      <c r="E94" s="38"/>
      <c r="F94" s="29" t="str">
        <f>F16</f>
        <v>Nemocnice Chomutov KZ</v>
      </c>
      <c r="G94" s="38"/>
      <c r="H94" s="38"/>
      <c r="I94" s="31" t="s">
        <v>23</v>
      </c>
      <c r="J94" s="61" t="str">
        <f>IF(J16="","",J16)</f>
        <v>12. 9. 2025</v>
      </c>
      <c r="K94" s="38"/>
      <c r="L94" s="11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1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2" customHeight="1">
      <c r="A96" s="36"/>
      <c r="B96" s="37"/>
      <c r="C96" s="31" t="s">
        <v>25</v>
      </c>
      <c r="D96" s="38"/>
      <c r="E96" s="38"/>
      <c r="F96" s="29" t="str">
        <f>E19</f>
        <v xml:space="preserve"> </v>
      </c>
      <c r="G96" s="38"/>
      <c r="H96" s="38"/>
      <c r="I96" s="31" t="s">
        <v>31</v>
      </c>
      <c r="J96" s="34" t="str">
        <f>E25</f>
        <v xml:space="preserve"> </v>
      </c>
      <c r="K96" s="38"/>
      <c r="L96" s="11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2" customHeight="1">
      <c r="A97" s="36"/>
      <c r="B97" s="37"/>
      <c r="C97" s="31" t="s">
        <v>29</v>
      </c>
      <c r="D97" s="38"/>
      <c r="E97" s="38"/>
      <c r="F97" s="29" t="str">
        <f>IF(E22="","",E22)</f>
        <v>Vyplň údaj</v>
      </c>
      <c r="G97" s="38"/>
      <c r="H97" s="38"/>
      <c r="I97" s="31" t="s">
        <v>33</v>
      </c>
      <c r="J97" s="34" t="str">
        <f>E28</f>
        <v>Milan Křehla</v>
      </c>
      <c r="K97" s="38"/>
      <c r="L97" s="11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0.3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1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11" customFormat="1" ht="29.25" customHeight="1">
      <c r="A99" s="153"/>
      <c r="B99" s="154"/>
      <c r="C99" s="155" t="s">
        <v>122</v>
      </c>
      <c r="D99" s="156" t="s">
        <v>57</v>
      </c>
      <c r="E99" s="156" t="s">
        <v>53</v>
      </c>
      <c r="F99" s="156" t="s">
        <v>54</v>
      </c>
      <c r="G99" s="156" t="s">
        <v>123</v>
      </c>
      <c r="H99" s="156" t="s">
        <v>124</v>
      </c>
      <c r="I99" s="156" t="s">
        <v>125</v>
      </c>
      <c r="J99" s="156" t="s">
        <v>105</v>
      </c>
      <c r="K99" s="157" t="s">
        <v>126</v>
      </c>
      <c r="L99" s="158"/>
      <c r="M99" s="70" t="s">
        <v>19</v>
      </c>
      <c r="N99" s="71" t="s">
        <v>42</v>
      </c>
      <c r="O99" s="71" t="s">
        <v>127</v>
      </c>
      <c r="P99" s="71" t="s">
        <v>128</v>
      </c>
      <c r="Q99" s="71" t="s">
        <v>129</v>
      </c>
      <c r="R99" s="71" t="s">
        <v>130</v>
      </c>
      <c r="S99" s="71" t="s">
        <v>131</v>
      </c>
      <c r="T99" s="72" t="s">
        <v>132</v>
      </c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</row>
    <row r="100" spans="1:65" s="2" customFormat="1" ht="22.9" customHeight="1">
      <c r="A100" s="36"/>
      <c r="B100" s="37"/>
      <c r="C100" s="77" t="s">
        <v>133</v>
      </c>
      <c r="D100" s="38"/>
      <c r="E100" s="38"/>
      <c r="F100" s="38"/>
      <c r="G100" s="38"/>
      <c r="H100" s="38"/>
      <c r="I100" s="38"/>
      <c r="J100" s="159">
        <f>BK100</f>
        <v>0</v>
      </c>
      <c r="K100" s="38"/>
      <c r="L100" s="41"/>
      <c r="M100" s="73"/>
      <c r="N100" s="160"/>
      <c r="O100" s="74"/>
      <c r="P100" s="161">
        <f>P101+P156</f>
        <v>0</v>
      </c>
      <c r="Q100" s="74"/>
      <c r="R100" s="161">
        <f>R101+R156</f>
        <v>8.8768194000000005</v>
      </c>
      <c r="S100" s="74"/>
      <c r="T100" s="162">
        <f>T101+T156</f>
        <v>9.0579999999999994E-2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71</v>
      </c>
      <c r="AU100" s="19" t="s">
        <v>106</v>
      </c>
      <c r="BK100" s="163">
        <f>BK101+BK156</f>
        <v>0</v>
      </c>
    </row>
    <row r="101" spans="1:65" s="12" customFormat="1" ht="25.9" customHeight="1">
      <c r="B101" s="164"/>
      <c r="C101" s="165"/>
      <c r="D101" s="166" t="s">
        <v>71</v>
      </c>
      <c r="E101" s="167" t="s">
        <v>134</v>
      </c>
      <c r="F101" s="167" t="s">
        <v>135</v>
      </c>
      <c r="G101" s="165"/>
      <c r="H101" s="165"/>
      <c r="I101" s="168"/>
      <c r="J101" s="169">
        <f>BK101</f>
        <v>0</v>
      </c>
      <c r="K101" s="165"/>
      <c r="L101" s="170"/>
      <c r="M101" s="171"/>
      <c r="N101" s="172"/>
      <c r="O101" s="172"/>
      <c r="P101" s="173">
        <f>P102+P131+P143+P153</f>
        <v>0</v>
      </c>
      <c r="Q101" s="172"/>
      <c r="R101" s="173">
        <f>R102+R131+R143+R153</f>
        <v>8.8214000000000006</v>
      </c>
      <c r="S101" s="172"/>
      <c r="T101" s="174">
        <f>T102+T131+T143+T153</f>
        <v>0.06</v>
      </c>
      <c r="AR101" s="175" t="s">
        <v>78</v>
      </c>
      <c r="AT101" s="176" t="s">
        <v>71</v>
      </c>
      <c r="AU101" s="176" t="s">
        <v>72</v>
      </c>
      <c r="AY101" s="175" t="s">
        <v>136</v>
      </c>
      <c r="BK101" s="177">
        <f>BK102+BK131+BK143+BK153</f>
        <v>0</v>
      </c>
    </row>
    <row r="102" spans="1:65" s="12" customFormat="1" ht="22.9" customHeight="1">
      <c r="B102" s="164"/>
      <c r="C102" s="165"/>
      <c r="D102" s="166" t="s">
        <v>71</v>
      </c>
      <c r="E102" s="178" t="s">
        <v>137</v>
      </c>
      <c r="F102" s="178" t="s">
        <v>138</v>
      </c>
      <c r="G102" s="165"/>
      <c r="H102" s="165"/>
      <c r="I102" s="168"/>
      <c r="J102" s="179">
        <f>BK102</f>
        <v>0</v>
      </c>
      <c r="K102" s="165"/>
      <c r="L102" s="170"/>
      <c r="M102" s="171"/>
      <c r="N102" s="172"/>
      <c r="O102" s="172"/>
      <c r="P102" s="173">
        <f>SUM(P103:P130)</f>
        <v>0</v>
      </c>
      <c r="Q102" s="172"/>
      <c r="R102" s="173">
        <f>SUM(R103:R130)</f>
        <v>8.8214000000000006</v>
      </c>
      <c r="S102" s="172"/>
      <c r="T102" s="174">
        <f>SUM(T103:T130)</f>
        <v>0</v>
      </c>
      <c r="AR102" s="175" t="s">
        <v>78</v>
      </c>
      <c r="AT102" s="176" t="s">
        <v>71</v>
      </c>
      <c r="AU102" s="176" t="s">
        <v>78</v>
      </c>
      <c r="AY102" s="175" t="s">
        <v>136</v>
      </c>
      <c r="BK102" s="177">
        <f>SUM(BK103:BK130)</f>
        <v>0</v>
      </c>
    </row>
    <row r="103" spans="1:65" s="2" customFormat="1" ht="21.75" customHeight="1">
      <c r="A103" s="36"/>
      <c r="B103" s="37"/>
      <c r="C103" s="180" t="s">
        <v>78</v>
      </c>
      <c r="D103" s="180" t="s">
        <v>139</v>
      </c>
      <c r="E103" s="181" t="s">
        <v>540</v>
      </c>
      <c r="F103" s="182" t="s">
        <v>541</v>
      </c>
      <c r="G103" s="183" t="s">
        <v>142</v>
      </c>
      <c r="H103" s="184">
        <v>0.7</v>
      </c>
      <c r="I103" s="185"/>
      <c r="J103" s="186">
        <f>ROUND(I103*H103,2)</f>
        <v>0</v>
      </c>
      <c r="K103" s="182" t="s">
        <v>143</v>
      </c>
      <c r="L103" s="41"/>
      <c r="M103" s="187" t="s">
        <v>19</v>
      </c>
      <c r="N103" s="188" t="s">
        <v>43</v>
      </c>
      <c r="O103" s="66"/>
      <c r="P103" s="189">
        <f>O103*H103</f>
        <v>0</v>
      </c>
      <c r="Q103" s="189">
        <v>5.6000000000000001E-2</v>
      </c>
      <c r="R103" s="189">
        <f>Q103*H103</f>
        <v>3.9199999999999999E-2</v>
      </c>
      <c r="S103" s="189">
        <v>0</v>
      </c>
      <c r="T103" s="190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144</v>
      </c>
      <c r="AT103" s="191" t="s">
        <v>139</v>
      </c>
      <c r="AU103" s="191" t="s">
        <v>80</v>
      </c>
      <c r="AY103" s="19" t="s">
        <v>136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78</v>
      </c>
      <c r="BK103" s="192">
        <f>ROUND(I103*H103,2)</f>
        <v>0</v>
      </c>
      <c r="BL103" s="19" t="s">
        <v>144</v>
      </c>
      <c r="BM103" s="191" t="s">
        <v>542</v>
      </c>
    </row>
    <row r="104" spans="1:65" s="2" customFormat="1" ht="11.25">
      <c r="A104" s="36"/>
      <c r="B104" s="37"/>
      <c r="C104" s="38"/>
      <c r="D104" s="193" t="s">
        <v>146</v>
      </c>
      <c r="E104" s="38"/>
      <c r="F104" s="194" t="s">
        <v>543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146</v>
      </c>
      <c r="AU104" s="19" t="s">
        <v>80</v>
      </c>
    </row>
    <row r="105" spans="1:65" s="13" customFormat="1" ht="11.25">
      <c r="B105" s="198"/>
      <c r="C105" s="199"/>
      <c r="D105" s="200" t="s">
        <v>160</v>
      </c>
      <c r="E105" s="201" t="s">
        <v>19</v>
      </c>
      <c r="F105" s="202" t="s">
        <v>544</v>
      </c>
      <c r="G105" s="199"/>
      <c r="H105" s="203">
        <v>0.7</v>
      </c>
      <c r="I105" s="204"/>
      <c r="J105" s="199"/>
      <c r="K105" s="199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160</v>
      </c>
      <c r="AU105" s="209" t="s">
        <v>80</v>
      </c>
      <c r="AV105" s="13" t="s">
        <v>80</v>
      </c>
      <c r="AW105" s="13" t="s">
        <v>32</v>
      </c>
      <c r="AX105" s="13" t="s">
        <v>78</v>
      </c>
      <c r="AY105" s="209" t="s">
        <v>136</v>
      </c>
    </row>
    <row r="106" spans="1:65" s="2" customFormat="1" ht="24.2" customHeight="1">
      <c r="A106" s="36"/>
      <c r="B106" s="37"/>
      <c r="C106" s="180" t="s">
        <v>80</v>
      </c>
      <c r="D106" s="180" t="s">
        <v>139</v>
      </c>
      <c r="E106" s="181" t="s">
        <v>140</v>
      </c>
      <c r="F106" s="182" t="s">
        <v>141</v>
      </c>
      <c r="G106" s="183" t="s">
        <v>142</v>
      </c>
      <c r="H106" s="184">
        <v>200</v>
      </c>
      <c r="I106" s="185"/>
      <c r="J106" s="186">
        <f>ROUND(I106*H106,2)</f>
        <v>0</v>
      </c>
      <c r="K106" s="182" t="s">
        <v>143</v>
      </c>
      <c r="L106" s="41"/>
      <c r="M106" s="187" t="s">
        <v>19</v>
      </c>
      <c r="N106" s="188" t="s">
        <v>43</v>
      </c>
      <c r="O106" s="66"/>
      <c r="P106" s="189">
        <f>O106*H106</f>
        <v>0</v>
      </c>
      <c r="Q106" s="189">
        <v>2.63E-4</v>
      </c>
      <c r="R106" s="189">
        <f>Q106*H106</f>
        <v>5.2600000000000001E-2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144</v>
      </c>
      <c r="AT106" s="191" t="s">
        <v>139</v>
      </c>
      <c r="AU106" s="191" t="s">
        <v>80</v>
      </c>
      <c r="AY106" s="19" t="s">
        <v>136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78</v>
      </c>
      <c r="BK106" s="192">
        <f>ROUND(I106*H106,2)</f>
        <v>0</v>
      </c>
      <c r="BL106" s="19" t="s">
        <v>144</v>
      </c>
      <c r="BM106" s="191" t="s">
        <v>545</v>
      </c>
    </row>
    <row r="107" spans="1:65" s="2" customFormat="1" ht="11.25">
      <c r="A107" s="36"/>
      <c r="B107" s="37"/>
      <c r="C107" s="38"/>
      <c r="D107" s="193" t="s">
        <v>146</v>
      </c>
      <c r="E107" s="38"/>
      <c r="F107" s="194" t="s">
        <v>147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146</v>
      </c>
      <c r="AU107" s="19" t="s">
        <v>80</v>
      </c>
    </row>
    <row r="108" spans="1:65" s="2" customFormat="1" ht="33" customHeight="1">
      <c r="A108" s="36"/>
      <c r="B108" s="37"/>
      <c r="C108" s="180" t="s">
        <v>88</v>
      </c>
      <c r="D108" s="180" t="s">
        <v>139</v>
      </c>
      <c r="E108" s="181" t="s">
        <v>148</v>
      </c>
      <c r="F108" s="182" t="s">
        <v>149</v>
      </c>
      <c r="G108" s="183" t="s">
        <v>142</v>
      </c>
      <c r="H108" s="184">
        <v>200</v>
      </c>
      <c r="I108" s="185"/>
      <c r="J108" s="186">
        <f>ROUND(I108*H108,2)</f>
        <v>0</v>
      </c>
      <c r="K108" s="182" t="s">
        <v>143</v>
      </c>
      <c r="L108" s="41"/>
      <c r="M108" s="187" t="s">
        <v>19</v>
      </c>
      <c r="N108" s="188" t="s">
        <v>43</v>
      </c>
      <c r="O108" s="66"/>
      <c r="P108" s="189">
        <f>O108*H108</f>
        <v>0</v>
      </c>
      <c r="Q108" s="189">
        <v>2.0480000000000002E-2</v>
      </c>
      <c r="R108" s="189">
        <f>Q108*H108</f>
        <v>4.0960000000000001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144</v>
      </c>
      <c r="AT108" s="191" t="s">
        <v>139</v>
      </c>
      <c r="AU108" s="191" t="s">
        <v>80</v>
      </c>
      <c r="AY108" s="19" t="s">
        <v>136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78</v>
      </c>
      <c r="BK108" s="192">
        <f>ROUND(I108*H108,2)</f>
        <v>0</v>
      </c>
      <c r="BL108" s="19" t="s">
        <v>144</v>
      </c>
      <c r="BM108" s="191" t="s">
        <v>546</v>
      </c>
    </row>
    <row r="109" spans="1:65" s="2" customFormat="1" ht="11.25">
      <c r="A109" s="36"/>
      <c r="B109" s="37"/>
      <c r="C109" s="38"/>
      <c r="D109" s="193" t="s">
        <v>146</v>
      </c>
      <c r="E109" s="38"/>
      <c r="F109" s="194" t="s">
        <v>151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146</v>
      </c>
      <c r="AU109" s="19" t="s">
        <v>80</v>
      </c>
    </row>
    <row r="110" spans="1:65" s="2" customFormat="1" ht="24.2" customHeight="1">
      <c r="A110" s="36"/>
      <c r="B110" s="37"/>
      <c r="C110" s="180" t="s">
        <v>144</v>
      </c>
      <c r="D110" s="180" t="s">
        <v>139</v>
      </c>
      <c r="E110" s="181" t="s">
        <v>152</v>
      </c>
      <c r="F110" s="182" t="s">
        <v>153</v>
      </c>
      <c r="G110" s="183" t="s">
        <v>142</v>
      </c>
      <c r="H110" s="184">
        <v>200</v>
      </c>
      <c r="I110" s="185"/>
      <c r="J110" s="186">
        <f>ROUND(I110*H110,2)</f>
        <v>0</v>
      </c>
      <c r="K110" s="182" t="s">
        <v>143</v>
      </c>
      <c r="L110" s="41"/>
      <c r="M110" s="187" t="s">
        <v>19</v>
      </c>
      <c r="N110" s="188" t="s">
        <v>43</v>
      </c>
      <c r="O110" s="66"/>
      <c r="P110" s="189">
        <f>O110*H110</f>
        <v>0</v>
      </c>
      <c r="Q110" s="189">
        <v>2.5000000000000001E-3</v>
      </c>
      <c r="R110" s="189">
        <f>Q110*H110</f>
        <v>0.5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144</v>
      </c>
      <c r="AT110" s="191" t="s">
        <v>139</v>
      </c>
      <c r="AU110" s="191" t="s">
        <v>80</v>
      </c>
      <c r="AY110" s="19" t="s">
        <v>136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144</v>
      </c>
      <c r="BM110" s="191" t="s">
        <v>547</v>
      </c>
    </row>
    <row r="111" spans="1:65" s="2" customFormat="1" ht="11.25">
      <c r="A111" s="36"/>
      <c r="B111" s="37"/>
      <c r="C111" s="38"/>
      <c r="D111" s="193" t="s">
        <v>146</v>
      </c>
      <c r="E111" s="38"/>
      <c r="F111" s="194" t="s">
        <v>155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146</v>
      </c>
      <c r="AU111" s="19" t="s">
        <v>80</v>
      </c>
    </row>
    <row r="112" spans="1:65" s="2" customFormat="1" ht="33" customHeight="1">
      <c r="A112" s="36"/>
      <c r="B112" s="37"/>
      <c r="C112" s="180" t="s">
        <v>162</v>
      </c>
      <c r="D112" s="180" t="s">
        <v>139</v>
      </c>
      <c r="E112" s="181" t="s">
        <v>156</v>
      </c>
      <c r="F112" s="182" t="s">
        <v>157</v>
      </c>
      <c r="G112" s="183" t="s">
        <v>142</v>
      </c>
      <c r="H112" s="184">
        <v>200</v>
      </c>
      <c r="I112" s="185"/>
      <c r="J112" s="186">
        <f>ROUND(I112*H112,2)</f>
        <v>0</v>
      </c>
      <c r="K112" s="182" t="s">
        <v>143</v>
      </c>
      <c r="L112" s="41"/>
      <c r="M112" s="187" t="s">
        <v>19</v>
      </c>
      <c r="N112" s="188" t="s">
        <v>43</v>
      </c>
      <c r="O112" s="66"/>
      <c r="P112" s="189">
        <f>O112*H112</f>
        <v>0</v>
      </c>
      <c r="Q112" s="189">
        <v>4.3839999999999999E-3</v>
      </c>
      <c r="R112" s="189">
        <f>Q112*H112</f>
        <v>0.87680000000000002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144</v>
      </c>
      <c r="AT112" s="191" t="s">
        <v>139</v>
      </c>
      <c r="AU112" s="191" t="s">
        <v>80</v>
      </c>
      <c r="AY112" s="19" t="s">
        <v>136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78</v>
      </c>
      <c r="BK112" s="192">
        <f>ROUND(I112*H112,2)</f>
        <v>0</v>
      </c>
      <c r="BL112" s="19" t="s">
        <v>144</v>
      </c>
      <c r="BM112" s="191" t="s">
        <v>548</v>
      </c>
    </row>
    <row r="113" spans="1:65" s="2" customFormat="1" ht="11.25">
      <c r="A113" s="36"/>
      <c r="B113" s="37"/>
      <c r="C113" s="38"/>
      <c r="D113" s="193" t="s">
        <v>146</v>
      </c>
      <c r="E113" s="38"/>
      <c r="F113" s="194" t="s">
        <v>159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146</v>
      </c>
      <c r="AU113" s="19" t="s">
        <v>80</v>
      </c>
    </row>
    <row r="114" spans="1:65" s="2" customFormat="1" ht="24.2" customHeight="1">
      <c r="A114" s="36"/>
      <c r="B114" s="37"/>
      <c r="C114" s="180" t="s">
        <v>137</v>
      </c>
      <c r="D114" s="180" t="s">
        <v>139</v>
      </c>
      <c r="E114" s="181" t="s">
        <v>175</v>
      </c>
      <c r="F114" s="182" t="s">
        <v>176</v>
      </c>
      <c r="G114" s="183" t="s">
        <v>142</v>
      </c>
      <c r="H114" s="184">
        <v>40</v>
      </c>
      <c r="I114" s="185"/>
      <c r="J114" s="186">
        <f>ROUND(I114*H114,2)</f>
        <v>0</v>
      </c>
      <c r="K114" s="182" t="s">
        <v>143</v>
      </c>
      <c r="L114" s="41"/>
      <c r="M114" s="187" t="s">
        <v>19</v>
      </c>
      <c r="N114" s="188" t="s">
        <v>43</v>
      </c>
      <c r="O114" s="66"/>
      <c r="P114" s="189">
        <f>O114*H114</f>
        <v>0</v>
      </c>
      <c r="Q114" s="189">
        <v>1.8000000000000001E-4</v>
      </c>
      <c r="R114" s="189">
        <f>Q114*H114</f>
        <v>7.2000000000000007E-3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144</v>
      </c>
      <c r="AT114" s="191" t="s">
        <v>139</v>
      </c>
      <c r="AU114" s="191" t="s">
        <v>80</v>
      </c>
      <c r="AY114" s="19" t="s">
        <v>136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78</v>
      </c>
      <c r="BK114" s="192">
        <f>ROUND(I114*H114,2)</f>
        <v>0</v>
      </c>
      <c r="BL114" s="19" t="s">
        <v>144</v>
      </c>
      <c r="BM114" s="191" t="s">
        <v>549</v>
      </c>
    </row>
    <row r="115" spans="1:65" s="2" customFormat="1" ht="11.25">
      <c r="A115" s="36"/>
      <c r="B115" s="37"/>
      <c r="C115" s="38"/>
      <c r="D115" s="193" t="s">
        <v>146</v>
      </c>
      <c r="E115" s="38"/>
      <c r="F115" s="194" t="s">
        <v>178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146</v>
      </c>
      <c r="AU115" s="19" t="s">
        <v>80</v>
      </c>
    </row>
    <row r="116" spans="1:65" s="2" customFormat="1" ht="24.2" customHeight="1">
      <c r="A116" s="36"/>
      <c r="B116" s="37"/>
      <c r="C116" s="180" t="s">
        <v>174</v>
      </c>
      <c r="D116" s="180" t="s">
        <v>139</v>
      </c>
      <c r="E116" s="181" t="s">
        <v>179</v>
      </c>
      <c r="F116" s="182" t="s">
        <v>180</v>
      </c>
      <c r="G116" s="183" t="s">
        <v>142</v>
      </c>
      <c r="H116" s="184">
        <v>200</v>
      </c>
      <c r="I116" s="185"/>
      <c r="J116" s="186">
        <f>ROUND(I116*H116,2)</f>
        <v>0</v>
      </c>
      <c r="K116" s="182" t="s">
        <v>143</v>
      </c>
      <c r="L116" s="41"/>
      <c r="M116" s="187" t="s">
        <v>19</v>
      </c>
      <c r="N116" s="188" t="s">
        <v>43</v>
      </c>
      <c r="O116" s="66"/>
      <c r="P116" s="189">
        <f>O116*H116</f>
        <v>0</v>
      </c>
      <c r="Q116" s="189">
        <v>1.3999999999999999E-4</v>
      </c>
      <c r="R116" s="189">
        <f>Q116*H116</f>
        <v>2.7999999999999997E-2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144</v>
      </c>
      <c r="AT116" s="191" t="s">
        <v>139</v>
      </c>
      <c r="AU116" s="191" t="s">
        <v>80</v>
      </c>
      <c r="AY116" s="19" t="s">
        <v>136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78</v>
      </c>
      <c r="BK116" s="192">
        <f>ROUND(I116*H116,2)</f>
        <v>0</v>
      </c>
      <c r="BL116" s="19" t="s">
        <v>144</v>
      </c>
      <c r="BM116" s="191" t="s">
        <v>550</v>
      </c>
    </row>
    <row r="117" spans="1:65" s="2" customFormat="1" ht="11.25">
      <c r="A117" s="36"/>
      <c r="B117" s="37"/>
      <c r="C117" s="38"/>
      <c r="D117" s="193" t="s">
        <v>146</v>
      </c>
      <c r="E117" s="38"/>
      <c r="F117" s="194" t="s">
        <v>182</v>
      </c>
      <c r="G117" s="38"/>
      <c r="H117" s="38"/>
      <c r="I117" s="195"/>
      <c r="J117" s="38"/>
      <c r="K117" s="38"/>
      <c r="L117" s="41"/>
      <c r="M117" s="196"/>
      <c r="N117" s="197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146</v>
      </c>
      <c r="AU117" s="19" t="s">
        <v>80</v>
      </c>
    </row>
    <row r="118" spans="1:65" s="2" customFormat="1" ht="24.2" customHeight="1">
      <c r="A118" s="36"/>
      <c r="B118" s="37"/>
      <c r="C118" s="180" t="s">
        <v>172</v>
      </c>
      <c r="D118" s="180" t="s">
        <v>139</v>
      </c>
      <c r="E118" s="181" t="s">
        <v>198</v>
      </c>
      <c r="F118" s="182" t="s">
        <v>199</v>
      </c>
      <c r="G118" s="183" t="s">
        <v>165</v>
      </c>
      <c r="H118" s="184">
        <v>16</v>
      </c>
      <c r="I118" s="185"/>
      <c r="J118" s="186">
        <f>ROUND(I118*H118,2)</f>
        <v>0</v>
      </c>
      <c r="K118" s="182" t="s">
        <v>143</v>
      </c>
      <c r="L118" s="41"/>
      <c r="M118" s="187" t="s">
        <v>19</v>
      </c>
      <c r="N118" s="188" t="s">
        <v>43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144</v>
      </c>
      <c r="AT118" s="191" t="s">
        <v>139</v>
      </c>
      <c r="AU118" s="191" t="s">
        <v>80</v>
      </c>
      <c r="AY118" s="19" t="s">
        <v>136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144</v>
      </c>
      <c r="BM118" s="191" t="s">
        <v>551</v>
      </c>
    </row>
    <row r="119" spans="1:65" s="2" customFormat="1" ht="11.25">
      <c r="A119" s="36"/>
      <c r="B119" s="37"/>
      <c r="C119" s="38"/>
      <c r="D119" s="193" t="s">
        <v>146</v>
      </c>
      <c r="E119" s="38"/>
      <c r="F119" s="194" t="s">
        <v>201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146</v>
      </c>
      <c r="AU119" s="19" t="s">
        <v>80</v>
      </c>
    </row>
    <row r="120" spans="1:65" s="13" customFormat="1" ht="11.25">
      <c r="B120" s="198"/>
      <c r="C120" s="199"/>
      <c r="D120" s="200" t="s">
        <v>160</v>
      </c>
      <c r="E120" s="201" t="s">
        <v>19</v>
      </c>
      <c r="F120" s="202" t="s">
        <v>552</v>
      </c>
      <c r="G120" s="199"/>
      <c r="H120" s="203">
        <v>16</v>
      </c>
      <c r="I120" s="204"/>
      <c r="J120" s="199"/>
      <c r="K120" s="199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160</v>
      </c>
      <c r="AU120" s="209" t="s">
        <v>80</v>
      </c>
      <c r="AV120" s="13" t="s">
        <v>80</v>
      </c>
      <c r="AW120" s="13" t="s">
        <v>32</v>
      </c>
      <c r="AX120" s="13" t="s">
        <v>78</v>
      </c>
      <c r="AY120" s="209" t="s">
        <v>136</v>
      </c>
    </row>
    <row r="121" spans="1:65" s="2" customFormat="1" ht="21.75" customHeight="1">
      <c r="A121" s="36"/>
      <c r="B121" s="37"/>
      <c r="C121" s="210" t="s">
        <v>183</v>
      </c>
      <c r="D121" s="210" t="s">
        <v>169</v>
      </c>
      <c r="E121" s="211" t="s">
        <v>206</v>
      </c>
      <c r="F121" s="212" t="s">
        <v>207</v>
      </c>
      <c r="G121" s="213" t="s">
        <v>165</v>
      </c>
      <c r="H121" s="214">
        <v>16</v>
      </c>
      <c r="I121" s="215"/>
      <c r="J121" s="216">
        <f>ROUND(I121*H121,2)</f>
        <v>0</v>
      </c>
      <c r="K121" s="212" t="s">
        <v>143</v>
      </c>
      <c r="L121" s="217"/>
      <c r="M121" s="218" t="s">
        <v>19</v>
      </c>
      <c r="N121" s="219" t="s">
        <v>43</v>
      </c>
      <c r="O121" s="66"/>
      <c r="P121" s="189">
        <f>O121*H121</f>
        <v>0</v>
      </c>
      <c r="Q121" s="189">
        <v>1E-4</v>
      </c>
      <c r="R121" s="189">
        <f>Q121*H121</f>
        <v>1.6000000000000001E-3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172</v>
      </c>
      <c r="AT121" s="191" t="s">
        <v>169</v>
      </c>
      <c r="AU121" s="191" t="s">
        <v>80</v>
      </c>
      <c r="AY121" s="19" t="s">
        <v>136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78</v>
      </c>
      <c r="BK121" s="192">
        <f>ROUND(I121*H121,2)</f>
        <v>0</v>
      </c>
      <c r="BL121" s="19" t="s">
        <v>144</v>
      </c>
      <c r="BM121" s="191" t="s">
        <v>553</v>
      </c>
    </row>
    <row r="122" spans="1:65" s="13" customFormat="1" ht="11.25">
      <c r="B122" s="198"/>
      <c r="C122" s="199"/>
      <c r="D122" s="200" t="s">
        <v>160</v>
      </c>
      <c r="E122" s="201" t="s">
        <v>19</v>
      </c>
      <c r="F122" s="202" t="s">
        <v>552</v>
      </c>
      <c r="G122" s="199"/>
      <c r="H122" s="203">
        <v>16</v>
      </c>
      <c r="I122" s="204"/>
      <c r="J122" s="199"/>
      <c r="K122" s="199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160</v>
      </c>
      <c r="AU122" s="209" t="s">
        <v>80</v>
      </c>
      <c r="AV122" s="13" t="s">
        <v>80</v>
      </c>
      <c r="AW122" s="13" t="s">
        <v>32</v>
      </c>
      <c r="AX122" s="13" t="s">
        <v>78</v>
      </c>
      <c r="AY122" s="209" t="s">
        <v>136</v>
      </c>
    </row>
    <row r="123" spans="1:65" s="2" customFormat="1" ht="37.9" customHeight="1">
      <c r="A123" s="36"/>
      <c r="B123" s="37"/>
      <c r="C123" s="180" t="s">
        <v>188</v>
      </c>
      <c r="D123" s="180" t="s">
        <v>139</v>
      </c>
      <c r="E123" s="181" t="s">
        <v>210</v>
      </c>
      <c r="F123" s="182" t="s">
        <v>211</v>
      </c>
      <c r="G123" s="183" t="s">
        <v>142</v>
      </c>
      <c r="H123" s="184">
        <v>200</v>
      </c>
      <c r="I123" s="185"/>
      <c r="J123" s="186">
        <f>ROUND(I123*H123,2)</f>
        <v>0</v>
      </c>
      <c r="K123" s="182" t="s">
        <v>143</v>
      </c>
      <c r="L123" s="41"/>
      <c r="M123" s="187" t="s">
        <v>19</v>
      </c>
      <c r="N123" s="188" t="s">
        <v>43</v>
      </c>
      <c r="O123" s="66"/>
      <c r="P123" s="189">
        <f>O123*H123</f>
        <v>0</v>
      </c>
      <c r="Q123" s="189">
        <v>1.166E-2</v>
      </c>
      <c r="R123" s="189">
        <f>Q123*H123</f>
        <v>2.3319999999999999</v>
      </c>
      <c r="S123" s="189">
        <v>0</v>
      </c>
      <c r="T123" s="19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144</v>
      </c>
      <c r="AT123" s="191" t="s">
        <v>139</v>
      </c>
      <c r="AU123" s="191" t="s">
        <v>80</v>
      </c>
      <c r="AY123" s="19" t="s">
        <v>136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78</v>
      </c>
      <c r="BK123" s="192">
        <f>ROUND(I123*H123,2)</f>
        <v>0</v>
      </c>
      <c r="BL123" s="19" t="s">
        <v>144</v>
      </c>
      <c r="BM123" s="191" t="s">
        <v>554</v>
      </c>
    </row>
    <row r="124" spans="1:65" s="2" customFormat="1" ht="11.25">
      <c r="A124" s="36"/>
      <c r="B124" s="37"/>
      <c r="C124" s="38"/>
      <c r="D124" s="193" t="s">
        <v>146</v>
      </c>
      <c r="E124" s="38"/>
      <c r="F124" s="194" t="s">
        <v>213</v>
      </c>
      <c r="G124" s="38"/>
      <c r="H124" s="38"/>
      <c r="I124" s="195"/>
      <c r="J124" s="38"/>
      <c r="K124" s="38"/>
      <c r="L124" s="41"/>
      <c r="M124" s="196"/>
      <c r="N124" s="197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146</v>
      </c>
      <c r="AU124" s="19" t="s">
        <v>80</v>
      </c>
    </row>
    <row r="125" spans="1:65" s="2" customFormat="1" ht="37.9" customHeight="1">
      <c r="A125" s="36"/>
      <c r="B125" s="37"/>
      <c r="C125" s="180" t="s">
        <v>193</v>
      </c>
      <c r="D125" s="180" t="s">
        <v>139</v>
      </c>
      <c r="E125" s="181" t="s">
        <v>215</v>
      </c>
      <c r="F125" s="182" t="s">
        <v>216</v>
      </c>
      <c r="G125" s="183" t="s">
        <v>142</v>
      </c>
      <c r="H125" s="184">
        <v>40</v>
      </c>
      <c r="I125" s="185"/>
      <c r="J125" s="186">
        <f>ROUND(I125*H125,2)</f>
        <v>0</v>
      </c>
      <c r="K125" s="182" t="s">
        <v>143</v>
      </c>
      <c r="L125" s="41"/>
      <c r="M125" s="187" t="s">
        <v>19</v>
      </c>
      <c r="N125" s="188" t="s">
        <v>43</v>
      </c>
      <c r="O125" s="66"/>
      <c r="P125" s="189">
        <f>O125*H125</f>
        <v>0</v>
      </c>
      <c r="Q125" s="189">
        <v>5.7000000000000002E-3</v>
      </c>
      <c r="R125" s="189">
        <f>Q125*H125</f>
        <v>0.22800000000000001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144</v>
      </c>
      <c r="AT125" s="191" t="s">
        <v>139</v>
      </c>
      <c r="AU125" s="191" t="s">
        <v>80</v>
      </c>
      <c r="AY125" s="19" t="s">
        <v>136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78</v>
      </c>
      <c r="BK125" s="192">
        <f>ROUND(I125*H125,2)</f>
        <v>0</v>
      </c>
      <c r="BL125" s="19" t="s">
        <v>144</v>
      </c>
      <c r="BM125" s="191" t="s">
        <v>555</v>
      </c>
    </row>
    <row r="126" spans="1:65" s="2" customFormat="1" ht="11.25">
      <c r="A126" s="36"/>
      <c r="B126" s="37"/>
      <c r="C126" s="38"/>
      <c r="D126" s="193" t="s">
        <v>146</v>
      </c>
      <c r="E126" s="38"/>
      <c r="F126" s="194" t="s">
        <v>218</v>
      </c>
      <c r="G126" s="38"/>
      <c r="H126" s="38"/>
      <c r="I126" s="195"/>
      <c r="J126" s="38"/>
      <c r="K126" s="38"/>
      <c r="L126" s="41"/>
      <c r="M126" s="196"/>
      <c r="N126" s="197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146</v>
      </c>
      <c r="AU126" s="19" t="s">
        <v>80</v>
      </c>
    </row>
    <row r="127" spans="1:65" s="2" customFormat="1" ht="37.9" customHeight="1">
      <c r="A127" s="36"/>
      <c r="B127" s="37"/>
      <c r="C127" s="180" t="s">
        <v>8</v>
      </c>
      <c r="D127" s="180" t="s">
        <v>139</v>
      </c>
      <c r="E127" s="181" t="s">
        <v>220</v>
      </c>
      <c r="F127" s="182" t="s">
        <v>221</v>
      </c>
      <c r="G127" s="183" t="s">
        <v>142</v>
      </c>
      <c r="H127" s="184">
        <v>200</v>
      </c>
      <c r="I127" s="185"/>
      <c r="J127" s="186">
        <f>ROUND(I127*H127,2)</f>
        <v>0</v>
      </c>
      <c r="K127" s="182" t="s">
        <v>143</v>
      </c>
      <c r="L127" s="41"/>
      <c r="M127" s="187" t="s">
        <v>19</v>
      </c>
      <c r="N127" s="188" t="s">
        <v>43</v>
      </c>
      <c r="O127" s="66"/>
      <c r="P127" s="189">
        <f>O127*H127</f>
        <v>0</v>
      </c>
      <c r="Q127" s="189">
        <v>3.3E-3</v>
      </c>
      <c r="R127" s="189">
        <f>Q127*H127</f>
        <v>0.66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144</v>
      </c>
      <c r="AT127" s="191" t="s">
        <v>139</v>
      </c>
      <c r="AU127" s="191" t="s">
        <v>80</v>
      </c>
      <c r="AY127" s="19" t="s">
        <v>136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78</v>
      </c>
      <c r="BK127" s="192">
        <f>ROUND(I127*H127,2)</f>
        <v>0</v>
      </c>
      <c r="BL127" s="19" t="s">
        <v>144</v>
      </c>
      <c r="BM127" s="191" t="s">
        <v>556</v>
      </c>
    </row>
    <row r="128" spans="1:65" s="2" customFormat="1" ht="11.25">
      <c r="A128" s="36"/>
      <c r="B128" s="37"/>
      <c r="C128" s="38"/>
      <c r="D128" s="193" t="s">
        <v>146</v>
      </c>
      <c r="E128" s="38"/>
      <c r="F128" s="194" t="s">
        <v>223</v>
      </c>
      <c r="G128" s="38"/>
      <c r="H128" s="38"/>
      <c r="I128" s="195"/>
      <c r="J128" s="38"/>
      <c r="K128" s="38"/>
      <c r="L128" s="41"/>
      <c r="M128" s="196"/>
      <c r="N128" s="197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146</v>
      </c>
      <c r="AU128" s="19" t="s">
        <v>80</v>
      </c>
    </row>
    <row r="129" spans="1:65" s="2" customFormat="1" ht="24.2" customHeight="1">
      <c r="A129" s="36"/>
      <c r="B129" s="37"/>
      <c r="C129" s="180" t="s">
        <v>205</v>
      </c>
      <c r="D129" s="180" t="s">
        <v>139</v>
      </c>
      <c r="E129" s="181" t="s">
        <v>225</v>
      </c>
      <c r="F129" s="182" t="s">
        <v>226</v>
      </c>
      <c r="G129" s="183" t="s">
        <v>142</v>
      </c>
      <c r="H129" s="184">
        <v>200</v>
      </c>
      <c r="I129" s="185"/>
      <c r="J129" s="186">
        <f>ROUND(I129*H129,2)</f>
        <v>0</v>
      </c>
      <c r="K129" s="182" t="s">
        <v>143</v>
      </c>
      <c r="L129" s="41"/>
      <c r="M129" s="187" t="s">
        <v>19</v>
      </c>
      <c r="N129" s="188" t="s">
        <v>43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144</v>
      </c>
      <c r="AT129" s="191" t="s">
        <v>139</v>
      </c>
      <c r="AU129" s="191" t="s">
        <v>80</v>
      </c>
      <c r="AY129" s="19" t="s">
        <v>136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78</v>
      </c>
      <c r="BK129" s="192">
        <f>ROUND(I129*H129,2)</f>
        <v>0</v>
      </c>
      <c r="BL129" s="19" t="s">
        <v>144</v>
      </c>
      <c r="BM129" s="191" t="s">
        <v>557</v>
      </c>
    </row>
    <row r="130" spans="1:65" s="2" customFormat="1" ht="11.25">
      <c r="A130" s="36"/>
      <c r="B130" s="37"/>
      <c r="C130" s="38"/>
      <c r="D130" s="193" t="s">
        <v>146</v>
      </c>
      <c r="E130" s="38"/>
      <c r="F130" s="194" t="s">
        <v>228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146</v>
      </c>
      <c r="AU130" s="19" t="s">
        <v>80</v>
      </c>
    </row>
    <row r="131" spans="1:65" s="12" customFormat="1" ht="22.9" customHeight="1">
      <c r="B131" s="164"/>
      <c r="C131" s="165"/>
      <c r="D131" s="166" t="s">
        <v>71</v>
      </c>
      <c r="E131" s="178" t="s">
        <v>183</v>
      </c>
      <c r="F131" s="178" t="s">
        <v>229</v>
      </c>
      <c r="G131" s="165"/>
      <c r="H131" s="165"/>
      <c r="I131" s="168"/>
      <c r="J131" s="179">
        <f>BK131</f>
        <v>0</v>
      </c>
      <c r="K131" s="165"/>
      <c r="L131" s="170"/>
      <c r="M131" s="171"/>
      <c r="N131" s="172"/>
      <c r="O131" s="172"/>
      <c r="P131" s="173">
        <f>SUM(P132:P142)</f>
        <v>0</v>
      </c>
      <c r="Q131" s="172"/>
      <c r="R131" s="173">
        <f>SUM(R132:R142)</f>
        <v>0</v>
      </c>
      <c r="S131" s="172"/>
      <c r="T131" s="174">
        <f>SUM(T132:T142)</f>
        <v>0.06</v>
      </c>
      <c r="AR131" s="175" t="s">
        <v>78</v>
      </c>
      <c r="AT131" s="176" t="s">
        <v>71</v>
      </c>
      <c r="AU131" s="176" t="s">
        <v>78</v>
      </c>
      <c r="AY131" s="175" t="s">
        <v>136</v>
      </c>
      <c r="BK131" s="177">
        <f>SUM(BK132:BK142)</f>
        <v>0</v>
      </c>
    </row>
    <row r="132" spans="1:65" s="2" customFormat="1" ht="44.25" customHeight="1">
      <c r="A132" s="36"/>
      <c r="B132" s="37"/>
      <c r="C132" s="180" t="s">
        <v>209</v>
      </c>
      <c r="D132" s="180" t="s">
        <v>139</v>
      </c>
      <c r="E132" s="181" t="s">
        <v>231</v>
      </c>
      <c r="F132" s="182" t="s">
        <v>232</v>
      </c>
      <c r="G132" s="183" t="s">
        <v>142</v>
      </c>
      <c r="H132" s="184">
        <v>200</v>
      </c>
      <c r="I132" s="185"/>
      <c r="J132" s="186">
        <f>ROUND(I132*H132,2)</f>
        <v>0</v>
      </c>
      <c r="K132" s="182" t="s">
        <v>143</v>
      </c>
      <c r="L132" s="41"/>
      <c r="M132" s="187" t="s">
        <v>19</v>
      </c>
      <c r="N132" s="188" t="s">
        <v>43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144</v>
      </c>
      <c r="AT132" s="191" t="s">
        <v>139</v>
      </c>
      <c r="AU132" s="191" t="s">
        <v>80</v>
      </c>
      <c r="AY132" s="19" t="s">
        <v>136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78</v>
      </c>
      <c r="BK132" s="192">
        <f>ROUND(I132*H132,2)</f>
        <v>0</v>
      </c>
      <c r="BL132" s="19" t="s">
        <v>144</v>
      </c>
      <c r="BM132" s="191" t="s">
        <v>558</v>
      </c>
    </row>
    <row r="133" spans="1:65" s="2" customFormat="1" ht="11.25">
      <c r="A133" s="36"/>
      <c r="B133" s="37"/>
      <c r="C133" s="38"/>
      <c r="D133" s="193" t="s">
        <v>146</v>
      </c>
      <c r="E133" s="38"/>
      <c r="F133" s="194" t="s">
        <v>234</v>
      </c>
      <c r="G133" s="38"/>
      <c r="H133" s="38"/>
      <c r="I133" s="195"/>
      <c r="J133" s="38"/>
      <c r="K133" s="38"/>
      <c r="L133" s="41"/>
      <c r="M133" s="196"/>
      <c r="N133" s="197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146</v>
      </c>
      <c r="AU133" s="19" t="s">
        <v>80</v>
      </c>
    </row>
    <row r="134" spans="1:65" s="2" customFormat="1" ht="49.15" customHeight="1">
      <c r="A134" s="36"/>
      <c r="B134" s="37"/>
      <c r="C134" s="180" t="s">
        <v>214</v>
      </c>
      <c r="D134" s="180" t="s">
        <v>139</v>
      </c>
      <c r="E134" s="181" t="s">
        <v>236</v>
      </c>
      <c r="F134" s="182" t="s">
        <v>237</v>
      </c>
      <c r="G134" s="183" t="s">
        <v>142</v>
      </c>
      <c r="H134" s="184">
        <v>6000</v>
      </c>
      <c r="I134" s="185"/>
      <c r="J134" s="186">
        <f>ROUND(I134*H134,2)</f>
        <v>0</v>
      </c>
      <c r="K134" s="182" t="s">
        <v>143</v>
      </c>
      <c r="L134" s="41"/>
      <c r="M134" s="187" t="s">
        <v>19</v>
      </c>
      <c r="N134" s="188" t="s">
        <v>43</v>
      </c>
      <c r="O134" s="66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144</v>
      </c>
      <c r="AT134" s="191" t="s">
        <v>139</v>
      </c>
      <c r="AU134" s="191" t="s">
        <v>80</v>
      </c>
      <c r="AY134" s="19" t="s">
        <v>136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78</v>
      </c>
      <c r="BK134" s="192">
        <f>ROUND(I134*H134,2)</f>
        <v>0</v>
      </c>
      <c r="BL134" s="19" t="s">
        <v>144</v>
      </c>
      <c r="BM134" s="191" t="s">
        <v>559</v>
      </c>
    </row>
    <row r="135" spans="1:65" s="2" customFormat="1" ht="11.25">
      <c r="A135" s="36"/>
      <c r="B135" s="37"/>
      <c r="C135" s="38"/>
      <c r="D135" s="193" t="s">
        <v>146</v>
      </c>
      <c r="E135" s="38"/>
      <c r="F135" s="194" t="s">
        <v>239</v>
      </c>
      <c r="G135" s="38"/>
      <c r="H135" s="38"/>
      <c r="I135" s="195"/>
      <c r="J135" s="38"/>
      <c r="K135" s="38"/>
      <c r="L135" s="41"/>
      <c r="M135" s="196"/>
      <c r="N135" s="197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146</v>
      </c>
      <c r="AU135" s="19" t="s">
        <v>80</v>
      </c>
    </row>
    <row r="136" spans="1:65" s="15" customFormat="1" ht="11.25">
      <c r="B136" s="231"/>
      <c r="C136" s="232"/>
      <c r="D136" s="200" t="s">
        <v>160</v>
      </c>
      <c r="E136" s="233" t="s">
        <v>19</v>
      </c>
      <c r="F136" s="234" t="s">
        <v>240</v>
      </c>
      <c r="G136" s="232"/>
      <c r="H136" s="233" t="s">
        <v>19</v>
      </c>
      <c r="I136" s="235"/>
      <c r="J136" s="232"/>
      <c r="K136" s="232"/>
      <c r="L136" s="236"/>
      <c r="M136" s="237"/>
      <c r="N136" s="238"/>
      <c r="O136" s="238"/>
      <c r="P136" s="238"/>
      <c r="Q136" s="238"/>
      <c r="R136" s="238"/>
      <c r="S136" s="238"/>
      <c r="T136" s="239"/>
      <c r="AT136" s="240" t="s">
        <v>160</v>
      </c>
      <c r="AU136" s="240" t="s">
        <v>80</v>
      </c>
      <c r="AV136" s="15" t="s">
        <v>78</v>
      </c>
      <c r="AW136" s="15" t="s">
        <v>32</v>
      </c>
      <c r="AX136" s="15" t="s">
        <v>72</v>
      </c>
      <c r="AY136" s="240" t="s">
        <v>136</v>
      </c>
    </row>
    <row r="137" spans="1:65" s="13" customFormat="1" ht="11.25">
      <c r="B137" s="198"/>
      <c r="C137" s="199"/>
      <c r="D137" s="200" t="s">
        <v>160</v>
      </c>
      <c r="E137" s="201" t="s">
        <v>19</v>
      </c>
      <c r="F137" s="202" t="s">
        <v>560</v>
      </c>
      <c r="G137" s="199"/>
      <c r="H137" s="203">
        <v>6000</v>
      </c>
      <c r="I137" s="204"/>
      <c r="J137" s="199"/>
      <c r="K137" s="199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160</v>
      </c>
      <c r="AU137" s="209" t="s">
        <v>80</v>
      </c>
      <c r="AV137" s="13" t="s">
        <v>80</v>
      </c>
      <c r="AW137" s="13" t="s">
        <v>32</v>
      </c>
      <c r="AX137" s="13" t="s">
        <v>78</v>
      </c>
      <c r="AY137" s="209" t="s">
        <v>136</v>
      </c>
    </row>
    <row r="138" spans="1:65" s="2" customFormat="1" ht="44.25" customHeight="1">
      <c r="A138" s="36"/>
      <c r="B138" s="37"/>
      <c r="C138" s="180" t="s">
        <v>219</v>
      </c>
      <c r="D138" s="180" t="s">
        <v>139</v>
      </c>
      <c r="E138" s="181" t="s">
        <v>243</v>
      </c>
      <c r="F138" s="182" t="s">
        <v>244</v>
      </c>
      <c r="G138" s="183" t="s">
        <v>142</v>
      </c>
      <c r="H138" s="184">
        <v>200</v>
      </c>
      <c r="I138" s="185"/>
      <c r="J138" s="186">
        <f>ROUND(I138*H138,2)</f>
        <v>0</v>
      </c>
      <c r="K138" s="182" t="s">
        <v>143</v>
      </c>
      <c r="L138" s="41"/>
      <c r="M138" s="187" t="s">
        <v>19</v>
      </c>
      <c r="N138" s="188" t="s">
        <v>43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144</v>
      </c>
      <c r="AT138" s="191" t="s">
        <v>139</v>
      </c>
      <c r="AU138" s="191" t="s">
        <v>80</v>
      </c>
      <c r="AY138" s="19" t="s">
        <v>136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78</v>
      </c>
      <c r="BK138" s="192">
        <f>ROUND(I138*H138,2)</f>
        <v>0</v>
      </c>
      <c r="BL138" s="19" t="s">
        <v>144</v>
      </c>
      <c r="BM138" s="191" t="s">
        <v>561</v>
      </c>
    </row>
    <row r="139" spans="1:65" s="2" customFormat="1" ht="11.25">
      <c r="A139" s="36"/>
      <c r="B139" s="37"/>
      <c r="C139" s="38"/>
      <c r="D139" s="193" t="s">
        <v>146</v>
      </c>
      <c r="E139" s="38"/>
      <c r="F139" s="194" t="s">
        <v>246</v>
      </c>
      <c r="G139" s="38"/>
      <c r="H139" s="38"/>
      <c r="I139" s="195"/>
      <c r="J139" s="38"/>
      <c r="K139" s="38"/>
      <c r="L139" s="41"/>
      <c r="M139" s="196"/>
      <c r="N139" s="197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146</v>
      </c>
      <c r="AU139" s="19" t="s">
        <v>80</v>
      </c>
    </row>
    <row r="140" spans="1:65" s="2" customFormat="1" ht="37.9" customHeight="1">
      <c r="A140" s="36"/>
      <c r="B140" s="37"/>
      <c r="C140" s="180" t="s">
        <v>224</v>
      </c>
      <c r="D140" s="180" t="s">
        <v>139</v>
      </c>
      <c r="E140" s="181" t="s">
        <v>562</v>
      </c>
      <c r="F140" s="182" t="s">
        <v>563</v>
      </c>
      <c r="G140" s="183" t="s">
        <v>165</v>
      </c>
      <c r="H140" s="184">
        <v>10</v>
      </c>
      <c r="I140" s="185"/>
      <c r="J140" s="186">
        <f>ROUND(I140*H140,2)</f>
        <v>0</v>
      </c>
      <c r="K140" s="182" t="s">
        <v>143</v>
      </c>
      <c r="L140" s="41"/>
      <c r="M140" s="187" t="s">
        <v>19</v>
      </c>
      <c r="N140" s="188" t="s">
        <v>43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6.0000000000000001E-3</v>
      </c>
      <c r="T140" s="190">
        <f>S140*H140</f>
        <v>0.06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144</v>
      </c>
      <c r="AT140" s="191" t="s">
        <v>139</v>
      </c>
      <c r="AU140" s="191" t="s">
        <v>80</v>
      </c>
      <c r="AY140" s="19" t="s">
        <v>136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78</v>
      </c>
      <c r="BK140" s="192">
        <f>ROUND(I140*H140,2)</f>
        <v>0</v>
      </c>
      <c r="BL140" s="19" t="s">
        <v>144</v>
      </c>
      <c r="BM140" s="191" t="s">
        <v>564</v>
      </c>
    </row>
    <row r="141" spans="1:65" s="2" customFormat="1" ht="11.25">
      <c r="A141" s="36"/>
      <c r="B141" s="37"/>
      <c r="C141" s="38"/>
      <c r="D141" s="193" t="s">
        <v>146</v>
      </c>
      <c r="E141" s="38"/>
      <c r="F141" s="194" t="s">
        <v>565</v>
      </c>
      <c r="G141" s="38"/>
      <c r="H141" s="38"/>
      <c r="I141" s="195"/>
      <c r="J141" s="38"/>
      <c r="K141" s="38"/>
      <c r="L141" s="41"/>
      <c r="M141" s="196"/>
      <c r="N141" s="197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146</v>
      </c>
      <c r="AU141" s="19" t="s">
        <v>80</v>
      </c>
    </row>
    <row r="142" spans="1:65" s="13" customFormat="1" ht="11.25">
      <c r="B142" s="198"/>
      <c r="C142" s="199"/>
      <c r="D142" s="200" t="s">
        <v>160</v>
      </c>
      <c r="E142" s="201" t="s">
        <v>19</v>
      </c>
      <c r="F142" s="202" t="s">
        <v>566</v>
      </c>
      <c r="G142" s="199"/>
      <c r="H142" s="203">
        <v>10</v>
      </c>
      <c r="I142" s="204"/>
      <c r="J142" s="199"/>
      <c r="K142" s="199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160</v>
      </c>
      <c r="AU142" s="209" t="s">
        <v>80</v>
      </c>
      <c r="AV142" s="13" t="s">
        <v>80</v>
      </c>
      <c r="AW142" s="13" t="s">
        <v>32</v>
      </c>
      <c r="AX142" s="13" t="s">
        <v>78</v>
      </c>
      <c r="AY142" s="209" t="s">
        <v>136</v>
      </c>
    </row>
    <row r="143" spans="1:65" s="12" customFormat="1" ht="22.9" customHeight="1">
      <c r="B143" s="164"/>
      <c r="C143" s="165"/>
      <c r="D143" s="166" t="s">
        <v>71</v>
      </c>
      <c r="E143" s="178" t="s">
        <v>251</v>
      </c>
      <c r="F143" s="178" t="s">
        <v>252</v>
      </c>
      <c r="G143" s="165"/>
      <c r="H143" s="165"/>
      <c r="I143" s="168"/>
      <c r="J143" s="179">
        <f>BK143</f>
        <v>0</v>
      </c>
      <c r="K143" s="165"/>
      <c r="L143" s="170"/>
      <c r="M143" s="171"/>
      <c r="N143" s="172"/>
      <c r="O143" s="172"/>
      <c r="P143" s="173">
        <f>SUM(P144:P152)</f>
        <v>0</v>
      </c>
      <c r="Q143" s="172"/>
      <c r="R143" s="173">
        <f>SUM(R144:R152)</f>
        <v>0</v>
      </c>
      <c r="S143" s="172"/>
      <c r="T143" s="174">
        <f>SUM(T144:T152)</f>
        <v>0</v>
      </c>
      <c r="AR143" s="175" t="s">
        <v>78</v>
      </c>
      <c r="AT143" s="176" t="s">
        <v>71</v>
      </c>
      <c r="AU143" s="176" t="s">
        <v>78</v>
      </c>
      <c r="AY143" s="175" t="s">
        <v>136</v>
      </c>
      <c r="BK143" s="177">
        <f>SUM(BK144:BK152)</f>
        <v>0</v>
      </c>
    </row>
    <row r="144" spans="1:65" s="2" customFormat="1" ht="37.9" customHeight="1">
      <c r="A144" s="36"/>
      <c r="B144" s="37"/>
      <c r="C144" s="180" t="s">
        <v>230</v>
      </c>
      <c r="D144" s="180" t="s">
        <v>139</v>
      </c>
      <c r="E144" s="181" t="s">
        <v>254</v>
      </c>
      <c r="F144" s="182" t="s">
        <v>255</v>
      </c>
      <c r="G144" s="183" t="s">
        <v>256</v>
      </c>
      <c r="H144" s="184">
        <v>9.0999999999999998E-2</v>
      </c>
      <c r="I144" s="185"/>
      <c r="J144" s="186">
        <f>ROUND(I144*H144,2)</f>
        <v>0</v>
      </c>
      <c r="K144" s="182" t="s">
        <v>143</v>
      </c>
      <c r="L144" s="41"/>
      <c r="M144" s="187" t="s">
        <v>19</v>
      </c>
      <c r="N144" s="188" t="s">
        <v>43</v>
      </c>
      <c r="O144" s="66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1" t="s">
        <v>144</v>
      </c>
      <c r="AT144" s="191" t="s">
        <v>139</v>
      </c>
      <c r="AU144" s="191" t="s">
        <v>80</v>
      </c>
      <c r="AY144" s="19" t="s">
        <v>136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78</v>
      </c>
      <c r="BK144" s="192">
        <f>ROUND(I144*H144,2)</f>
        <v>0</v>
      </c>
      <c r="BL144" s="19" t="s">
        <v>144</v>
      </c>
      <c r="BM144" s="191" t="s">
        <v>567</v>
      </c>
    </row>
    <row r="145" spans="1:65" s="2" customFormat="1" ht="11.25">
      <c r="A145" s="36"/>
      <c r="B145" s="37"/>
      <c r="C145" s="38"/>
      <c r="D145" s="193" t="s">
        <v>146</v>
      </c>
      <c r="E145" s="38"/>
      <c r="F145" s="194" t="s">
        <v>258</v>
      </c>
      <c r="G145" s="38"/>
      <c r="H145" s="38"/>
      <c r="I145" s="195"/>
      <c r="J145" s="38"/>
      <c r="K145" s="38"/>
      <c r="L145" s="41"/>
      <c r="M145" s="196"/>
      <c r="N145" s="197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146</v>
      </c>
      <c r="AU145" s="19" t="s">
        <v>80</v>
      </c>
    </row>
    <row r="146" spans="1:65" s="2" customFormat="1" ht="33" customHeight="1">
      <c r="A146" s="36"/>
      <c r="B146" s="37"/>
      <c r="C146" s="180" t="s">
        <v>235</v>
      </c>
      <c r="D146" s="180" t="s">
        <v>139</v>
      </c>
      <c r="E146" s="181" t="s">
        <v>260</v>
      </c>
      <c r="F146" s="182" t="s">
        <v>261</v>
      </c>
      <c r="G146" s="183" t="s">
        <v>256</v>
      </c>
      <c r="H146" s="184">
        <v>9.0999999999999998E-2</v>
      </c>
      <c r="I146" s="185"/>
      <c r="J146" s="186">
        <f>ROUND(I146*H146,2)</f>
        <v>0</v>
      </c>
      <c r="K146" s="182" t="s">
        <v>143</v>
      </c>
      <c r="L146" s="41"/>
      <c r="M146" s="187" t="s">
        <v>19</v>
      </c>
      <c r="N146" s="188" t="s">
        <v>43</v>
      </c>
      <c r="O146" s="66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144</v>
      </c>
      <c r="AT146" s="191" t="s">
        <v>139</v>
      </c>
      <c r="AU146" s="191" t="s">
        <v>80</v>
      </c>
      <c r="AY146" s="19" t="s">
        <v>136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78</v>
      </c>
      <c r="BK146" s="192">
        <f>ROUND(I146*H146,2)</f>
        <v>0</v>
      </c>
      <c r="BL146" s="19" t="s">
        <v>144</v>
      </c>
      <c r="BM146" s="191" t="s">
        <v>568</v>
      </c>
    </row>
    <row r="147" spans="1:65" s="2" customFormat="1" ht="11.25">
      <c r="A147" s="36"/>
      <c r="B147" s="37"/>
      <c r="C147" s="38"/>
      <c r="D147" s="193" t="s">
        <v>146</v>
      </c>
      <c r="E147" s="38"/>
      <c r="F147" s="194" t="s">
        <v>263</v>
      </c>
      <c r="G147" s="38"/>
      <c r="H147" s="38"/>
      <c r="I147" s="195"/>
      <c r="J147" s="38"/>
      <c r="K147" s="38"/>
      <c r="L147" s="41"/>
      <c r="M147" s="196"/>
      <c r="N147" s="197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146</v>
      </c>
      <c r="AU147" s="19" t="s">
        <v>80</v>
      </c>
    </row>
    <row r="148" spans="1:65" s="2" customFormat="1" ht="44.25" customHeight="1">
      <c r="A148" s="36"/>
      <c r="B148" s="37"/>
      <c r="C148" s="180" t="s">
        <v>242</v>
      </c>
      <c r="D148" s="180" t="s">
        <v>139</v>
      </c>
      <c r="E148" s="181" t="s">
        <v>265</v>
      </c>
      <c r="F148" s="182" t="s">
        <v>266</v>
      </c>
      <c r="G148" s="183" t="s">
        <v>256</v>
      </c>
      <c r="H148" s="184">
        <v>0.91</v>
      </c>
      <c r="I148" s="185"/>
      <c r="J148" s="186">
        <f>ROUND(I148*H148,2)</f>
        <v>0</v>
      </c>
      <c r="K148" s="182" t="s">
        <v>143</v>
      </c>
      <c r="L148" s="41"/>
      <c r="M148" s="187" t="s">
        <v>19</v>
      </c>
      <c r="N148" s="188" t="s">
        <v>43</v>
      </c>
      <c r="O148" s="66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144</v>
      </c>
      <c r="AT148" s="191" t="s">
        <v>139</v>
      </c>
      <c r="AU148" s="191" t="s">
        <v>80</v>
      </c>
      <c r="AY148" s="19" t="s">
        <v>136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78</v>
      </c>
      <c r="BK148" s="192">
        <f>ROUND(I148*H148,2)</f>
        <v>0</v>
      </c>
      <c r="BL148" s="19" t="s">
        <v>144</v>
      </c>
      <c r="BM148" s="191" t="s">
        <v>569</v>
      </c>
    </row>
    <row r="149" spans="1:65" s="2" customFormat="1" ht="11.25">
      <c r="A149" s="36"/>
      <c r="B149" s="37"/>
      <c r="C149" s="38"/>
      <c r="D149" s="193" t="s">
        <v>146</v>
      </c>
      <c r="E149" s="38"/>
      <c r="F149" s="194" t="s">
        <v>268</v>
      </c>
      <c r="G149" s="38"/>
      <c r="H149" s="38"/>
      <c r="I149" s="195"/>
      <c r="J149" s="38"/>
      <c r="K149" s="38"/>
      <c r="L149" s="41"/>
      <c r="M149" s="196"/>
      <c r="N149" s="197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146</v>
      </c>
      <c r="AU149" s="19" t="s">
        <v>80</v>
      </c>
    </row>
    <row r="150" spans="1:65" s="13" customFormat="1" ht="11.25">
      <c r="B150" s="198"/>
      <c r="C150" s="199"/>
      <c r="D150" s="200" t="s">
        <v>160</v>
      </c>
      <c r="E150" s="199"/>
      <c r="F150" s="202" t="s">
        <v>570</v>
      </c>
      <c r="G150" s="199"/>
      <c r="H150" s="203">
        <v>0.91</v>
      </c>
      <c r="I150" s="204"/>
      <c r="J150" s="199"/>
      <c r="K150" s="199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160</v>
      </c>
      <c r="AU150" s="209" t="s">
        <v>80</v>
      </c>
      <c r="AV150" s="13" t="s">
        <v>80</v>
      </c>
      <c r="AW150" s="13" t="s">
        <v>4</v>
      </c>
      <c r="AX150" s="13" t="s">
        <v>78</v>
      </c>
      <c r="AY150" s="209" t="s">
        <v>136</v>
      </c>
    </row>
    <row r="151" spans="1:65" s="2" customFormat="1" ht="44.25" customHeight="1">
      <c r="A151" s="36"/>
      <c r="B151" s="37"/>
      <c r="C151" s="180" t="s">
        <v>7</v>
      </c>
      <c r="D151" s="180" t="s">
        <v>139</v>
      </c>
      <c r="E151" s="181" t="s">
        <v>271</v>
      </c>
      <c r="F151" s="182" t="s">
        <v>272</v>
      </c>
      <c r="G151" s="183" t="s">
        <v>256</v>
      </c>
      <c r="H151" s="184">
        <v>9.0999999999999998E-2</v>
      </c>
      <c r="I151" s="185"/>
      <c r="J151" s="186">
        <f>ROUND(I151*H151,2)</f>
        <v>0</v>
      </c>
      <c r="K151" s="182" t="s">
        <v>143</v>
      </c>
      <c r="L151" s="41"/>
      <c r="M151" s="187" t="s">
        <v>19</v>
      </c>
      <c r="N151" s="188" t="s">
        <v>43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144</v>
      </c>
      <c r="AT151" s="191" t="s">
        <v>139</v>
      </c>
      <c r="AU151" s="191" t="s">
        <v>80</v>
      </c>
      <c r="AY151" s="19" t="s">
        <v>136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78</v>
      </c>
      <c r="BK151" s="192">
        <f>ROUND(I151*H151,2)</f>
        <v>0</v>
      </c>
      <c r="BL151" s="19" t="s">
        <v>144</v>
      </c>
      <c r="BM151" s="191" t="s">
        <v>571</v>
      </c>
    </row>
    <row r="152" spans="1:65" s="2" customFormat="1" ht="11.25">
      <c r="A152" s="36"/>
      <c r="B152" s="37"/>
      <c r="C152" s="38"/>
      <c r="D152" s="193" t="s">
        <v>146</v>
      </c>
      <c r="E152" s="38"/>
      <c r="F152" s="194" t="s">
        <v>274</v>
      </c>
      <c r="G152" s="38"/>
      <c r="H152" s="38"/>
      <c r="I152" s="195"/>
      <c r="J152" s="38"/>
      <c r="K152" s="38"/>
      <c r="L152" s="41"/>
      <c r="M152" s="196"/>
      <c r="N152" s="197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146</v>
      </c>
      <c r="AU152" s="19" t="s">
        <v>80</v>
      </c>
    </row>
    <row r="153" spans="1:65" s="12" customFormat="1" ht="22.9" customHeight="1">
      <c r="B153" s="164"/>
      <c r="C153" s="165"/>
      <c r="D153" s="166" t="s">
        <v>71</v>
      </c>
      <c r="E153" s="178" t="s">
        <v>275</v>
      </c>
      <c r="F153" s="178" t="s">
        <v>276</v>
      </c>
      <c r="G153" s="165"/>
      <c r="H153" s="165"/>
      <c r="I153" s="168"/>
      <c r="J153" s="179">
        <f>BK153</f>
        <v>0</v>
      </c>
      <c r="K153" s="165"/>
      <c r="L153" s="170"/>
      <c r="M153" s="171"/>
      <c r="N153" s="172"/>
      <c r="O153" s="172"/>
      <c r="P153" s="173">
        <f>SUM(P154:P155)</f>
        <v>0</v>
      </c>
      <c r="Q153" s="172"/>
      <c r="R153" s="173">
        <f>SUM(R154:R155)</f>
        <v>0</v>
      </c>
      <c r="S153" s="172"/>
      <c r="T153" s="174">
        <f>SUM(T154:T155)</f>
        <v>0</v>
      </c>
      <c r="AR153" s="175" t="s">
        <v>78</v>
      </c>
      <c r="AT153" s="176" t="s">
        <v>71</v>
      </c>
      <c r="AU153" s="176" t="s">
        <v>78</v>
      </c>
      <c r="AY153" s="175" t="s">
        <v>136</v>
      </c>
      <c r="BK153" s="177">
        <f>SUM(BK154:BK155)</f>
        <v>0</v>
      </c>
    </row>
    <row r="154" spans="1:65" s="2" customFormat="1" ht="55.5" customHeight="1">
      <c r="A154" s="36"/>
      <c r="B154" s="37"/>
      <c r="C154" s="180" t="s">
        <v>253</v>
      </c>
      <c r="D154" s="180" t="s">
        <v>139</v>
      </c>
      <c r="E154" s="181" t="s">
        <v>278</v>
      </c>
      <c r="F154" s="182" t="s">
        <v>279</v>
      </c>
      <c r="G154" s="183" t="s">
        <v>256</v>
      </c>
      <c r="H154" s="184">
        <v>8.8209999999999997</v>
      </c>
      <c r="I154" s="185"/>
      <c r="J154" s="186">
        <f>ROUND(I154*H154,2)</f>
        <v>0</v>
      </c>
      <c r="K154" s="182" t="s">
        <v>143</v>
      </c>
      <c r="L154" s="41"/>
      <c r="M154" s="187" t="s">
        <v>19</v>
      </c>
      <c r="N154" s="188" t="s">
        <v>43</v>
      </c>
      <c r="O154" s="66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1" t="s">
        <v>144</v>
      </c>
      <c r="AT154" s="191" t="s">
        <v>139</v>
      </c>
      <c r="AU154" s="191" t="s">
        <v>80</v>
      </c>
      <c r="AY154" s="19" t="s">
        <v>136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78</v>
      </c>
      <c r="BK154" s="192">
        <f>ROUND(I154*H154,2)</f>
        <v>0</v>
      </c>
      <c r="BL154" s="19" t="s">
        <v>144</v>
      </c>
      <c r="BM154" s="191" t="s">
        <v>572</v>
      </c>
    </row>
    <row r="155" spans="1:65" s="2" customFormat="1" ht="11.25">
      <c r="A155" s="36"/>
      <c r="B155" s="37"/>
      <c r="C155" s="38"/>
      <c r="D155" s="193" t="s">
        <v>146</v>
      </c>
      <c r="E155" s="38"/>
      <c r="F155" s="194" t="s">
        <v>281</v>
      </c>
      <c r="G155" s="38"/>
      <c r="H155" s="38"/>
      <c r="I155" s="195"/>
      <c r="J155" s="38"/>
      <c r="K155" s="38"/>
      <c r="L155" s="41"/>
      <c r="M155" s="196"/>
      <c r="N155" s="197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146</v>
      </c>
      <c r="AU155" s="19" t="s">
        <v>80</v>
      </c>
    </row>
    <row r="156" spans="1:65" s="12" customFormat="1" ht="25.9" customHeight="1">
      <c r="B156" s="164"/>
      <c r="C156" s="165"/>
      <c r="D156" s="166" t="s">
        <v>71</v>
      </c>
      <c r="E156" s="167" t="s">
        <v>282</v>
      </c>
      <c r="F156" s="167" t="s">
        <v>283</v>
      </c>
      <c r="G156" s="165"/>
      <c r="H156" s="165"/>
      <c r="I156" s="168"/>
      <c r="J156" s="169">
        <f>BK156</f>
        <v>0</v>
      </c>
      <c r="K156" s="165"/>
      <c r="L156" s="170"/>
      <c r="M156" s="171"/>
      <c r="N156" s="172"/>
      <c r="O156" s="172"/>
      <c r="P156" s="173">
        <f>P157+P169+P182</f>
        <v>0</v>
      </c>
      <c r="Q156" s="172"/>
      <c r="R156" s="173">
        <f>R157+R169+R182</f>
        <v>5.5419400000000008E-2</v>
      </c>
      <c r="S156" s="172"/>
      <c r="T156" s="174">
        <f>T157+T169+T182</f>
        <v>3.0580000000000003E-2</v>
      </c>
      <c r="AR156" s="175" t="s">
        <v>80</v>
      </c>
      <c r="AT156" s="176" t="s">
        <v>71</v>
      </c>
      <c r="AU156" s="176" t="s">
        <v>72</v>
      </c>
      <c r="AY156" s="175" t="s">
        <v>136</v>
      </c>
      <c r="BK156" s="177">
        <f>BK157+BK169+BK182</f>
        <v>0</v>
      </c>
    </row>
    <row r="157" spans="1:65" s="12" customFormat="1" ht="22.9" customHeight="1">
      <c r="B157" s="164"/>
      <c r="C157" s="165"/>
      <c r="D157" s="166" t="s">
        <v>71</v>
      </c>
      <c r="E157" s="178" t="s">
        <v>308</v>
      </c>
      <c r="F157" s="178" t="s">
        <v>309</v>
      </c>
      <c r="G157" s="165"/>
      <c r="H157" s="165"/>
      <c r="I157" s="168"/>
      <c r="J157" s="179">
        <f>BK157</f>
        <v>0</v>
      </c>
      <c r="K157" s="165"/>
      <c r="L157" s="170"/>
      <c r="M157" s="171"/>
      <c r="N157" s="172"/>
      <c r="O157" s="172"/>
      <c r="P157" s="173">
        <f>SUM(P158:P168)</f>
        <v>0</v>
      </c>
      <c r="Q157" s="172"/>
      <c r="R157" s="173">
        <f>SUM(R158:R168)</f>
        <v>7.5000000000000002E-4</v>
      </c>
      <c r="S157" s="172"/>
      <c r="T157" s="174">
        <f>SUM(T158:T168)</f>
        <v>0</v>
      </c>
      <c r="AR157" s="175" t="s">
        <v>80</v>
      </c>
      <c r="AT157" s="176" t="s">
        <v>71</v>
      </c>
      <c r="AU157" s="176" t="s">
        <v>78</v>
      </c>
      <c r="AY157" s="175" t="s">
        <v>136</v>
      </c>
      <c r="BK157" s="177">
        <f>SUM(BK158:BK168)</f>
        <v>0</v>
      </c>
    </row>
    <row r="158" spans="1:65" s="2" customFormat="1" ht="24.2" customHeight="1">
      <c r="A158" s="36"/>
      <c r="B158" s="37"/>
      <c r="C158" s="180" t="s">
        <v>259</v>
      </c>
      <c r="D158" s="180" t="s">
        <v>139</v>
      </c>
      <c r="E158" s="181" t="s">
        <v>311</v>
      </c>
      <c r="F158" s="182" t="s">
        <v>312</v>
      </c>
      <c r="G158" s="183" t="s">
        <v>313</v>
      </c>
      <c r="H158" s="184">
        <v>1</v>
      </c>
      <c r="I158" s="185"/>
      <c r="J158" s="186">
        <f>ROUND(I158*H158,2)</f>
        <v>0</v>
      </c>
      <c r="K158" s="182" t="s">
        <v>143</v>
      </c>
      <c r="L158" s="41"/>
      <c r="M158" s="187" t="s">
        <v>19</v>
      </c>
      <c r="N158" s="188" t="s">
        <v>43</v>
      </c>
      <c r="O158" s="66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219</v>
      </c>
      <c r="AT158" s="191" t="s">
        <v>139</v>
      </c>
      <c r="AU158" s="191" t="s">
        <v>80</v>
      </c>
      <c r="AY158" s="19" t="s">
        <v>136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78</v>
      </c>
      <c r="BK158" s="192">
        <f>ROUND(I158*H158,2)</f>
        <v>0</v>
      </c>
      <c r="BL158" s="19" t="s">
        <v>219</v>
      </c>
      <c r="BM158" s="191" t="s">
        <v>573</v>
      </c>
    </row>
    <row r="159" spans="1:65" s="2" customFormat="1" ht="11.25">
      <c r="A159" s="36"/>
      <c r="B159" s="37"/>
      <c r="C159" s="38"/>
      <c r="D159" s="193" t="s">
        <v>146</v>
      </c>
      <c r="E159" s="38"/>
      <c r="F159" s="194" t="s">
        <v>315</v>
      </c>
      <c r="G159" s="38"/>
      <c r="H159" s="38"/>
      <c r="I159" s="195"/>
      <c r="J159" s="38"/>
      <c r="K159" s="38"/>
      <c r="L159" s="41"/>
      <c r="M159" s="196"/>
      <c r="N159" s="197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146</v>
      </c>
      <c r="AU159" s="19" t="s">
        <v>80</v>
      </c>
    </row>
    <row r="160" spans="1:65" s="2" customFormat="1" ht="24.2" customHeight="1">
      <c r="A160" s="36"/>
      <c r="B160" s="37"/>
      <c r="C160" s="210" t="s">
        <v>264</v>
      </c>
      <c r="D160" s="210" t="s">
        <v>169</v>
      </c>
      <c r="E160" s="211" t="s">
        <v>316</v>
      </c>
      <c r="F160" s="212" t="s">
        <v>317</v>
      </c>
      <c r="G160" s="213" t="s">
        <v>313</v>
      </c>
      <c r="H160" s="214">
        <v>1</v>
      </c>
      <c r="I160" s="215"/>
      <c r="J160" s="216">
        <f>ROUND(I160*H160,2)</f>
        <v>0</v>
      </c>
      <c r="K160" s="212" t="s">
        <v>143</v>
      </c>
      <c r="L160" s="217"/>
      <c r="M160" s="218" t="s">
        <v>19</v>
      </c>
      <c r="N160" s="219" t="s">
        <v>43</v>
      </c>
      <c r="O160" s="66"/>
      <c r="P160" s="189">
        <f>O160*H160</f>
        <v>0</v>
      </c>
      <c r="Q160" s="189">
        <v>4.0000000000000003E-5</v>
      </c>
      <c r="R160" s="189">
        <f>Q160*H160</f>
        <v>4.0000000000000003E-5</v>
      </c>
      <c r="S160" s="189">
        <v>0</v>
      </c>
      <c r="T160" s="19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1" t="s">
        <v>299</v>
      </c>
      <c r="AT160" s="191" t="s">
        <v>169</v>
      </c>
      <c r="AU160" s="191" t="s">
        <v>80</v>
      </c>
      <c r="AY160" s="19" t="s">
        <v>136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78</v>
      </c>
      <c r="BK160" s="192">
        <f>ROUND(I160*H160,2)</f>
        <v>0</v>
      </c>
      <c r="BL160" s="19" t="s">
        <v>219</v>
      </c>
      <c r="BM160" s="191" t="s">
        <v>574</v>
      </c>
    </row>
    <row r="161" spans="1:65" s="2" customFormat="1" ht="16.5" customHeight="1">
      <c r="A161" s="36"/>
      <c r="B161" s="37"/>
      <c r="C161" s="210" t="s">
        <v>270</v>
      </c>
      <c r="D161" s="210" t="s">
        <v>169</v>
      </c>
      <c r="E161" s="211" t="s">
        <v>320</v>
      </c>
      <c r="F161" s="212" t="s">
        <v>321</v>
      </c>
      <c r="G161" s="213" t="s">
        <v>313</v>
      </c>
      <c r="H161" s="214">
        <v>1</v>
      </c>
      <c r="I161" s="215"/>
      <c r="J161" s="216">
        <f>ROUND(I161*H161,2)</f>
        <v>0</v>
      </c>
      <c r="K161" s="212" t="s">
        <v>143</v>
      </c>
      <c r="L161" s="217"/>
      <c r="M161" s="218" t="s">
        <v>19</v>
      </c>
      <c r="N161" s="219" t="s">
        <v>43</v>
      </c>
      <c r="O161" s="66"/>
      <c r="P161" s="189">
        <f>O161*H161</f>
        <v>0</v>
      </c>
      <c r="Q161" s="189">
        <v>1.0000000000000001E-5</v>
      </c>
      <c r="R161" s="189">
        <f>Q161*H161</f>
        <v>1.0000000000000001E-5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299</v>
      </c>
      <c r="AT161" s="191" t="s">
        <v>169</v>
      </c>
      <c r="AU161" s="191" t="s">
        <v>80</v>
      </c>
      <c r="AY161" s="19" t="s">
        <v>136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78</v>
      </c>
      <c r="BK161" s="192">
        <f>ROUND(I161*H161,2)</f>
        <v>0</v>
      </c>
      <c r="BL161" s="19" t="s">
        <v>219</v>
      </c>
      <c r="BM161" s="191" t="s">
        <v>575</v>
      </c>
    </row>
    <row r="162" spans="1:65" s="2" customFormat="1" ht="37.9" customHeight="1">
      <c r="A162" s="36"/>
      <c r="B162" s="37"/>
      <c r="C162" s="180" t="s">
        <v>277</v>
      </c>
      <c r="D162" s="180" t="s">
        <v>139</v>
      </c>
      <c r="E162" s="181" t="s">
        <v>324</v>
      </c>
      <c r="F162" s="182" t="s">
        <v>325</v>
      </c>
      <c r="G162" s="183" t="s">
        <v>313</v>
      </c>
      <c r="H162" s="184">
        <v>1</v>
      </c>
      <c r="I162" s="185"/>
      <c r="J162" s="186">
        <f>ROUND(I162*H162,2)</f>
        <v>0</v>
      </c>
      <c r="K162" s="182" t="s">
        <v>143</v>
      </c>
      <c r="L162" s="41"/>
      <c r="M162" s="187" t="s">
        <v>19</v>
      </c>
      <c r="N162" s="188" t="s">
        <v>43</v>
      </c>
      <c r="O162" s="66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1" t="s">
        <v>219</v>
      </c>
      <c r="AT162" s="191" t="s">
        <v>139</v>
      </c>
      <c r="AU162" s="191" t="s">
        <v>80</v>
      </c>
      <c r="AY162" s="19" t="s">
        <v>136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78</v>
      </c>
      <c r="BK162" s="192">
        <f>ROUND(I162*H162,2)</f>
        <v>0</v>
      </c>
      <c r="BL162" s="19" t="s">
        <v>219</v>
      </c>
      <c r="BM162" s="191" t="s">
        <v>576</v>
      </c>
    </row>
    <row r="163" spans="1:65" s="2" customFormat="1" ht="11.25">
      <c r="A163" s="36"/>
      <c r="B163" s="37"/>
      <c r="C163" s="38"/>
      <c r="D163" s="193" t="s">
        <v>146</v>
      </c>
      <c r="E163" s="38"/>
      <c r="F163" s="194" t="s">
        <v>327</v>
      </c>
      <c r="G163" s="38"/>
      <c r="H163" s="38"/>
      <c r="I163" s="195"/>
      <c r="J163" s="38"/>
      <c r="K163" s="38"/>
      <c r="L163" s="41"/>
      <c r="M163" s="196"/>
      <c r="N163" s="197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146</v>
      </c>
      <c r="AU163" s="19" t="s">
        <v>80</v>
      </c>
    </row>
    <row r="164" spans="1:65" s="2" customFormat="1" ht="24.2" customHeight="1">
      <c r="A164" s="36"/>
      <c r="B164" s="37"/>
      <c r="C164" s="210" t="s">
        <v>286</v>
      </c>
      <c r="D164" s="210" t="s">
        <v>169</v>
      </c>
      <c r="E164" s="211" t="s">
        <v>329</v>
      </c>
      <c r="F164" s="212" t="s">
        <v>330</v>
      </c>
      <c r="G164" s="213" t="s">
        <v>313</v>
      </c>
      <c r="H164" s="214">
        <v>1</v>
      </c>
      <c r="I164" s="215"/>
      <c r="J164" s="216">
        <f>ROUND(I164*H164,2)</f>
        <v>0</v>
      </c>
      <c r="K164" s="212" t="s">
        <v>143</v>
      </c>
      <c r="L164" s="217"/>
      <c r="M164" s="218" t="s">
        <v>19</v>
      </c>
      <c r="N164" s="219" t="s">
        <v>43</v>
      </c>
      <c r="O164" s="66"/>
      <c r="P164" s="189">
        <f>O164*H164</f>
        <v>0</v>
      </c>
      <c r="Q164" s="189">
        <v>6.9999999999999999E-4</v>
      </c>
      <c r="R164" s="189">
        <f>Q164*H164</f>
        <v>6.9999999999999999E-4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299</v>
      </c>
      <c r="AT164" s="191" t="s">
        <v>169</v>
      </c>
      <c r="AU164" s="191" t="s">
        <v>80</v>
      </c>
      <c r="AY164" s="19" t="s">
        <v>136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78</v>
      </c>
      <c r="BK164" s="192">
        <f>ROUND(I164*H164,2)</f>
        <v>0</v>
      </c>
      <c r="BL164" s="19" t="s">
        <v>219</v>
      </c>
      <c r="BM164" s="191" t="s">
        <v>577</v>
      </c>
    </row>
    <row r="165" spans="1:65" s="2" customFormat="1" ht="24.2" customHeight="1">
      <c r="A165" s="36"/>
      <c r="B165" s="37"/>
      <c r="C165" s="180" t="s">
        <v>291</v>
      </c>
      <c r="D165" s="180" t="s">
        <v>139</v>
      </c>
      <c r="E165" s="181" t="s">
        <v>333</v>
      </c>
      <c r="F165" s="182" t="s">
        <v>334</v>
      </c>
      <c r="G165" s="183" t="s">
        <v>313</v>
      </c>
      <c r="H165" s="184">
        <v>1</v>
      </c>
      <c r="I165" s="185"/>
      <c r="J165" s="186">
        <f>ROUND(I165*H165,2)</f>
        <v>0</v>
      </c>
      <c r="K165" s="182" t="s">
        <v>143</v>
      </c>
      <c r="L165" s="41"/>
      <c r="M165" s="187" t="s">
        <v>19</v>
      </c>
      <c r="N165" s="188" t="s">
        <v>43</v>
      </c>
      <c r="O165" s="66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219</v>
      </c>
      <c r="AT165" s="191" t="s">
        <v>139</v>
      </c>
      <c r="AU165" s="191" t="s">
        <v>80</v>
      </c>
      <c r="AY165" s="19" t="s">
        <v>136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78</v>
      </c>
      <c r="BK165" s="192">
        <f>ROUND(I165*H165,2)</f>
        <v>0</v>
      </c>
      <c r="BL165" s="19" t="s">
        <v>219</v>
      </c>
      <c r="BM165" s="191" t="s">
        <v>578</v>
      </c>
    </row>
    <row r="166" spans="1:65" s="2" customFormat="1" ht="11.25">
      <c r="A166" s="36"/>
      <c r="B166" s="37"/>
      <c r="C166" s="38"/>
      <c r="D166" s="193" t="s">
        <v>146</v>
      </c>
      <c r="E166" s="38"/>
      <c r="F166" s="194" t="s">
        <v>336</v>
      </c>
      <c r="G166" s="38"/>
      <c r="H166" s="38"/>
      <c r="I166" s="195"/>
      <c r="J166" s="38"/>
      <c r="K166" s="38"/>
      <c r="L166" s="41"/>
      <c r="M166" s="196"/>
      <c r="N166" s="197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146</v>
      </c>
      <c r="AU166" s="19" t="s">
        <v>80</v>
      </c>
    </row>
    <row r="167" spans="1:65" s="2" customFormat="1" ht="44.25" customHeight="1">
      <c r="A167" s="36"/>
      <c r="B167" s="37"/>
      <c r="C167" s="180" t="s">
        <v>296</v>
      </c>
      <c r="D167" s="180" t="s">
        <v>139</v>
      </c>
      <c r="E167" s="181" t="s">
        <v>338</v>
      </c>
      <c r="F167" s="182" t="s">
        <v>339</v>
      </c>
      <c r="G167" s="183" t="s">
        <v>256</v>
      </c>
      <c r="H167" s="184">
        <v>1E-3</v>
      </c>
      <c r="I167" s="185"/>
      <c r="J167" s="186">
        <f>ROUND(I167*H167,2)</f>
        <v>0</v>
      </c>
      <c r="K167" s="182" t="s">
        <v>143</v>
      </c>
      <c r="L167" s="41"/>
      <c r="M167" s="187" t="s">
        <v>19</v>
      </c>
      <c r="N167" s="188" t="s">
        <v>43</v>
      </c>
      <c r="O167" s="66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219</v>
      </c>
      <c r="AT167" s="191" t="s">
        <v>139</v>
      </c>
      <c r="AU167" s="191" t="s">
        <v>80</v>
      </c>
      <c r="AY167" s="19" t="s">
        <v>136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78</v>
      </c>
      <c r="BK167" s="192">
        <f>ROUND(I167*H167,2)</f>
        <v>0</v>
      </c>
      <c r="BL167" s="19" t="s">
        <v>219</v>
      </c>
      <c r="BM167" s="191" t="s">
        <v>579</v>
      </c>
    </row>
    <row r="168" spans="1:65" s="2" customFormat="1" ht="11.25">
      <c r="A168" s="36"/>
      <c r="B168" s="37"/>
      <c r="C168" s="38"/>
      <c r="D168" s="193" t="s">
        <v>146</v>
      </c>
      <c r="E168" s="38"/>
      <c r="F168" s="194" t="s">
        <v>341</v>
      </c>
      <c r="G168" s="38"/>
      <c r="H168" s="38"/>
      <c r="I168" s="195"/>
      <c r="J168" s="38"/>
      <c r="K168" s="38"/>
      <c r="L168" s="41"/>
      <c r="M168" s="196"/>
      <c r="N168" s="197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146</v>
      </c>
      <c r="AU168" s="19" t="s">
        <v>80</v>
      </c>
    </row>
    <row r="169" spans="1:65" s="12" customFormat="1" ht="22.9" customHeight="1">
      <c r="B169" s="164"/>
      <c r="C169" s="165"/>
      <c r="D169" s="166" t="s">
        <v>71</v>
      </c>
      <c r="E169" s="178" t="s">
        <v>363</v>
      </c>
      <c r="F169" s="178" t="s">
        <v>364</v>
      </c>
      <c r="G169" s="165"/>
      <c r="H169" s="165"/>
      <c r="I169" s="168"/>
      <c r="J169" s="179">
        <f>BK169</f>
        <v>0</v>
      </c>
      <c r="K169" s="165"/>
      <c r="L169" s="170"/>
      <c r="M169" s="171"/>
      <c r="N169" s="172"/>
      <c r="O169" s="172"/>
      <c r="P169" s="173">
        <f>SUM(P170:P181)</f>
        <v>0</v>
      </c>
      <c r="Q169" s="172"/>
      <c r="R169" s="173">
        <f>SUM(R170:R181)</f>
        <v>5.1263000000000003E-2</v>
      </c>
      <c r="S169" s="172"/>
      <c r="T169" s="174">
        <f>SUM(T170:T181)</f>
        <v>3.0580000000000003E-2</v>
      </c>
      <c r="AR169" s="175" t="s">
        <v>80</v>
      </c>
      <c r="AT169" s="176" t="s">
        <v>71</v>
      </c>
      <c r="AU169" s="176" t="s">
        <v>78</v>
      </c>
      <c r="AY169" s="175" t="s">
        <v>136</v>
      </c>
      <c r="BK169" s="177">
        <f>SUM(BK170:BK181)</f>
        <v>0</v>
      </c>
    </row>
    <row r="170" spans="1:65" s="2" customFormat="1" ht="24.2" customHeight="1">
      <c r="A170" s="36"/>
      <c r="B170" s="37"/>
      <c r="C170" s="180" t="s">
        <v>303</v>
      </c>
      <c r="D170" s="180" t="s">
        <v>139</v>
      </c>
      <c r="E170" s="181" t="s">
        <v>371</v>
      </c>
      <c r="F170" s="182" t="s">
        <v>372</v>
      </c>
      <c r="G170" s="183" t="s">
        <v>165</v>
      </c>
      <c r="H170" s="184">
        <v>2</v>
      </c>
      <c r="I170" s="185"/>
      <c r="J170" s="186">
        <f>ROUND(I170*H170,2)</f>
        <v>0</v>
      </c>
      <c r="K170" s="182" t="s">
        <v>143</v>
      </c>
      <c r="L170" s="41"/>
      <c r="M170" s="187" t="s">
        <v>19</v>
      </c>
      <c r="N170" s="188" t="s">
        <v>43</v>
      </c>
      <c r="O170" s="66"/>
      <c r="P170" s="189">
        <f>O170*H170</f>
        <v>0</v>
      </c>
      <c r="Q170" s="189">
        <v>0</v>
      </c>
      <c r="R170" s="189">
        <f>Q170*H170</f>
        <v>0</v>
      </c>
      <c r="S170" s="189">
        <v>1.91E-3</v>
      </c>
      <c r="T170" s="190">
        <f>S170*H170</f>
        <v>3.82E-3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219</v>
      </c>
      <c r="AT170" s="191" t="s">
        <v>139</v>
      </c>
      <c r="AU170" s="191" t="s">
        <v>80</v>
      </c>
      <c r="AY170" s="19" t="s">
        <v>136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78</v>
      </c>
      <c r="BK170" s="192">
        <f>ROUND(I170*H170,2)</f>
        <v>0</v>
      </c>
      <c r="BL170" s="19" t="s">
        <v>219</v>
      </c>
      <c r="BM170" s="191" t="s">
        <v>580</v>
      </c>
    </row>
    <row r="171" spans="1:65" s="2" customFormat="1" ht="11.25">
      <c r="A171" s="36"/>
      <c r="B171" s="37"/>
      <c r="C171" s="38"/>
      <c r="D171" s="193" t="s">
        <v>146</v>
      </c>
      <c r="E171" s="38"/>
      <c r="F171" s="194" t="s">
        <v>374</v>
      </c>
      <c r="G171" s="38"/>
      <c r="H171" s="38"/>
      <c r="I171" s="195"/>
      <c r="J171" s="38"/>
      <c r="K171" s="38"/>
      <c r="L171" s="41"/>
      <c r="M171" s="196"/>
      <c r="N171" s="197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146</v>
      </c>
      <c r="AU171" s="19" t="s">
        <v>80</v>
      </c>
    </row>
    <row r="172" spans="1:65" s="2" customFormat="1" ht="24.2" customHeight="1">
      <c r="A172" s="36"/>
      <c r="B172" s="37"/>
      <c r="C172" s="180" t="s">
        <v>310</v>
      </c>
      <c r="D172" s="180" t="s">
        <v>139</v>
      </c>
      <c r="E172" s="181" t="s">
        <v>381</v>
      </c>
      <c r="F172" s="182" t="s">
        <v>382</v>
      </c>
      <c r="G172" s="183" t="s">
        <v>165</v>
      </c>
      <c r="H172" s="184">
        <v>12</v>
      </c>
      <c r="I172" s="185"/>
      <c r="J172" s="186">
        <f>ROUND(I172*H172,2)</f>
        <v>0</v>
      </c>
      <c r="K172" s="182" t="s">
        <v>143</v>
      </c>
      <c r="L172" s="41"/>
      <c r="M172" s="187" t="s">
        <v>19</v>
      </c>
      <c r="N172" s="188" t="s">
        <v>43</v>
      </c>
      <c r="O172" s="66"/>
      <c r="P172" s="189">
        <f>O172*H172</f>
        <v>0</v>
      </c>
      <c r="Q172" s="189">
        <v>0</v>
      </c>
      <c r="R172" s="189">
        <f>Q172*H172</f>
        <v>0</v>
      </c>
      <c r="S172" s="189">
        <v>2.2300000000000002E-3</v>
      </c>
      <c r="T172" s="190">
        <f>S172*H172</f>
        <v>2.6760000000000003E-2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1" t="s">
        <v>219</v>
      </c>
      <c r="AT172" s="191" t="s">
        <v>139</v>
      </c>
      <c r="AU172" s="191" t="s">
        <v>80</v>
      </c>
      <c r="AY172" s="19" t="s">
        <v>136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78</v>
      </c>
      <c r="BK172" s="192">
        <f>ROUND(I172*H172,2)</f>
        <v>0</v>
      </c>
      <c r="BL172" s="19" t="s">
        <v>219</v>
      </c>
      <c r="BM172" s="191" t="s">
        <v>581</v>
      </c>
    </row>
    <row r="173" spans="1:65" s="2" customFormat="1" ht="11.25">
      <c r="A173" s="36"/>
      <c r="B173" s="37"/>
      <c r="C173" s="38"/>
      <c r="D173" s="193" t="s">
        <v>146</v>
      </c>
      <c r="E173" s="38"/>
      <c r="F173" s="194" t="s">
        <v>384</v>
      </c>
      <c r="G173" s="38"/>
      <c r="H173" s="38"/>
      <c r="I173" s="195"/>
      <c r="J173" s="38"/>
      <c r="K173" s="38"/>
      <c r="L173" s="41"/>
      <c r="M173" s="196"/>
      <c r="N173" s="197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146</v>
      </c>
      <c r="AU173" s="19" t="s">
        <v>80</v>
      </c>
    </row>
    <row r="174" spans="1:65" s="2" customFormat="1" ht="24.2" customHeight="1">
      <c r="A174" s="36"/>
      <c r="B174" s="37"/>
      <c r="C174" s="180" t="s">
        <v>299</v>
      </c>
      <c r="D174" s="180" t="s">
        <v>139</v>
      </c>
      <c r="E174" s="181" t="s">
        <v>582</v>
      </c>
      <c r="F174" s="182" t="s">
        <v>583</v>
      </c>
      <c r="G174" s="183" t="s">
        <v>165</v>
      </c>
      <c r="H174" s="184">
        <v>2</v>
      </c>
      <c r="I174" s="185"/>
      <c r="J174" s="186">
        <f>ROUND(I174*H174,2)</f>
        <v>0</v>
      </c>
      <c r="K174" s="182" t="s">
        <v>143</v>
      </c>
      <c r="L174" s="41"/>
      <c r="M174" s="187" t="s">
        <v>19</v>
      </c>
      <c r="N174" s="188" t="s">
        <v>43</v>
      </c>
      <c r="O174" s="66"/>
      <c r="P174" s="189">
        <f>O174*H174</f>
        <v>0</v>
      </c>
      <c r="Q174" s="189">
        <v>2.0899999999999998E-3</v>
      </c>
      <c r="R174" s="189">
        <f>Q174*H174</f>
        <v>4.1799999999999997E-3</v>
      </c>
      <c r="S174" s="189">
        <v>0</v>
      </c>
      <c r="T174" s="19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1" t="s">
        <v>219</v>
      </c>
      <c r="AT174" s="191" t="s">
        <v>139</v>
      </c>
      <c r="AU174" s="191" t="s">
        <v>80</v>
      </c>
      <c r="AY174" s="19" t="s">
        <v>136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78</v>
      </c>
      <c r="BK174" s="192">
        <f>ROUND(I174*H174,2)</f>
        <v>0</v>
      </c>
      <c r="BL174" s="19" t="s">
        <v>219</v>
      </c>
      <c r="BM174" s="191" t="s">
        <v>584</v>
      </c>
    </row>
    <row r="175" spans="1:65" s="2" customFormat="1" ht="11.25">
      <c r="A175" s="36"/>
      <c r="B175" s="37"/>
      <c r="C175" s="38"/>
      <c r="D175" s="193" t="s">
        <v>146</v>
      </c>
      <c r="E175" s="38"/>
      <c r="F175" s="194" t="s">
        <v>585</v>
      </c>
      <c r="G175" s="38"/>
      <c r="H175" s="38"/>
      <c r="I175" s="195"/>
      <c r="J175" s="38"/>
      <c r="K175" s="38"/>
      <c r="L175" s="41"/>
      <c r="M175" s="196"/>
      <c r="N175" s="197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146</v>
      </c>
      <c r="AU175" s="19" t="s">
        <v>80</v>
      </c>
    </row>
    <row r="176" spans="1:65" s="2" customFormat="1" ht="33" customHeight="1">
      <c r="A176" s="36"/>
      <c r="B176" s="37"/>
      <c r="C176" s="180" t="s">
        <v>319</v>
      </c>
      <c r="D176" s="180" t="s">
        <v>139</v>
      </c>
      <c r="E176" s="181" t="s">
        <v>586</v>
      </c>
      <c r="F176" s="182" t="s">
        <v>587</v>
      </c>
      <c r="G176" s="183" t="s">
        <v>165</v>
      </c>
      <c r="H176" s="184">
        <v>2</v>
      </c>
      <c r="I176" s="185"/>
      <c r="J176" s="186">
        <f>ROUND(I176*H176,2)</f>
        <v>0</v>
      </c>
      <c r="K176" s="182" t="s">
        <v>143</v>
      </c>
      <c r="L176" s="41"/>
      <c r="M176" s="187" t="s">
        <v>19</v>
      </c>
      <c r="N176" s="188" t="s">
        <v>43</v>
      </c>
      <c r="O176" s="66"/>
      <c r="P176" s="189">
        <f>O176*H176</f>
        <v>0</v>
      </c>
      <c r="Q176" s="189">
        <v>2.2376000000000002E-3</v>
      </c>
      <c r="R176" s="189">
        <f>Q176*H176</f>
        <v>4.4752000000000004E-3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219</v>
      </c>
      <c r="AT176" s="191" t="s">
        <v>139</v>
      </c>
      <c r="AU176" s="191" t="s">
        <v>80</v>
      </c>
      <c r="AY176" s="19" t="s">
        <v>136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78</v>
      </c>
      <c r="BK176" s="192">
        <f>ROUND(I176*H176,2)</f>
        <v>0</v>
      </c>
      <c r="BL176" s="19" t="s">
        <v>219</v>
      </c>
      <c r="BM176" s="191" t="s">
        <v>588</v>
      </c>
    </row>
    <row r="177" spans="1:65" s="2" customFormat="1" ht="11.25">
      <c r="A177" s="36"/>
      <c r="B177" s="37"/>
      <c r="C177" s="38"/>
      <c r="D177" s="193" t="s">
        <v>146</v>
      </c>
      <c r="E177" s="38"/>
      <c r="F177" s="194" t="s">
        <v>589</v>
      </c>
      <c r="G177" s="38"/>
      <c r="H177" s="38"/>
      <c r="I177" s="195"/>
      <c r="J177" s="38"/>
      <c r="K177" s="38"/>
      <c r="L177" s="41"/>
      <c r="M177" s="196"/>
      <c r="N177" s="197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146</v>
      </c>
      <c r="AU177" s="19" t="s">
        <v>80</v>
      </c>
    </row>
    <row r="178" spans="1:65" s="2" customFormat="1" ht="44.25" customHeight="1">
      <c r="A178" s="36"/>
      <c r="B178" s="37"/>
      <c r="C178" s="180" t="s">
        <v>323</v>
      </c>
      <c r="D178" s="180" t="s">
        <v>139</v>
      </c>
      <c r="E178" s="181" t="s">
        <v>426</v>
      </c>
      <c r="F178" s="182" t="s">
        <v>427</v>
      </c>
      <c r="G178" s="183" t="s">
        <v>165</v>
      </c>
      <c r="H178" s="184">
        <v>12</v>
      </c>
      <c r="I178" s="185"/>
      <c r="J178" s="186">
        <f>ROUND(I178*H178,2)</f>
        <v>0</v>
      </c>
      <c r="K178" s="182" t="s">
        <v>143</v>
      </c>
      <c r="L178" s="41"/>
      <c r="M178" s="187" t="s">
        <v>19</v>
      </c>
      <c r="N178" s="188" t="s">
        <v>43</v>
      </c>
      <c r="O178" s="66"/>
      <c r="P178" s="189">
        <f>O178*H178</f>
        <v>0</v>
      </c>
      <c r="Q178" s="189">
        <v>3.5506499999999998E-3</v>
      </c>
      <c r="R178" s="189">
        <f>Q178*H178</f>
        <v>4.2607800000000001E-2</v>
      </c>
      <c r="S178" s="189">
        <v>0</v>
      </c>
      <c r="T178" s="19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1" t="s">
        <v>219</v>
      </c>
      <c r="AT178" s="191" t="s">
        <v>139</v>
      </c>
      <c r="AU178" s="191" t="s">
        <v>80</v>
      </c>
      <c r="AY178" s="19" t="s">
        <v>136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78</v>
      </c>
      <c r="BK178" s="192">
        <f>ROUND(I178*H178,2)</f>
        <v>0</v>
      </c>
      <c r="BL178" s="19" t="s">
        <v>219</v>
      </c>
      <c r="BM178" s="191" t="s">
        <v>590</v>
      </c>
    </row>
    <row r="179" spans="1:65" s="2" customFormat="1" ht="11.25">
      <c r="A179" s="36"/>
      <c r="B179" s="37"/>
      <c r="C179" s="38"/>
      <c r="D179" s="193" t="s">
        <v>146</v>
      </c>
      <c r="E179" s="38"/>
      <c r="F179" s="194" t="s">
        <v>429</v>
      </c>
      <c r="G179" s="38"/>
      <c r="H179" s="38"/>
      <c r="I179" s="195"/>
      <c r="J179" s="38"/>
      <c r="K179" s="38"/>
      <c r="L179" s="41"/>
      <c r="M179" s="196"/>
      <c r="N179" s="197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146</v>
      </c>
      <c r="AU179" s="19" t="s">
        <v>80</v>
      </c>
    </row>
    <row r="180" spans="1:65" s="2" customFormat="1" ht="49.15" customHeight="1">
      <c r="A180" s="36"/>
      <c r="B180" s="37"/>
      <c r="C180" s="180" t="s">
        <v>328</v>
      </c>
      <c r="D180" s="180" t="s">
        <v>139</v>
      </c>
      <c r="E180" s="181" t="s">
        <v>446</v>
      </c>
      <c r="F180" s="182" t="s">
        <v>447</v>
      </c>
      <c r="G180" s="183" t="s">
        <v>256</v>
      </c>
      <c r="H180" s="184">
        <v>5.0999999999999997E-2</v>
      </c>
      <c r="I180" s="185"/>
      <c r="J180" s="186">
        <f>ROUND(I180*H180,2)</f>
        <v>0</v>
      </c>
      <c r="K180" s="182" t="s">
        <v>143</v>
      </c>
      <c r="L180" s="41"/>
      <c r="M180" s="187" t="s">
        <v>19</v>
      </c>
      <c r="N180" s="188" t="s">
        <v>43</v>
      </c>
      <c r="O180" s="66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219</v>
      </c>
      <c r="AT180" s="191" t="s">
        <v>139</v>
      </c>
      <c r="AU180" s="191" t="s">
        <v>80</v>
      </c>
      <c r="AY180" s="19" t="s">
        <v>136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78</v>
      </c>
      <c r="BK180" s="192">
        <f>ROUND(I180*H180,2)</f>
        <v>0</v>
      </c>
      <c r="BL180" s="19" t="s">
        <v>219</v>
      </c>
      <c r="BM180" s="191" t="s">
        <v>591</v>
      </c>
    </row>
    <row r="181" spans="1:65" s="2" customFormat="1" ht="11.25">
      <c r="A181" s="36"/>
      <c r="B181" s="37"/>
      <c r="C181" s="38"/>
      <c r="D181" s="193" t="s">
        <v>146</v>
      </c>
      <c r="E181" s="38"/>
      <c r="F181" s="194" t="s">
        <v>449</v>
      </c>
      <c r="G181" s="38"/>
      <c r="H181" s="38"/>
      <c r="I181" s="195"/>
      <c r="J181" s="38"/>
      <c r="K181" s="38"/>
      <c r="L181" s="41"/>
      <c r="M181" s="196"/>
      <c r="N181" s="197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146</v>
      </c>
      <c r="AU181" s="19" t="s">
        <v>80</v>
      </c>
    </row>
    <row r="182" spans="1:65" s="12" customFormat="1" ht="22.9" customHeight="1">
      <c r="B182" s="164"/>
      <c r="C182" s="165"/>
      <c r="D182" s="166" t="s">
        <v>71</v>
      </c>
      <c r="E182" s="178" t="s">
        <v>467</v>
      </c>
      <c r="F182" s="178" t="s">
        <v>468</v>
      </c>
      <c r="G182" s="165"/>
      <c r="H182" s="165"/>
      <c r="I182" s="168"/>
      <c r="J182" s="179">
        <f>BK182</f>
        <v>0</v>
      </c>
      <c r="K182" s="165"/>
      <c r="L182" s="170"/>
      <c r="M182" s="171"/>
      <c r="N182" s="172"/>
      <c r="O182" s="172"/>
      <c r="P182" s="173">
        <f>SUM(P183:P194)</f>
        <v>0</v>
      </c>
      <c r="Q182" s="172"/>
      <c r="R182" s="173">
        <f>SUM(R183:R194)</f>
        <v>3.4064000000000004E-3</v>
      </c>
      <c r="S182" s="172"/>
      <c r="T182" s="174">
        <f>SUM(T183:T194)</f>
        <v>0</v>
      </c>
      <c r="AR182" s="175" t="s">
        <v>80</v>
      </c>
      <c r="AT182" s="176" t="s">
        <v>71</v>
      </c>
      <c r="AU182" s="176" t="s">
        <v>78</v>
      </c>
      <c r="AY182" s="175" t="s">
        <v>136</v>
      </c>
      <c r="BK182" s="177">
        <f>SUM(BK183:BK194)</f>
        <v>0</v>
      </c>
    </row>
    <row r="183" spans="1:65" s="2" customFormat="1" ht="37.9" customHeight="1">
      <c r="A183" s="36"/>
      <c r="B183" s="37"/>
      <c r="C183" s="180" t="s">
        <v>332</v>
      </c>
      <c r="D183" s="180" t="s">
        <v>139</v>
      </c>
      <c r="E183" s="181" t="s">
        <v>470</v>
      </c>
      <c r="F183" s="182" t="s">
        <v>471</v>
      </c>
      <c r="G183" s="183" t="s">
        <v>142</v>
      </c>
      <c r="H183" s="184">
        <v>8</v>
      </c>
      <c r="I183" s="185"/>
      <c r="J183" s="186">
        <f>ROUND(I183*H183,2)</f>
        <v>0</v>
      </c>
      <c r="K183" s="182" t="s">
        <v>143</v>
      </c>
      <c r="L183" s="41"/>
      <c r="M183" s="187" t="s">
        <v>19</v>
      </c>
      <c r="N183" s="188" t="s">
        <v>43</v>
      </c>
      <c r="O183" s="66"/>
      <c r="P183" s="189">
        <f>O183*H183</f>
        <v>0</v>
      </c>
      <c r="Q183" s="189">
        <v>6.7000000000000002E-5</v>
      </c>
      <c r="R183" s="189">
        <f>Q183*H183</f>
        <v>5.3600000000000002E-4</v>
      </c>
      <c r="S183" s="189">
        <v>0</v>
      </c>
      <c r="T183" s="19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1" t="s">
        <v>219</v>
      </c>
      <c r="AT183" s="191" t="s">
        <v>139</v>
      </c>
      <c r="AU183" s="191" t="s">
        <v>80</v>
      </c>
      <c r="AY183" s="19" t="s">
        <v>136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78</v>
      </c>
      <c r="BK183" s="192">
        <f>ROUND(I183*H183,2)</f>
        <v>0</v>
      </c>
      <c r="BL183" s="19" t="s">
        <v>219</v>
      </c>
      <c r="BM183" s="191" t="s">
        <v>592</v>
      </c>
    </row>
    <row r="184" spans="1:65" s="2" customFormat="1" ht="11.25">
      <c r="A184" s="36"/>
      <c r="B184" s="37"/>
      <c r="C184" s="38"/>
      <c r="D184" s="193" t="s">
        <v>146</v>
      </c>
      <c r="E184" s="38"/>
      <c r="F184" s="194" t="s">
        <v>473</v>
      </c>
      <c r="G184" s="38"/>
      <c r="H184" s="38"/>
      <c r="I184" s="195"/>
      <c r="J184" s="38"/>
      <c r="K184" s="38"/>
      <c r="L184" s="41"/>
      <c r="M184" s="196"/>
      <c r="N184" s="197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146</v>
      </c>
      <c r="AU184" s="19" t="s">
        <v>80</v>
      </c>
    </row>
    <row r="185" spans="1:65" s="13" customFormat="1" ht="11.25">
      <c r="B185" s="198"/>
      <c r="C185" s="199"/>
      <c r="D185" s="200" t="s">
        <v>160</v>
      </c>
      <c r="E185" s="201" t="s">
        <v>19</v>
      </c>
      <c r="F185" s="202" t="s">
        <v>593</v>
      </c>
      <c r="G185" s="199"/>
      <c r="H185" s="203">
        <v>8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160</v>
      </c>
      <c r="AU185" s="209" t="s">
        <v>80</v>
      </c>
      <c r="AV185" s="13" t="s">
        <v>80</v>
      </c>
      <c r="AW185" s="13" t="s">
        <v>32</v>
      </c>
      <c r="AX185" s="13" t="s">
        <v>78</v>
      </c>
      <c r="AY185" s="209" t="s">
        <v>136</v>
      </c>
    </row>
    <row r="186" spans="1:65" s="2" customFormat="1" ht="37.9" customHeight="1">
      <c r="A186" s="36"/>
      <c r="B186" s="37"/>
      <c r="C186" s="180" t="s">
        <v>337</v>
      </c>
      <c r="D186" s="180" t="s">
        <v>139</v>
      </c>
      <c r="E186" s="181" t="s">
        <v>476</v>
      </c>
      <c r="F186" s="182" t="s">
        <v>477</v>
      </c>
      <c r="G186" s="183" t="s">
        <v>142</v>
      </c>
      <c r="H186" s="184">
        <v>8</v>
      </c>
      <c r="I186" s="185"/>
      <c r="J186" s="186">
        <f>ROUND(I186*H186,2)</f>
        <v>0</v>
      </c>
      <c r="K186" s="182" t="s">
        <v>143</v>
      </c>
      <c r="L186" s="41"/>
      <c r="M186" s="187" t="s">
        <v>19</v>
      </c>
      <c r="N186" s="188" t="s">
        <v>43</v>
      </c>
      <c r="O186" s="66"/>
      <c r="P186" s="189">
        <f>O186*H186</f>
        <v>0</v>
      </c>
      <c r="Q186" s="189">
        <v>6.7000000000000002E-5</v>
      </c>
      <c r="R186" s="189">
        <f>Q186*H186</f>
        <v>5.3600000000000002E-4</v>
      </c>
      <c r="S186" s="189">
        <v>0</v>
      </c>
      <c r="T186" s="19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219</v>
      </c>
      <c r="AT186" s="191" t="s">
        <v>139</v>
      </c>
      <c r="AU186" s="191" t="s">
        <v>80</v>
      </c>
      <c r="AY186" s="19" t="s">
        <v>136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78</v>
      </c>
      <c r="BK186" s="192">
        <f>ROUND(I186*H186,2)</f>
        <v>0</v>
      </c>
      <c r="BL186" s="19" t="s">
        <v>219</v>
      </c>
      <c r="BM186" s="191" t="s">
        <v>594</v>
      </c>
    </row>
    <row r="187" spans="1:65" s="2" customFormat="1" ht="11.25">
      <c r="A187" s="36"/>
      <c r="B187" s="37"/>
      <c r="C187" s="38"/>
      <c r="D187" s="193" t="s">
        <v>146</v>
      </c>
      <c r="E187" s="38"/>
      <c r="F187" s="194" t="s">
        <v>479</v>
      </c>
      <c r="G187" s="38"/>
      <c r="H187" s="38"/>
      <c r="I187" s="195"/>
      <c r="J187" s="38"/>
      <c r="K187" s="38"/>
      <c r="L187" s="41"/>
      <c r="M187" s="196"/>
      <c r="N187" s="197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146</v>
      </c>
      <c r="AU187" s="19" t="s">
        <v>80</v>
      </c>
    </row>
    <row r="188" spans="1:65" s="13" customFormat="1" ht="11.25">
      <c r="B188" s="198"/>
      <c r="C188" s="199"/>
      <c r="D188" s="200" t="s">
        <v>160</v>
      </c>
      <c r="E188" s="201" t="s">
        <v>19</v>
      </c>
      <c r="F188" s="202" t="s">
        <v>593</v>
      </c>
      <c r="G188" s="199"/>
      <c r="H188" s="203">
        <v>8</v>
      </c>
      <c r="I188" s="204"/>
      <c r="J188" s="199"/>
      <c r="K188" s="199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160</v>
      </c>
      <c r="AU188" s="209" t="s">
        <v>80</v>
      </c>
      <c r="AV188" s="13" t="s">
        <v>80</v>
      </c>
      <c r="AW188" s="13" t="s">
        <v>32</v>
      </c>
      <c r="AX188" s="13" t="s">
        <v>78</v>
      </c>
      <c r="AY188" s="209" t="s">
        <v>136</v>
      </c>
    </row>
    <row r="189" spans="1:65" s="2" customFormat="1" ht="24.2" customHeight="1">
      <c r="A189" s="36"/>
      <c r="B189" s="37"/>
      <c r="C189" s="180" t="s">
        <v>344</v>
      </c>
      <c r="D189" s="180" t="s">
        <v>139</v>
      </c>
      <c r="E189" s="181" t="s">
        <v>481</v>
      </c>
      <c r="F189" s="182" t="s">
        <v>482</v>
      </c>
      <c r="G189" s="183" t="s">
        <v>142</v>
      </c>
      <c r="H189" s="184">
        <v>8</v>
      </c>
      <c r="I189" s="185"/>
      <c r="J189" s="186">
        <f>ROUND(I189*H189,2)</f>
        <v>0</v>
      </c>
      <c r="K189" s="182" t="s">
        <v>143</v>
      </c>
      <c r="L189" s="41"/>
      <c r="M189" s="187" t="s">
        <v>19</v>
      </c>
      <c r="N189" s="188" t="s">
        <v>43</v>
      </c>
      <c r="O189" s="66"/>
      <c r="P189" s="189">
        <f>O189*H189</f>
        <v>0</v>
      </c>
      <c r="Q189" s="189">
        <v>1.6875000000000001E-4</v>
      </c>
      <c r="R189" s="189">
        <f>Q189*H189</f>
        <v>1.3500000000000001E-3</v>
      </c>
      <c r="S189" s="189">
        <v>0</v>
      </c>
      <c r="T189" s="19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1" t="s">
        <v>219</v>
      </c>
      <c r="AT189" s="191" t="s">
        <v>139</v>
      </c>
      <c r="AU189" s="191" t="s">
        <v>80</v>
      </c>
      <c r="AY189" s="19" t="s">
        <v>136</v>
      </c>
      <c r="BE189" s="192">
        <f>IF(N189="základní",J189,0)</f>
        <v>0</v>
      </c>
      <c r="BF189" s="192">
        <f>IF(N189="snížená",J189,0)</f>
        <v>0</v>
      </c>
      <c r="BG189" s="192">
        <f>IF(N189="zákl. přenesená",J189,0)</f>
        <v>0</v>
      </c>
      <c r="BH189" s="192">
        <f>IF(N189="sníž. přenesená",J189,0)</f>
        <v>0</v>
      </c>
      <c r="BI189" s="192">
        <f>IF(N189="nulová",J189,0)</f>
        <v>0</v>
      </c>
      <c r="BJ189" s="19" t="s">
        <v>78</v>
      </c>
      <c r="BK189" s="192">
        <f>ROUND(I189*H189,2)</f>
        <v>0</v>
      </c>
      <c r="BL189" s="19" t="s">
        <v>219</v>
      </c>
      <c r="BM189" s="191" t="s">
        <v>595</v>
      </c>
    </row>
    <row r="190" spans="1:65" s="2" customFormat="1" ht="11.25">
      <c r="A190" s="36"/>
      <c r="B190" s="37"/>
      <c r="C190" s="38"/>
      <c r="D190" s="193" t="s">
        <v>146</v>
      </c>
      <c r="E190" s="38"/>
      <c r="F190" s="194" t="s">
        <v>484</v>
      </c>
      <c r="G190" s="38"/>
      <c r="H190" s="38"/>
      <c r="I190" s="195"/>
      <c r="J190" s="38"/>
      <c r="K190" s="38"/>
      <c r="L190" s="41"/>
      <c r="M190" s="196"/>
      <c r="N190" s="197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146</v>
      </c>
      <c r="AU190" s="19" t="s">
        <v>80</v>
      </c>
    </row>
    <row r="191" spans="1:65" s="13" customFormat="1" ht="11.25">
      <c r="B191" s="198"/>
      <c r="C191" s="199"/>
      <c r="D191" s="200" t="s">
        <v>160</v>
      </c>
      <c r="E191" s="201" t="s">
        <v>19</v>
      </c>
      <c r="F191" s="202" t="s">
        <v>593</v>
      </c>
      <c r="G191" s="199"/>
      <c r="H191" s="203">
        <v>8</v>
      </c>
      <c r="I191" s="204"/>
      <c r="J191" s="199"/>
      <c r="K191" s="199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160</v>
      </c>
      <c r="AU191" s="209" t="s">
        <v>80</v>
      </c>
      <c r="AV191" s="13" t="s">
        <v>80</v>
      </c>
      <c r="AW191" s="13" t="s">
        <v>32</v>
      </c>
      <c r="AX191" s="13" t="s">
        <v>78</v>
      </c>
      <c r="AY191" s="209" t="s">
        <v>136</v>
      </c>
    </row>
    <row r="192" spans="1:65" s="2" customFormat="1" ht="24.2" customHeight="1">
      <c r="A192" s="36"/>
      <c r="B192" s="37"/>
      <c r="C192" s="180" t="s">
        <v>349</v>
      </c>
      <c r="D192" s="180" t="s">
        <v>139</v>
      </c>
      <c r="E192" s="181" t="s">
        <v>486</v>
      </c>
      <c r="F192" s="182" t="s">
        <v>487</v>
      </c>
      <c r="G192" s="183" t="s">
        <v>142</v>
      </c>
      <c r="H192" s="184">
        <v>8</v>
      </c>
      <c r="I192" s="185"/>
      <c r="J192" s="186">
        <f>ROUND(I192*H192,2)</f>
        <v>0</v>
      </c>
      <c r="K192" s="182" t="s">
        <v>143</v>
      </c>
      <c r="L192" s="41"/>
      <c r="M192" s="187" t="s">
        <v>19</v>
      </c>
      <c r="N192" s="188" t="s">
        <v>43</v>
      </c>
      <c r="O192" s="66"/>
      <c r="P192" s="189">
        <f>O192*H192</f>
        <v>0</v>
      </c>
      <c r="Q192" s="189">
        <v>1.2305000000000001E-4</v>
      </c>
      <c r="R192" s="189">
        <f>Q192*H192</f>
        <v>9.8440000000000008E-4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219</v>
      </c>
      <c r="AT192" s="191" t="s">
        <v>139</v>
      </c>
      <c r="AU192" s="191" t="s">
        <v>80</v>
      </c>
      <c r="AY192" s="19" t="s">
        <v>136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78</v>
      </c>
      <c r="BK192" s="192">
        <f>ROUND(I192*H192,2)</f>
        <v>0</v>
      </c>
      <c r="BL192" s="19" t="s">
        <v>219</v>
      </c>
      <c r="BM192" s="191" t="s">
        <v>596</v>
      </c>
    </row>
    <row r="193" spans="1:51" s="2" customFormat="1" ht="11.25">
      <c r="A193" s="36"/>
      <c r="B193" s="37"/>
      <c r="C193" s="38"/>
      <c r="D193" s="193" t="s">
        <v>146</v>
      </c>
      <c r="E193" s="38"/>
      <c r="F193" s="194" t="s">
        <v>489</v>
      </c>
      <c r="G193" s="38"/>
      <c r="H193" s="38"/>
      <c r="I193" s="195"/>
      <c r="J193" s="38"/>
      <c r="K193" s="38"/>
      <c r="L193" s="41"/>
      <c r="M193" s="196"/>
      <c r="N193" s="197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146</v>
      </c>
      <c r="AU193" s="19" t="s">
        <v>80</v>
      </c>
    </row>
    <row r="194" spans="1:51" s="13" customFormat="1" ht="11.25">
      <c r="B194" s="198"/>
      <c r="C194" s="199"/>
      <c r="D194" s="200" t="s">
        <v>160</v>
      </c>
      <c r="E194" s="201" t="s">
        <v>19</v>
      </c>
      <c r="F194" s="202" t="s">
        <v>593</v>
      </c>
      <c r="G194" s="199"/>
      <c r="H194" s="203">
        <v>8</v>
      </c>
      <c r="I194" s="204"/>
      <c r="J194" s="199"/>
      <c r="K194" s="199"/>
      <c r="L194" s="205"/>
      <c r="M194" s="245"/>
      <c r="N194" s="246"/>
      <c r="O194" s="246"/>
      <c r="P194" s="246"/>
      <c r="Q194" s="246"/>
      <c r="R194" s="246"/>
      <c r="S194" s="246"/>
      <c r="T194" s="247"/>
      <c r="AT194" s="209" t="s">
        <v>160</v>
      </c>
      <c r="AU194" s="209" t="s">
        <v>80</v>
      </c>
      <c r="AV194" s="13" t="s">
        <v>80</v>
      </c>
      <c r="AW194" s="13" t="s">
        <v>32</v>
      </c>
      <c r="AX194" s="13" t="s">
        <v>78</v>
      </c>
      <c r="AY194" s="209" t="s">
        <v>136</v>
      </c>
    </row>
    <row r="195" spans="1:51" s="2" customFormat="1" ht="6.95" customHeight="1">
      <c r="A195" s="36"/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41"/>
      <c r="M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</row>
  </sheetData>
  <sheetProtection algorithmName="SHA-512" hashValue="CDbiMtufKxKhGgrOpnqaf3fMs9OH4Wh4KNTUOH0pBGnNmJfPgMqRKnyD+t3gowCmEXWg6h9ZpcJcWDiO8EsRlw==" saltValue="/XmYQLFTXz2zktvKWRoJwbzqAlZiNRaV5+KVuZjZTMdM9go6sNUWvpe27pSKg8y2rYuuzW48Huw1dmN190g8+w==" spinCount="100000" sheet="1" objects="1" scenarios="1" formatColumns="0" formatRows="0" autoFilter="0"/>
  <autoFilter ref="C99:K194"/>
  <mergeCells count="15">
    <mergeCell ref="E86:H86"/>
    <mergeCell ref="E90:H90"/>
    <mergeCell ref="E88:H88"/>
    <mergeCell ref="E92:H92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4" r:id="rId1"/>
    <hyperlink ref="F107" r:id="rId2"/>
    <hyperlink ref="F109" r:id="rId3"/>
    <hyperlink ref="F111" r:id="rId4"/>
    <hyperlink ref="F113" r:id="rId5"/>
    <hyperlink ref="F115" r:id="rId6"/>
    <hyperlink ref="F117" r:id="rId7"/>
    <hyperlink ref="F119" r:id="rId8"/>
    <hyperlink ref="F124" r:id="rId9"/>
    <hyperlink ref="F126" r:id="rId10"/>
    <hyperlink ref="F128" r:id="rId11"/>
    <hyperlink ref="F130" r:id="rId12"/>
    <hyperlink ref="F133" r:id="rId13"/>
    <hyperlink ref="F135" r:id="rId14"/>
    <hyperlink ref="F139" r:id="rId15"/>
    <hyperlink ref="F141" r:id="rId16"/>
    <hyperlink ref="F145" r:id="rId17"/>
    <hyperlink ref="F147" r:id="rId18"/>
    <hyperlink ref="F149" r:id="rId19"/>
    <hyperlink ref="F152" r:id="rId20"/>
    <hyperlink ref="F155" r:id="rId21"/>
    <hyperlink ref="F159" r:id="rId22"/>
    <hyperlink ref="F163" r:id="rId23"/>
    <hyperlink ref="F166" r:id="rId24"/>
    <hyperlink ref="F168" r:id="rId25"/>
    <hyperlink ref="F171" r:id="rId26"/>
    <hyperlink ref="F173" r:id="rId27"/>
    <hyperlink ref="F175" r:id="rId28"/>
    <hyperlink ref="F177" r:id="rId29"/>
    <hyperlink ref="F179" r:id="rId30"/>
    <hyperlink ref="F181" r:id="rId31"/>
    <hyperlink ref="F184" r:id="rId32"/>
    <hyperlink ref="F187" r:id="rId33"/>
    <hyperlink ref="F190" r:id="rId34"/>
    <hyperlink ref="F193" r:id="rId3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9" t="s">
        <v>95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96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1" t="str">
        <f>'Rekapitulace stavby'!K6</f>
        <v>Oprava fasády u kompresorovny</v>
      </c>
      <c r="F7" s="382"/>
      <c r="G7" s="382"/>
      <c r="H7" s="382"/>
      <c r="L7" s="22"/>
    </row>
    <row r="8" spans="1:46" s="2" customFormat="1" ht="12" customHeight="1">
      <c r="A8" s="36"/>
      <c r="B8" s="41"/>
      <c r="C8" s="36"/>
      <c r="D8" s="114" t="s">
        <v>97</v>
      </c>
      <c r="E8" s="36"/>
      <c r="F8" s="36"/>
      <c r="G8" s="36"/>
      <c r="H8" s="36"/>
      <c r="I8" s="36"/>
      <c r="J8" s="36"/>
      <c r="K8" s="36"/>
      <c r="L8" s="11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5" t="s">
        <v>597</v>
      </c>
      <c r="F9" s="384"/>
      <c r="G9" s="384"/>
      <c r="H9" s="384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4" t="s">
        <v>19</v>
      </c>
      <c r="G11" s="36"/>
      <c r="H11" s="36"/>
      <c r="I11" s="114" t="s">
        <v>20</v>
      </c>
      <c r="J11" s="104" t="s">
        <v>19</v>
      </c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4" t="s">
        <v>22</v>
      </c>
      <c r="G12" s="36"/>
      <c r="H12" s="36"/>
      <c r="I12" s="114" t="s">
        <v>23</v>
      </c>
      <c r="J12" s="117" t="str">
        <f>'Rekapitulace stavby'!AN8</f>
        <v>12. 9. 2025</v>
      </c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4" t="str">
        <f>IF('Rekapitulace stavby'!AN10="","",'Rekapitulace stavby'!AN10)</f>
        <v/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4" t="str">
        <f>IF('Rekapitulace stavby'!E11="","",'Rekapitulace stavby'!E11)</f>
        <v xml:space="preserve"> </v>
      </c>
      <c r="F15" s="36"/>
      <c r="G15" s="36"/>
      <c r="H15" s="36"/>
      <c r="I15" s="114" t="s">
        <v>28</v>
      </c>
      <c r="J15" s="104" t="str">
        <f>IF('Rekapitulace stavby'!AN11="","",'Rekapitulace stavby'!AN11)</f>
        <v/>
      </c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6" t="str">
        <f>'Rekapitulace stavby'!E14</f>
        <v>Vyplň údaj</v>
      </c>
      <c r="F18" s="387"/>
      <c r="G18" s="387"/>
      <c r="H18" s="387"/>
      <c r="I18" s="114" t="s">
        <v>28</v>
      </c>
      <c r="J18" s="32" t="str">
        <f>'Rekapitulace stavby'!AN14</f>
        <v>Vyplň údaj</v>
      </c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4" t="str">
        <f>IF('Rekapitulace stavby'!AN16="","",'Rekapitulace stavby'!AN16)</f>
        <v/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4" t="str">
        <f>IF('Rekapitulace stavby'!E17="","",'Rekapitulace stavby'!E17)</f>
        <v xml:space="preserve"> </v>
      </c>
      <c r="F21" s="36"/>
      <c r="G21" s="36"/>
      <c r="H21" s="36"/>
      <c r="I21" s="114" t="s">
        <v>28</v>
      </c>
      <c r="J21" s="104" t="str">
        <f>IF('Rekapitulace stavby'!AN17="","",'Rekapitulace stavby'!AN17)</f>
        <v/>
      </c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33</v>
      </c>
      <c r="E23" s="36"/>
      <c r="F23" s="36"/>
      <c r="G23" s="36"/>
      <c r="H23" s="36"/>
      <c r="I23" s="114" t="s">
        <v>26</v>
      </c>
      <c r="J23" s="104" t="s">
        <v>34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4" t="s">
        <v>35</v>
      </c>
      <c r="F24" s="36"/>
      <c r="G24" s="36"/>
      <c r="H24" s="36"/>
      <c r="I24" s="114" t="s">
        <v>28</v>
      </c>
      <c r="J24" s="104" t="s">
        <v>19</v>
      </c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36</v>
      </c>
      <c r="E26" s="36"/>
      <c r="F26" s="36"/>
      <c r="G26" s="36"/>
      <c r="H26" s="36"/>
      <c r="I26" s="36"/>
      <c r="J26" s="36"/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8"/>
      <c r="B27" s="119"/>
      <c r="C27" s="118"/>
      <c r="D27" s="118"/>
      <c r="E27" s="388" t="s">
        <v>37</v>
      </c>
      <c r="F27" s="388"/>
      <c r="G27" s="388"/>
      <c r="H27" s="388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1"/>
      <c r="J29" s="121"/>
      <c r="K29" s="121"/>
      <c r="L29" s="11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2" t="s">
        <v>38</v>
      </c>
      <c r="E30" s="36"/>
      <c r="F30" s="36"/>
      <c r="G30" s="36"/>
      <c r="H30" s="36"/>
      <c r="I30" s="36"/>
      <c r="J30" s="123">
        <f>ROUND(J82, 2)</f>
        <v>0</v>
      </c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4" t="s">
        <v>40</v>
      </c>
      <c r="G32" s="36"/>
      <c r="H32" s="36"/>
      <c r="I32" s="124" t="s">
        <v>39</v>
      </c>
      <c r="J32" s="124" t="s">
        <v>41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5" t="s">
        <v>42</v>
      </c>
      <c r="E33" s="114" t="s">
        <v>43</v>
      </c>
      <c r="F33" s="125">
        <f>ROUND((SUM(BE82:BE90)),  2)</f>
        <v>0</v>
      </c>
      <c r="G33" s="36"/>
      <c r="H33" s="36"/>
      <c r="I33" s="126">
        <v>0.21</v>
      </c>
      <c r="J33" s="125">
        <f>ROUND(((SUM(BE82:BE90))*I33),  2)</f>
        <v>0</v>
      </c>
      <c r="K33" s="36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44</v>
      </c>
      <c r="F34" s="125">
        <f>ROUND((SUM(BF82:BF90)),  2)</f>
        <v>0</v>
      </c>
      <c r="G34" s="36"/>
      <c r="H34" s="36"/>
      <c r="I34" s="126">
        <v>0.12</v>
      </c>
      <c r="J34" s="125">
        <f>ROUND(((SUM(BF82:BF90))*I34),  2)</f>
        <v>0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45</v>
      </c>
      <c r="F35" s="125">
        <f>ROUND((SUM(BG82:BG90)),  2)</f>
        <v>0</v>
      </c>
      <c r="G35" s="36"/>
      <c r="H35" s="36"/>
      <c r="I35" s="126">
        <v>0.21</v>
      </c>
      <c r="J35" s="125">
        <f>0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46</v>
      </c>
      <c r="F36" s="125">
        <f>ROUND((SUM(BH82:BH90)),  2)</f>
        <v>0</v>
      </c>
      <c r="G36" s="36"/>
      <c r="H36" s="36"/>
      <c r="I36" s="126">
        <v>0.12</v>
      </c>
      <c r="J36" s="125">
        <f>0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47</v>
      </c>
      <c r="F37" s="125">
        <f>ROUND((SUM(BI82:BI90)),  2)</f>
        <v>0</v>
      </c>
      <c r="G37" s="36"/>
      <c r="H37" s="36"/>
      <c r="I37" s="126">
        <v>0</v>
      </c>
      <c r="J37" s="125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48</v>
      </c>
      <c r="E39" s="129"/>
      <c r="F39" s="129"/>
      <c r="G39" s="130" t="s">
        <v>49</v>
      </c>
      <c r="H39" s="131" t="s">
        <v>50</v>
      </c>
      <c r="I39" s="129"/>
      <c r="J39" s="132">
        <f>SUM(J30:J37)</f>
        <v>0</v>
      </c>
      <c r="K39" s="133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103</v>
      </c>
      <c r="D45" s="38"/>
      <c r="E45" s="38"/>
      <c r="F45" s="38"/>
      <c r="G45" s="38"/>
      <c r="H45" s="38"/>
      <c r="I45" s="38"/>
      <c r="J45" s="38"/>
      <c r="K45" s="38"/>
      <c r="L45" s="11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9" t="str">
        <f>E7</f>
        <v>Oprava fasády u kompresorovny</v>
      </c>
      <c r="F48" s="390"/>
      <c r="G48" s="390"/>
      <c r="H48" s="390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97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6" t="str">
        <f>E9</f>
        <v>99 - Vedlejší a ostatní náklady</v>
      </c>
      <c r="F50" s="392"/>
      <c r="G50" s="392"/>
      <c r="H50" s="392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Nemocnice Chomutov KZ</v>
      </c>
      <c r="G52" s="38"/>
      <c r="H52" s="38"/>
      <c r="I52" s="31" t="s">
        <v>23</v>
      </c>
      <c r="J52" s="61" t="str">
        <f>IF(J12="","",J12)</f>
        <v>12. 9. 2025</v>
      </c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31</v>
      </c>
      <c r="J54" s="34" t="str">
        <f>E21</f>
        <v xml:space="preserve"> </v>
      </c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Milan Křehla</v>
      </c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104</v>
      </c>
      <c r="D57" s="139"/>
      <c r="E57" s="139"/>
      <c r="F57" s="139"/>
      <c r="G57" s="139"/>
      <c r="H57" s="139"/>
      <c r="I57" s="139"/>
      <c r="J57" s="140" t="s">
        <v>105</v>
      </c>
      <c r="K57" s="139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70</v>
      </c>
      <c r="D59" s="38"/>
      <c r="E59" s="38"/>
      <c r="F59" s="38"/>
      <c r="G59" s="38"/>
      <c r="H59" s="38"/>
      <c r="I59" s="38"/>
      <c r="J59" s="79">
        <f>J82</f>
        <v>0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106</v>
      </c>
    </row>
    <row r="60" spans="1:47" s="9" customFormat="1" ht="24.95" customHeight="1">
      <c r="B60" s="142"/>
      <c r="C60" s="143"/>
      <c r="D60" s="144" t="s">
        <v>598</v>
      </c>
      <c r="E60" s="145"/>
      <c r="F60" s="145"/>
      <c r="G60" s="145"/>
      <c r="H60" s="145"/>
      <c r="I60" s="145"/>
      <c r="J60" s="146">
        <f>J83</f>
        <v>0</v>
      </c>
      <c r="K60" s="143"/>
      <c r="L60" s="147"/>
    </row>
    <row r="61" spans="1:47" s="10" customFormat="1" ht="19.899999999999999" customHeight="1">
      <c r="B61" s="148"/>
      <c r="C61" s="98"/>
      <c r="D61" s="149" t="s">
        <v>599</v>
      </c>
      <c r="E61" s="150"/>
      <c r="F61" s="150"/>
      <c r="G61" s="150"/>
      <c r="H61" s="150"/>
      <c r="I61" s="150"/>
      <c r="J61" s="151">
        <f>J84</f>
        <v>0</v>
      </c>
      <c r="K61" s="98"/>
      <c r="L61" s="152"/>
    </row>
    <row r="62" spans="1:47" s="10" customFormat="1" ht="19.899999999999999" customHeight="1">
      <c r="B62" s="148"/>
      <c r="C62" s="98"/>
      <c r="D62" s="149" t="s">
        <v>600</v>
      </c>
      <c r="E62" s="150"/>
      <c r="F62" s="150"/>
      <c r="G62" s="150"/>
      <c r="H62" s="150"/>
      <c r="I62" s="150"/>
      <c r="J62" s="151">
        <f>J88</f>
        <v>0</v>
      </c>
      <c r="K62" s="98"/>
      <c r="L62" s="152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5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11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5" customHeight="1">
      <c r="A68" s="36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1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5" customHeight="1">
      <c r="A69" s="36"/>
      <c r="B69" s="37"/>
      <c r="C69" s="25" t="s">
        <v>121</v>
      </c>
      <c r="D69" s="38"/>
      <c r="E69" s="38"/>
      <c r="F69" s="38"/>
      <c r="G69" s="38"/>
      <c r="H69" s="38"/>
      <c r="I69" s="38"/>
      <c r="J69" s="38"/>
      <c r="K69" s="38"/>
      <c r="L69" s="11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38"/>
      <c r="J71" s="38"/>
      <c r="K71" s="38"/>
      <c r="L71" s="11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6.5" customHeight="1">
      <c r="A72" s="36"/>
      <c r="B72" s="37"/>
      <c r="C72" s="38"/>
      <c r="D72" s="38"/>
      <c r="E72" s="389" t="str">
        <f>E7</f>
        <v>Oprava fasády u kompresorovny</v>
      </c>
      <c r="F72" s="390"/>
      <c r="G72" s="390"/>
      <c r="H72" s="390"/>
      <c r="I72" s="38"/>
      <c r="J72" s="38"/>
      <c r="K72" s="38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97</v>
      </c>
      <c r="D73" s="38"/>
      <c r="E73" s="38"/>
      <c r="F73" s="38"/>
      <c r="G73" s="38"/>
      <c r="H73" s="38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36" t="str">
        <f>E9</f>
        <v>99 - Vedlejší a ostatní náklady</v>
      </c>
      <c r="F74" s="392"/>
      <c r="G74" s="392"/>
      <c r="H74" s="392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21</v>
      </c>
      <c r="D76" s="38"/>
      <c r="E76" s="38"/>
      <c r="F76" s="29" t="str">
        <f>F12</f>
        <v>Nemocnice Chomutov KZ</v>
      </c>
      <c r="G76" s="38"/>
      <c r="H76" s="38"/>
      <c r="I76" s="31" t="s">
        <v>23</v>
      </c>
      <c r="J76" s="61" t="str">
        <f>IF(J12="","",J12)</f>
        <v>12. 9. 2025</v>
      </c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>
      <c r="A78" s="36"/>
      <c r="B78" s="37"/>
      <c r="C78" s="31" t="s">
        <v>25</v>
      </c>
      <c r="D78" s="38"/>
      <c r="E78" s="38"/>
      <c r="F78" s="29" t="str">
        <f>E15</f>
        <v xml:space="preserve"> </v>
      </c>
      <c r="G78" s="38"/>
      <c r="H78" s="38"/>
      <c r="I78" s="31" t="s">
        <v>31</v>
      </c>
      <c r="J78" s="34" t="str">
        <f>E21</f>
        <v xml:space="preserve"> </v>
      </c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29</v>
      </c>
      <c r="D79" s="38"/>
      <c r="E79" s="38"/>
      <c r="F79" s="29" t="str">
        <f>IF(E18="","",E18)</f>
        <v>Vyplň údaj</v>
      </c>
      <c r="G79" s="38"/>
      <c r="H79" s="38"/>
      <c r="I79" s="31" t="s">
        <v>33</v>
      </c>
      <c r="J79" s="34" t="str">
        <f>E24</f>
        <v>Milan Křehla</v>
      </c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53"/>
      <c r="B81" s="154"/>
      <c r="C81" s="155" t="s">
        <v>122</v>
      </c>
      <c r="D81" s="156" t="s">
        <v>57</v>
      </c>
      <c r="E81" s="156" t="s">
        <v>53</v>
      </c>
      <c r="F81" s="156" t="s">
        <v>54</v>
      </c>
      <c r="G81" s="156" t="s">
        <v>123</v>
      </c>
      <c r="H81" s="156" t="s">
        <v>124</v>
      </c>
      <c r="I81" s="156" t="s">
        <v>125</v>
      </c>
      <c r="J81" s="156" t="s">
        <v>105</v>
      </c>
      <c r="K81" s="157" t="s">
        <v>126</v>
      </c>
      <c r="L81" s="158"/>
      <c r="M81" s="70" t="s">
        <v>19</v>
      </c>
      <c r="N81" s="71" t="s">
        <v>42</v>
      </c>
      <c r="O81" s="71" t="s">
        <v>127</v>
      </c>
      <c r="P81" s="71" t="s">
        <v>128</v>
      </c>
      <c r="Q81" s="71" t="s">
        <v>129</v>
      </c>
      <c r="R81" s="71" t="s">
        <v>130</v>
      </c>
      <c r="S81" s="71" t="s">
        <v>131</v>
      </c>
      <c r="T81" s="72" t="s">
        <v>132</v>
      </c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</row>
    <row r="82" spans="1:65" s="2" customFormat="1" ht="22.9" customHeight="1">
      <c r="A82" s="36"/>
      <c r="B82" s="37"/>
      <c r="C82" s="77" t="s">
        <v>133</v>
      </c>
      <c r="D82" s="38"/>
      <c r="E82" s="38"/>
      <c r="F82" s="38"/>
      <c r="G82" s="38"/>
      <c r="H82" s="38"/>
      <c r="I82" s="38"/>
      <c r="J82" s="159">
        <f>BK82</f>
        <v>0</v>
      </c>
      <c r="K82" s="38"/>
      <c r="L82" s="41"/>
      <c r="M82" s="73"/>
      <c r="N82" s="160"/>
      <c r="O82" s="74"/>
      <c r="P82" s="161">
        <f>P83</f>
        <v>0</v>
      </c>
      <c r="Q82" s="74"/>
      <c r="R82" s="161">
        <f>R83</f>
        <v>0</v>
      </c>
      <c r="S82" s="74"/>
      <c r="T82" s="162">
        <f>T83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71</v>
      </c>
      <c r="AU82" s="19" t="s">
        <v>106</v>
      </c>
      <c r="BK82" s="163">
        <f>BK83</f>
        <v>0</v>
      </c>
    </row>
    <row r="83" spans="1:65" s="12" customFormat="1" ht="25.9" customHeight="1">
      <c r="B83" s="164"/>
      <c r="C83" s="165"/>
      <c r="D83" s="166" t="s">
        <v>71</v>
      </c>
      <c r="E83" s="167" t="s">
        <v>601</v>
      </c>
      <c r="F83" s="167" t="s">
        <v>602</v>
      </c>
      <c r="G83" s="165"/>
      <c r="H83" s="165"/>
      <c r="I83" s="168"/>
      <c r="J83" s="169">
        <f>BK83</f>
        <v>0</v>
      </c>
      <c r="K83" s="165"/>
      <c r="L83" s="170"/>
      <c r="M83" s="171"/>
      <c r="N83" s="172"/>
      <c r="O83" s="172"/>
      <c r="P83" s="173">
        <f>P84+P88</f>
        <v>0</v>
      </c>
      <c r="Q83" s="172"/>
      <c r="R83" s="173">
        <f>R84+R88</f>
        <v>0</v>
      </c>
      <c r="S83" s="172"/>
      <c r="T83" s="174">
        <f>T84+T88</f>
        <v>0</v>
      </c>
      <c r="AR83" s="175" t="s">
        <v>162</v>
      </c>
      <c r="AT83" s="176" t="s">
        <v>71</v>
      </c>
      <c r="AU83" s="176" t="s">
        <v>72</v>
      </c>
      <c r="AY83" s="175" t="s">
        <v>136</v>
      </c>
      <c r="BK83" s="177">
        <f>BK84+BK88</f>
        <v>0</v>
      </c>
    </row>
    <row r="84" spans="1:65" s="12" customFormat="1" ht="22.9" customHeight="1">
      <c r="B84" s="164"/>
      <c r="C84" s="165"/>
      <c r="D84" s="166" t="s">
        <v>71</v>
      </c>
      <c r="E84" s="178" t="s">
        <v>603</v>
      </c>
      <c r="F84" s="178" t="s">
        <v>604</v>
      </c>
      <c r="G84" s="165"/>
      <c r="H84" s="165"/>
      <c r="I84" s="168"/>
      <c r="J84" s="179">
        <f>BK84</f>
        <v>0</v>
      </c>
      <c r="K84" s="165"/>
      <c r="L84" s="170"/>
      <c r="M84" s="171"/>
      <c r="N84" s="172"/>
      <c r="O84" s="172"/>
      <c r="P84" s="173">
        <f>SUM(P85:P87)</f>
        <v>0</v>
      </c>
      <c r="Q84" s="172"/>
      <c r="R84" s="173">
        <f>SUM(R85:R87)</f>
        <v>0</v>
      </c>
      <c r="S84" s="172"/>
      <c r="T84" s="174">
        <f>SUM(T85:T87)</f>
        <v>0</v>
      </c>
      <c r="AR84" s="175" t="s">
        <v>162</v>
      </c>
      <c r="AT84" s="176" t="s">
        <v>71</v>
      </c>
      <c r="AU84" s="176" t="s">
        <v>78</v>
      </c>
      <c r="AY84" s="175" t="s">
        <v>136</v>
      </c>
      <c r="BK84" s="177">
        <f>SUM(BK85:BK87)</f>
        <v>0</v>
      </c>
    </row>
    <row r="85" spans="1:65" s="2" customFormat="1" ht="16.5" customHeight="1">
      <c r="A85" s="36"/>
      <c r="B85" s="37"/>
      <c r="C85" s="180" t="s">
        <v>78</v>
      </c>
      <c r="D85" s="180" t="s">
        <v>139</v>
      </c>
      <c r="E85" s="181" t="s">
        <v>605</v>
      </c>
      <c r="F85" s="182" t="s">
        <v>604</v>
      </c>
      <c r="G85" s="183" t="s">
        <v>606</v>
      </c>
      <c r="H85" s="184">
        <v>0.03</v>
      </c>
      <c r="I85" s="185"/>
      <c r="J85" s="186">
        <f>ROUND(I85*H85,2)</f>
        <v>0</v>
      </c>
      <c r="K85" s="182" t="s">
        <v>143</v>
      </c>
      <c r="L85" s="41"/>
      <c r="M85" s="187" t="s">
        <v>19</v>
      </c>
      <c r="N85" s="188" t="s">
        <v>43</v>
      </c>
      <c r="O85" s="66"/>
      <c r="P85" s="189">
        <f>O85*H85</f>
        <v>0</v>
      </c>
      <c r="Q85" s="189">
        <v>0</v>
      </c>
      <c r="R85" s="189">
        <f>Q85*H85</f>
        <v>0</v>
      </c>
      <c r="S85" s="189">
        <v>0</v>
      </c>
      <c r="T85" s="190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91" t="s">
        <v>607</v>
      </c>
      <c r="AT85" s="191" t="s">
        <v>139</v>
      </c>
      <c r="AU85" s="191" t="s">
        <v>80</v>
      </c>
      <c r="AY85" s="19" t="s">
        <v>136</v>
      </c>
      <c r="BE85" s="192">
        <f>IF(N85="základní",J85,0)</f>
        <v>0</v>
      </c>
      <c r="BF85" s="192">
        <f>IF(N85="snížená",J85,0)</f>
        <v>0</v>
      </c>
      <c r="BG85" s="192">
        <f>IF(N85="zákl. přenesená",J85,0)</f>
        <v>0</v>
      </c>
      <c r="BH85" s="192">
        <f>IF(N85="sníž. přenesená",J85,0)</f>
        <v>0</v>
      </c>
      <c r="BI85" s="192">
        <f>IF(N85="nulová",J85,0)</f>
        <v>0</v>
      </c>
      <c r="BJ85" s="19" t="s">
        <v>78</v>
      </c>
      <c r="BK85" s="192">
        <f>ROUND(I85*H85,2)</f>
        <v>0</v>
      </c>
      <c r="BL85" s="19" t="s">
        <v>607</v>
      </c>
      <c r="BM85" s="191" t="s">
        <v>608</v>
      </c>
    </row>
    <row r="86" spans="1:65" s="2" customFormat="1" ht="11.25">
      <c r="A86" s="36"/>
      <c r="B86" s="37"/>
      <c r="C86" s="38"/>
      <c r="D86" s="193" t="s">
        <v>146</v>
      </c>
      <c r="E86" s="38"/>
      <c r="F86" s="194" t="s">
        <v>609</v>
      </c>
      <c r="G86" s="38"/>
      <c r="H86" s="38"/>
      <c r="I86" s="195"/>
      <c r="J86" s="38"/>
      <c r="K86" s="38"/>
      <c r="L86" s="41"/>
      <c r="M86" s="196"/>
      <c r="N86" s="197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146</v>
      </c>
      <c r="AU86" s="19" t="s">
        <v>80</v>
      </c>
    </row>
    <row r="87" spans="1:65" s="2" customFormat="1" ht="29.25">
      <c r="A87" s="36"/>
      <c r="B87" s="37"/>
      <c r="C87" s="38"/>
      <c r="D87" s="200" t="s">
        <v>610</v>
      </c>
      <c r="E87" s="38"/>
      <c r="F87" s="248" t="s">
        <v>611</v>
      </c>
      <c r="G87" s="38"/>
      <c r="H87" s="38"/>
      <c r="I87" s="195"/>
      <c r="J87" s="38"/>
      <c r="K87" s="38"/>
      <c r="L87" s="41"/>
      <c r="M87" s="196"/>
      <c r="N87" s="197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610</v>
      </c>
      <c r="AU87" s="19" t="s">
        <v>80</v>
      </c>
    </row>
    <row r="88" spans="1:65" s="12" customFormat="1" ht="22.9" customHeight="1">
      <c r="B88" s="164"/>
      <c r="C88" s="165"/>
      <c r="D88" s="166" t="s">
        <v>71</v>
      </c>
      <c r="E88" s="178" t="s">
        <v>612</v>
      </c>
      <c r="F88" s="178" t="s">
        <v>613</v>
      </c>
      <c r="G88" s="165"/>
      <c r="H88" s="165"/>
      <c r="I88" s="168"/>
      <c r="J88" s="179">
        <f>BK88</f>
        <v>0</v>
      </c>
      <c r="K88" s="165"/>
      <c r="L88" s="170"/>
      <c r="M88" s="171"/>
      <c r="N88" s="172"/>
      <c r="O88" s="172"/>
      <c r="P88" s="173">
        <f>SUM(P89:P90)</f>
        <v>0</v>
      </c>
      <c r="Q88" s="172"/>
      <c r="R88" s="173">
        <f>SUM(R89:R90)</f>
        <v>0</v>
      </c>
      <c r="S88" s="172"/>
      <c r="T88" s="174">
        <f>SUM(T89:T90)</f>
        <v>0</v>
      </c>
      <c r="AR88" s="175" t="s">
        <v>162</v>
      </c>
      <c r="AT88" s="176" t="s">
        <v>71</v>
      </c>
      <c r="AU88" s="176" t="s">
        <v>78</v>
      </c>
      <c r="AY88" s="175" t="s">
        <v>136</v>
      </c>
      <c r="BK88" s="177">
        <f>SUM(BK89:BK90)</f>
        <v>0</v>
      </c>
    </row>
    <row r="89" spans="1:65" s="2" customFormat="1" ht="16.5" customHeight="1">
      <c r="A89" s="36"/>
      <c r="B89" s="37"/>
      <c r="C89" s="180" t="s">
        <v>80</v>
      </c>
      <c r="D89" s="180" t="s">
        <v>139</v>
      </c>
      <c r="E89" s="181" t="s">
        <v>614</v>
      </c>
      <c r="F89" s="182" t="s">
        <v>613</v>
      </c>
      <c r="G89" s="183" t="s">
        <v>615</v>
      </c>
      <c r="H89" s="184">
        <v>0.02</v>
      </c>
      <c r="I89" s="185"/>
      <c r="J89" s="186">
        <f>ROUND(I89*H89,2)</f>
        <v>0</v>
      </c>
      <c r="K89" s="182" t="s">
        <v>143</v>
      </c>
      <c r="L89" s="41"/>
      <c r="M89" s="187" t="s">
        <v>19</v>
      </c>
      <c r="N89" s="188" t="s">
        <v>43</v>
      </c>
      <c r="O89" s="66"/>
      <c r="P89" s="189">
        <f>O89*H89</f>
        <v>0</v>
      </c>
      <c r="Q89" s="189">
        <v>0</v>
      </c>
      <c r="R89" s="189">
        <f>Q89*H89</f>
        <v>0</v>
      </c>
      <c r="S89" s="189">
        <v>0</v>
      </c>
      <c r="T89" s="190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1" t="s">
        <v>607</v>
      </c>
      <c r="AT89" s="191" t="s">
        <v>139</v>
      </c>
      <c r="AU89" s="191" t="s">
        <v>80</v>
      </c>
      <c r="AY89" s="19" t="s">
        <v>136</v>
      </c>
      <c r="BE89" s="192">
        <f>IF(N89="základní",J89,0)</f>
        <v>0</v>
      </c>
      <c r="BF89" s="192">
        <f>IF(N89="snížená",J89,0)</f>
        <v>0</v>
      </c>
      <c r="BG89" s="192">
        <f>IF(N89="zákl. přenesená",J89,0)</f>
        <v>0</v>
      </c>
      <c r="BH89" s="192">
        <f>IF(N89="sníž. přenesená",J89,0)</f>
        <v>0</v>
      </c>
      <c r="BI89" s="192">
        <f>IF(N89="nulová",J89,0)</f>
        <v>0</v>
      </c>
      <c r="BJ89" s="19" t="s">
        <v>78</v>
      </c>
      <c r="BK89" s="192">
        <f>ROUND(I89*H89,2)</f>
        <v>0</v>
      </c>
      <c r="BL89" s="19" t="s">
        <v>607</v>
      </c>
      <c r="BM89" s="191" t="s">
        <v>616</v>
      </c>
    </row>
    <row r="90" spans="1:65" s="2" customFormat="1" ht="11.25">
      <c r="A90" s="36"/>
      <c r="B90" s="37"/>
      <c r="C90" s="38"/>
      <c r="D90" s="193" t="s">
        <v>146</v>
      </c>
      <c r="E90" s="38"/>
      <c r="F90" s="194" t="s">
        <v>617</v>
      </c>
      <c r="G90" s="38"/>
      <c r="H90" s="38"/>
      <c r="I90" s="195"/>
      <c r="J90" s="38"/>
      <c r="K90" s="38"/>
      <c r="L90" s="41"/>
      <c r="M90" s="241"/>
      <c r="N90" s="242"/>
      <c r="O90" s="243"/>
      <c r="P90" s="243"/>
      <c r="Q90" s="243"/>
      <c r="R90" s="243"/>
      <c r="S90" s="243"/>
      <c r="T90" s="244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146</v>
      </c>
      <c r="AU90" s="19" t="s">
        <v>80</v>
      </c>
    </row>
    <row r="91" spans="1:65" s="2" customFormat="1" ht="6.95" customHeight="1">
      <c r="A91" s="36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41"/>
      <c r="M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</sheetData>
  <sheetProtection algorithmName="SHA-512" hashValue="e+ykYntWY3r31Od6ymMdov4slJyvRjqV+UHebL/ppiHDzhhlY/2meHWldiFZAkHkGJ7TWZlga70EpvmteG0OvQ==" saltValue="7gaNHcJoAV7j0RIg6Ebsv9dpFGj3oJGyw4jCcXK2V2D6RTt2cQP5Tvd7+JI3f8wyl4/hutivBxc8zVKYsp7RDA==" spinCount="100000" sheet="1" objects="1" scenarios="1" formatColumns="0" formatRows="0" autoFilter="0"/>
  <autoFilter ref="C81:K90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/>
    <hyperlink ref="F90" r:id="rId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49" customWidth="1"/>
    <col min="2" max="2" width="1.6640625" style="249" customWidth="1"/>
    <col min="3" max="4" width="5" style="249" customWidth="1"/>
    <col min="5" max="5" width="11.6640625" style="249" customWidth="1"/>
    <col min="6" max="6" width="9.1640625" style="249" customWidth="1"/>
    <col min="7" max="7" width="5" style="249" customWidth="1"/>
    <col min="8" max="8" width="77.83203125" style="249" customWidth="1"/>
    <col min="9" max="10" width="20" style="249" customWidth="1"/>
    <col min="11" max="11" width="1.6640625" style="249" customWidth="1"/>
  </cols>
  <sheetData>
    <row r="1" spans="2:11" s="1" customFormat="1" ht="37.5" customHeight="1"/>
    <row r="2" spans="2:11" s="1" customFormat="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pans="2:11" s="16" customFormat="1" ht="45" customHeight="1">
      <c r="B3" s="253"/>
      <c r="C3" s="395" t="s">
        <v>618</v>
      </c>
      <c r="D3" s="395"/>
      <c r="E3" s="395"/>
      <c r="F3" s="395"/>
      <c r="G3" s="395"/>
      <c r="H3" s="395"/>
      <c r="I3" s="395"/>
      <c r="J3" s="395"/>
      <c r="K3" s="254"/>
    </row>
    <row r="4" spans="2:11" s="1" customFormat="1" ht="25.5" customHeight="1">
      <c r="B4" s="255"/>
      <c r="C4" s="394" t="s">
        <v>619</v>
      </c>
      <c r="D4" s="394"/>
      <c r="E4" s="394"/>
      <c r="F4" s="394"/>
      <c r="G4" s="394"/>
      <c r="H4" s="394"/>
      <c r="I4" s="394"/>
      <c r="J4" s="394"/>
      <c r="K4" s="256"/>
    </row>
    <row r="5" spans="2:11" s="1" customFormat="1" ht="5.25" customHeight="1">
      <c r="B5" s="255"/>
      <c r="C5" s="257"/>
      <c r="D5" s="257"/>
      <c r="E5" s="257"/>
      <c r="F5" s="257"/>
      <c r="G5" s="257"/>
      <c r="H5" s="257"/>
      <c r="I5" s="257"/>
      <c r="J5" s="257"/>
      <c r="K5" s="256"/>
    </row>
    <row r="6" spans="2:11" s="1" customFormat="1" ht="15" customHeight="1">
      <c r="B6" s="255"/>
      <c r="C6" s="393" t="s">
        <v>620</v>
      </c>
      <c r="D6" s="393"/>
      <c r="E6" s="393"/>
      <c r="F6" s="393"/>
      <c r="G6" s="393"/>
      <c r="H6" s="393"/>
      <c r="I6" s="393"/>
      <c r="J6" s="393"/>
      <c r="K6" s="256"/>
    </row>
    <row r="7" spans="2:11" s="1" customFormat="1" ht="15" customHeight="1">
      <c r="B7" s="259"/>
      <c r="C7" s="393" t="s">
        <v>621</v>
      </c>
      <c r="D7" s="393"/>
      <c r="E7" s="393"/>
      <c r="F7" s="393"/>
      <c r="G7" s="393"/>
      <c r="H7" s="393"/>
      <c r="I7" s="393"/>
      <c r="J7" s="393"/>
      <c r="K7" s="256"/>
    </row>
    <row r="8" spans="2:11" s="1" customFormat="1" ht="12.75" customHeight="1">
      <c r="B8" s="259"/>
      <c r="C8" s="258"/>
      <c r="D8" s="258"/>
      <c r="E8" s="258"/>
      <c r="F8" s="258"/>
      <c r="G8" s="258"/>
      <c r="H8" s="258"/>
      <c r="I8" s="258"/>
      <c r="J8" s="258"/>
      <c r="K8" s="256"/>
    </row>
    <row r="9" spans="2:11" s="1" customFormat="1" ht="15" customHeight="1">
      <c r="B9" s="259"/>
      <c r="C9" s="393" t="s">
        <v>622</v>
      </c>
      <c r="D9" s="393"/>
      <c r="E9" s="393"/>
      <c r="F9" s="393"/>
      <c r="G9" s="393"/>
      <c r="H9" s="393"/>
      <c r="I9" s="393"/>
      <c r="J9" s="393"/>
      <c r="K9" s="256"/>
    </row>
    <row r="10" spans="2:11" s="1" customFormat="1" ht="15" customHeight="1">
      <c r="B10" s="259"/>
      <c r="C10" s="258"/>
      <c r="D10" s="393" t="s">
        <v>623</v>
      </c>
      <c r="E10" s="393"/>
      <c r="F10" s="393"/>
      <c r="G10" s="393"/>
      <c r="H10" s="393"/>
      <c r="I10" s="393"/>
      <c r="J10" s="393"/>
      <c r="K10" s="256"/>
    </row>
    <row r="11" spans="2:11" s="1" customFormat="1" ht="15" customHeight="1">
      <c r="B11" s="259"/>
      <c r="C11" s="260"/>
      <c r="D11" s="393" t="s">
        <v>624</v>
      </c>
      <c r="E11" s="393"/>
      <c r="F11" s="393"/>
      <c r="G11" s="393"/>
      <c r="H11" s="393"/>
      <c r="I11" s="393"/>
      <c r="J11" s="393"/>
      <c r="K11" s="256"/>
    </row>
    <row r="12" spans="2:11" s="1" customFormat="1" ht="15" customHeight="1">
      <c r="B12" s="259"/>
      <c r="C12" s="260"/>
      <c r="D12" s="258"/>
      <c r="E12" s="258"/>
      <c r="F12" s="258"/>
      <c r="G12" s="258"/>
      <c r="H12" s="258"/>
      <c r="I12" s="258"/>
      <c r="J12" s="258"/>
      <c r="K12" s="256"/>
    </row>
    <row r="13" spans="2:11" s="1" customFormat="1" ht="15" customHeight="1">
      <c r="B13" s="259"/>
      <c r="C13" s="260"/>
      <c r="D13" s="261" t="s">
        <v>625</v>
      </c>
      <c r="E13" s="258"/>
      <c r="F13" s="258"/>
      <c r="G13" s="258"/>
      <c r="H13" s="258"/>
      <c r="I13" s="258"/>
      <c r="J13" s="258"/>
      <c r="K13" s="256"/>
    </row>
    <row r="14" spans="2:11" s="1" customFormat="1" ht="12.75" customHeight="1">
      <c r="B14" s="259"/>
      <c r="C14" s="260"/>
      <c r="D14" s="260"/>
      <c r="E14" s="260"/>
      <c r="F14" s="260"/>
      <c r="G14" s="260"/>
      <c r="H14" s="260"/>
      <c r="I14" s="260"/>
      <c r="J14" s="260"/>
      <c r="K14" s="256"/>
    </row>
    <row r="15" spans="2:11" s="1" customFormat="1" ht="15" customHeight="1">
      <c r="B15" s="259"/>
      <c r="C15" s="260"/>
      <c r="D15" s="393" t="s">
        <v>626</v>
      </c>
      <c r="E15" s="393"/>
      <c r="F15" s="393"/>
      <c r="G15" s="393"/>
      <c r="H15" s="393"/>
      <c r="I15" s="393"/>
      <c r="J15" s="393"/>
      <c r="K15" s="256"/>
    </row>
    <row r="16" spans="2:11" s="1" customFormat="1" ht="15" customHeight="1">
      <c r="B16" s="259"/>
      <c r="C16" s="260"/>
      <c r="D16" s="393" t="s">
        <v>627</v>
      </c>
      <c r="E16" s="393"/>
      <c r="F16" s="393"/>
      <c r="G16" s="393"/>
      <c r="H16" s="393"/>
      <c r="I16" s="393"/>
      <c r="J16" s="393"/>
      <c r="K16" s="256"/>
    </row>
    <row r="17" spans="2:11" s="1" customFormat="1" ht="15" customHeight="1">
      <c r="B17" s="259"/>
      <c r="C17" s="260"/>
      <c r="D17" s="393" t="s">
        <v>628</v>
      </c>
      <c r="E17" s="393"/>
      <c r="F17" s="393"/>
      <c r="G17" s="393"/>
      <c r="H17" s="393"/>
      <c r="I17" s="393"/>
      <c r="J17" s="393"/>
      <c r="K17" s="256"/>
    </row>
    <row r="18" spans="2:11" s="1" customFormat="1" ht="15" customHeight="1">
      <c r="B18" s="259"/>
      <c r="C18" s="260"/>
      <c r="D18" s="260"/>
      <c r="E18" s="262" t="s">
        <v>77</v>
      </c>
      <c r="F18" s="393" t="s">
        <v>629</v>
      </c>
      <c r="G18" s="393"/>
      <c r="H18" s="393"/>
      <c r="I18" s="393"/>
      <c r="J18" s="393"/>
      <c r="K18" s="256"/>
    </row>
    <row r="19" spans="2:11" s="1" customFormat="1" ht="15" customHeight="1">
      <c r="B19" s="259"/>
      <c r="C19" s="260"/>
      <c r="D19" s="260"/>
      <c r="E19" s="262" t="s">
        <v>630</v>
      </c>
      <c r="F19" s="393" t="s">
        <v>631</v>
      </c>
      <c r="G19" s="393"/>
      <c r="H19" s="393"/>
      <c r="I19" s="393"/>
      <c r="J19" s="393"/>
      <c r="K19" s="256"/>
    </row>
    <row r="20" spans="2:11" s="1" customFormat="1" ht="15" customHeight="1">
      <c r="B20" s="259"/>
      <c r="C20" s="260"/>
      <c r="D20" s="260"/>
      <c r="E20" s="262" t="s">
        <v>632</v>
      </c>
      <c r="F20" s="393" t="s">
        <v>633</v>
      </c>
      <c r="G20" s="393"/>
      <c r="H20" s="393"/>
      <c r="I20" s="393"/>
      <c r="J20" s="393"/>
      <c r="K20" s="256"/>
    </row>
    <row r="21" spans="2:11" s="1" customFormat="1" ht="15" customHeight="1">
      <c r="B21" s="259"/>
      <c r="C21" s="260"/>
      <c r="D21" s="260"/>
      <c r="E21" s="262" t="s">
        <v>634</v>
      </c>
      <c r="F21" s="393" t="s">
        <v>94</v>
      </c>
      <c r="G21" s="393"/>
      <c r="H21" s="393"/>
      <c r="I21" s="393"/>
      <c r="J21" s="393"/>
      <c r="K21" s="256"/>
    </row>
    <row r="22" spans="2:11" s="1" customFormat="1" ht="15" customHeight="1">
      <c r="B22" s="259"/>
      <c r="C22" s="260"/>
      <c r="D22" s="260"/>
      <c r="E22" s="262" t="s">
        <v>635</v>
      </c>
      <c r="F22" s="393" t="s">
        <v>636</v>
      </c>
      <c r="G22" s="393"/>
      <c r="H22" s="393"/>
      <c r="I22" s="393"/>
      <c r="J22" s="393"/>
      <c r="K22" s="256"/>
    </row>
    <row r="23" spans="2:11" s="1" customFormat="1" ht="15" customHeight="1">
      <c r="B23" s="259"/>
      <c r="C23" s="260"/>
      <c r="D23" s="260"/>
      <c r="E23" s="262" t="s">
        <v>83</v>
      </c>
      <c r="F23" s="393" t="s">
        <v>637</v>
      </c>
      <c r="G23" s="393"/>
      <c r="H23" s="393"/>
      <c r="I23" s="393"/>
      <c r="J23" s="393"/>
      <c r="K23" s="256"/>
    </row>
    <row r="24" spans="2:11" s="1" customFormat="1" ht="12.75" customHeight="1">
      <c r="B24" s="259"/>
      <c r="C24" s="260"/>
      <c r="D24" s="260"/>
      <c r="E24" s="260"/>
      <c r="F24" s="260"/>
      <c r="G24" s="260"/>
      <c r="H24" s="260"/>
      <c r="I24" s="260"/>
      <c r="J24" s="260"/>
      <c r="K24" s="256"/>
    </row>
    <row r="25" spans="2:11" s="1" customFormat="1" ht="15" customHeight="1">
      <c r="B25" s="259"/>
      <c r="C25" s="393" t="s">
        <v>638</v>
      </c>
      <c r="D25" s="393"/>
      <c r="E25" s="393"/>
      <c r="F25" s="393"/>
      <c r="G25" s="393"/>
      <c r="H25" s="393"/>
      <c r="I25" s="393"/>
      <c r="J25" s="393"/>
      <c r="K25" s="256"/>
    </row>
    <row r="26" spans="2:11" s="1" customFormat="1" ht="15" customHeight="1">
      <c r="B26" s="259"/>
      <c r="C26" s="393" t="s">
        <v>639</v>
      </c>
      <c r="D26" s="393"/>
      <c r="E26" s="393"/>
      <c r="F26" s="393"/>
      <c r="G26" s="393"/>
      <c r="H26" s="393"/>
      <c r="I26" s="393"/>
      <c r="J26" s="393"/>
      <c r="K26" s="256"/>
    </row>
    <row r="27" spans="2:11" s="1" customFormat="1" ht="15" customHeight="1">
      <c r="B27" s="259"/>
      <c r="C27" s="258"/>
      <c r="D27" s="393" t="s">
        <v>640</v>
      </c>
      <c r="E27" s="393"/>
      <c r="F27" s="393"/>
      <c r="G27" s="393"/>
      <c r="H27" s="393"/>
      <c r="I27" s="393"/>
      <c r="J27" s="393"/>
      <c r="K27" s="256"/>
    </row>
    <row r="28" spans="2:11" s="1" customFormat="1" ht="15" customHeight="1">
      <c r="B28" s="259"/>
      <c r="C28" s="260"/>
      <c r="D28" s="393" t="s">
        <v>641</v>
      </c>
      <c r="E28" s="393"/>
      <c r="F28" s="393"/>
      <c r="G28" s="393"/>
      <c r="H28" s="393"/>
      <c r="I28" s="393"/>
      <c r="J28" s="393"/>
      <c r="K28" s="256"/>
    </row>
    <row r="29" spans="2:11" s="1" customFormat="1" ht="12.75" customHeight="1">
      <c r="B29" s="259"/>
      <c r="C29" s="260"/>
      <c r="D29" s="260"/>
      <c r="E29" s="260"/>
      <c r="F29" s="260"/>
      <c r="G29" s="260"/>
      <c r="H29" s="260"/>
      <c r="I29" s="260"/>
      <c r="J29" s="260"/>
      <c r="K29" s="256"/>
    </row>
    <row r="30" spans="2:11" s="1" customFormat="1" ht="15" customHeight="1">
      <c r="B30" s="259"/>
      <c r="C30" s="260"/>
      <c r="D30" s="393" t="s">
        <v>642</v>
      </c>
      <c r="E30" s="393"/>
      <c r="F30" s="393"/>
      <c r="G30" s="393"/>
      <c r="H30" s="393"/>
      <c r="I30" s="393"/>
      <c r="J30" s="393"/>
      <c r="K30" s="256"/>
    </row>
    <row r="31" spans="2:11" s="1" customFormat="1" ht="15" customHeight="1">
      <c r="B31" s="259"/>
      <c r="C31" s="260"/>
      <c r="D31" s="393" t="s">
        <v>643</v>
      </c>
      <c r="E31" s="393"/>
      <c r="F31" s="393"/>
      <c r="G31" s="393"/>
      <c r="H31" s="393"/>
      <c r="I31" s="393"/>
      <c r="J31" s="393"/>
      <c r="K31" s="256"/>
    </row>
    <row r="32" spans="2:11" s="1" customFormat="1" ht="12.75" customHeight="1">
      <c r="B32" s="259"/>
      <c r="C32" s="260"/>
      <c r="D32" s="260"/>
      <c r="E32" s="260"/>
      <c r="F32" s="260"/>
      <c r="G32" s="260"/>
      <c r="H32" s="260"/>
      <c r="I32" s="260"/>
      <c r="J32" s="260"/>
      <c r="K32" s="256"/>
    </row>
    <row r="33" spans="2:11" s="1" customFormat="1" ht="15" customHeight="1">
      <c r="B33" s="259"/>
      <c r="C33" s="260"/>
      <c r="D33" s="393" t="s">
        <v>644</v>
      </c>
      <c r="E33" s="393"/>
      <c r="F33" s="393"/>
      <c r="G33" s="393"/>
      <c r="H33" s="393"/>
      <c r="I33" s="393"/>
      <c r="J33" s="393"/>
      <c r="K33" s="256"/>
    </row>
    <row r="34" spans="2:11" s="1" customFormat="1" ht="15" customHeight="1">
      <c r="B34" s="259"/>
      <c r="C34" s="260"/>
      <c r="D34" s="393" t="s">
        <v>645</v>
      </c>
      <c r="E34" s="393"/>
      <c r="F34" s="393"/>
      <c r="G34" s="393"/>
      <c r="H34" s="393"/>
      <c r="I34" s="393"/>
      <c r="J34" s="393"/>
      <c r="K34" s="256"/>
    </row>
    <row r="35" spans="2:11" s="1" customFormat="1" ht="15" customHeight="1">
      <c r="B35" s="259"/>
      <c r="C35" s="260"/>
      <c r="D35" s="393" t="s">
        <v>646</v>
      </c>
      <c r="E35" s="393"/>
      <c r="F35" s="393"/>
      <c r="G35" s="393"/>
      <c r="H35" s="393"/>
      <c r="I35" s="393"/>
      <c r="J35" s="393"/>
      <c r="K35" s="256"/>
    </row>
    <row r="36" spans="2:11" s="1" customFormat="1" ht="15" customHeight="1">
      <c r="B36" s="259"/>
      <c r="C36" s="260"/>
      <c r="D36" s="258"/>
      <c r="E36" s="261" t="s">
        <v>122</v>
      </c>
      <c r="F36" s="258"/>
      <c r="G36" s="393" t="s">
        <v>647</v>
      </c>
      <c r="H36" s="393"/>
      <c r="I36" s="393"/>
      <c r="J36" s="393"/>
      <c r="K36" s="256"/>
    </row>
    <row r="37" spans="2:11" s="1" customFormat="1" ht="30.75" customHeight="1">
      <c r="B37" s="259"/>
      <c r="C37" s="260"/>
      <c r="D37" s="258"/>
      <c r="E37" s="261" t="s">
        <v>648</v>
      </c>
      <c r="F37" s="258"/>
      <c r="G37" s="393" t="s">
        <v>649</v>
      </c>
      <c r="H37" s="393"/>
      <c r="I37" s="393"/>
      <c r="J37" s="393"/>
      <c r="K37" s="256"/>
    </row>
    <row r="38" spans="2:11" s="1" customFormat="1" ht="15" customHeight="1">
      <c r="B38" s="259"/>
      <c r="C38" s="260"/>
      <c r="D38" s="258"/>
      <c r="E38" s="261" t="s">
        <v>53</v>
      </c>
      <c r="F38" s="258"/>
      <c r="G38" s="393" t="s">
        <v>650</v>
      </c>
      <c r="H38" s="393"/>
      <c r="I38" s="393"/>
      <c r="J38" s="393"/>
      <c r="K38" s="256"/>
    </row>
    <row r="39" spans="2:11" s="1" customFormat="1" ht="15" customHeight="1">
      <c r="B39" s="259"/>
      <c r="C39" s="260"/>
      <c r="D39" s="258"/>
      <c r="E39" s="261" t="s">
        <v>54</v>
      </c>
      <c r="F39" s="258"/>
      <c r="G39" s="393" t="s">
        <v>651</v>
      </c>
      <c r="H39" s="393"/>
      <c r="I39" s="393"/>
      <c r="J39" s="393"/>
      <c r="K39" s="256"/>
    </row>
    <row r="40" spans="2:11" s="1" customFormat="1" ht="15" customHeight="1">
      <c r="B40" s="259"/>
      <c r="C40" s="260"/>
      <c r="D40" s="258"/>
      <c r="E40" s="261" t="s">
        <v>123</v>
      </c>
      <c r="F40" s="258"/>
      <c r="G40" s="393" t="s">
        <v>652</v>
      </c>
      <c r="H40" s="393"/>
      <c r="I40" s="393"/>
      <c r="J40" s="393"/>
      <c r="K40" s="256"/>
    </row>
    <row r="41" spans="2:11" s="1" customFormat="1" ht="15" customHeight="1">
      <c r="B41" s="259"/>
      <c r="C41" s="260"/>
      <c r="D41" s="258"/>
      <c r="E41" s="261" t="s">
        <v>124</v>
      </c>
      <c r="F41" s="258"/>
      <c r="G41" s="393" t="s">
        <v>653</v>
      </c>
      <c r="H41" s="393"/>
      <c r="I41" s="393"/>
      <c r="J41" s="393"/>
      <c r="K41" s="256"/>
    </row>
    <row r="42" spans="2:11" s="1" customFormat="1" ht="15" customHeight="1">
      <c r="B42" s="259"/>
      <c r="C42" s="260"/>
      <c r="D42" s="258"/>
      <c r="E42" s="261" t="s">
        <v>654</v>
      </c>
      <c r="F42" s="258"/>
      <c r="G42" s="393" t="s">
        <v>655</v>
      </c>
      <c r="H42" s="393"/>
      <c r="I42" s="393"/>
      <c r="J42" s="393"/>
      <c r="K42" s="256"/>
    </row>
    <row r="43" spans="2:11" s="1" customFormat="1" ht="15" customHeight="1">
      <c r="B43" s="259"/>
      <c r="C43" s="260"/>
      <c r="D43" s="258"/>
      <c r="E43" s="261"/>
      <c r="F43" s="258"/>
      <c r="G43" s="393" t="s">
        <v>656</v>
      </c>
      <c r="H43" s="393"/>
      <c r="I43" s="393"/>
      <c r="J43" s="393"/>
      <c r="K43" s="256"/>
    </row>
    <row r="44" spans="2:11" s="1" customFormat="1" ht="15" customHeight="1">
      <c r="B44" s="259"/>
      <c r="C44" s="260"/>
      <c r="D44" s="258"/>
      <c r="E44" s="261" t="s">
        <v>657</v>
      </c>
      <c r="F44" s="258"/>
      <c r="G44" s="393" t="s">
        <v>658</v>
      </c>
      <c r="H44" s="393"/>
      <c r="I44" s="393"/>
      <c r="J44" s="393"/>
      <c r="K44" s="256"/>
    </row>
    <row r="45" spans="2:11" s="1" customFormat="1" ht="15" customHeight="1">
      <c r="B45" s="259"/>
      <c r="C45" s="260"/>
      <c r="D45" s="258"/>
      <c r="E45" s="261" t="s">
        <v>126</v>
      </c>
      <c r="F45" s="258"/>
      <c r="G45" s="393" t="s">
        <v>659</v>
      </c>
      <c r="H45" s="393"/>
      <c r="I45" s="393"/>
      <c r="J45" s="393"/>
      <c r="K45" s="256"/>
    </row>
    <row r="46" spans="2:11" s="1" customFormat="1" ht="12.75" customHeight="1">
      <c r="B46" s="259"/>
      <c r="C46" s="260"/>
      <c r="D46" s="258"/>
      <c r="E46" s="258"/>
      <c r="F46" s="258"/>
      <c r="G46" s="258"/>
      <c r="H46" s="258"/>
      <c r="I46" s="258"/>
      <c r="J46" s="258"/>
      <c r="K46" s="256"/>
    </row>
    <row r="47" spans="2:11" s="1" customFormat="1" ht="15" customHeight="1">
      <c r="B47" s="259"/>
      <c r="C47" s="260"/>
      <c r="D47" s="393" t="s">
        <v>660</v>
      </c>
      <c r="E47" s="393"/>
      <c r="F47" s="393"/>
      <c r="G47" s="393"/>
      <c r="H47" s="393"/>
      <c r="I47" s="393"/>
      <c r="J47" s="393"/>
      <c r="K47" s="256"/>
    </row>
    <row r="48" spans="2:11" s="1" customFormat="1" ht="15" customHeight="1">
      <c r="B48" s="259"/>
      <c r="C48" s="260"/>
      <c r="D48" s="260"/>
      <c r="E48" s="393" t="s">
        <v>661</v>
      </c>
      <c r="F48" s="393"/>
      <c r="G48" s="393"/>
      <c r="H48" s="393"/>
      <c r="I48" s="393"/>
      <c r="J48" s="393"/>
      <c r="K48" s="256"/>
    </row>
    <row r="49" spans="2:11" s="1" customFormat="1" ht="15" customHeight="1">
      <c r="B49" s="259"/>
      <c r="C49" s="260"/>
      <c r="D49" s="260"/>
      <c r="E49" s="393" t="s">
        <v>662</v>
      </c>
      <c r="F49" s="393"/>
      <c r="G49" s="393"/>
      <c r="H49" s="393"/>
      <c r="I49" s="393"/>
      <c r="J49" s="393"/>
      <c r="K49" s="256"/>
    </row>
    <row r="50" spans="2:11" s="1" customFormat="1" ht="15" customHeight="1">
      <c r="B50" s="259"/>
      <c r="C50" s="260"/>
      <c r="D50" s="260"/>
      <c r="E50" s="393" t="s">
        <v>663</v>
      </c>
      <c r="F50" s="393"/>
      <c r="G50" s="393"/>
      <c r="H50" s="393"/>
      <c r="I50" s="393"/>
      <c r="J50" s="393"/>
      <c r="K50" s="256"/>
    </row>
    <row r="51" spans="2:11" s="1" customFormat="1" ht="15" customHeight="1">
      <c r="B51" s="259"/>
      <c r="C51" s="260"/>
      <c r="D51" s="393" t="s">
        <v>664</v>
      </c>
      <c r="E51" s="393"/>
      <c r="F51" s="393"/>
      <c r="G51" s="393"/>
      <c r="H51" s="393"/>
      <c r="I51" s="393"/>
      <c r="J51" s="393"/>
      <c r="K51" s="256"/>
    </row>
    <row r="52" spans="2:11" s="1" customFormat="1" ht="25.5" customHeight="1">
      <c r="B52" s="255"/>
      <c r="C52" s="394" t="s">
        <v>665</v>
      </c>
      <c r="D52" s="394"/>
      <c r="E52" s="394"/>
      <c r="F52" s="394"/>
      <c r="G52" s="394"/>
      <c r="H52" s="394"/>
      <c r="I52" s="394"/>
      <c r="J52" s="394"/>
      <c r="K52" s="256"/>
    </row>
    <row r="53" spans="2:11" s="1" customFormat="1" ht="5.25" customHeight="1">
      <c r="B53" s="255"/>
      <c r="C53" s="257"/>
      <c r="D53" s="257"/>
      <c r="E53" s="257"/>
      <c r="F53" s="257"/>
      <c r="G53" s="257"/>
      <c r="H53" s="257"/>
      <c r="I53" s="257"/>
      <c r="J53" s="257"/>
      <c r="K53" s="256"/>
    </row>
    <row r="54" spans="2:11" s="1" customFormat="1" ht="15" customHeight="1">
      <c r="B54" s="255"/>
      <c r="C54" s="393" t="s">
        <v>666</v>
      </c>
      <c r="D54" s="393"/>
      <c r="E54" s="393"/>
      <c r="F54" s="393"/>
      <c r="G54" s="393"/>
      <c r="H54" s="393"/>
      <c r="I54" s="393"/>
      <c r="J54" s="393"/>
      <c r="K54" s="256"/>
    </row>
    <row r="55" spans="2:11" s="1" customFormat="1" ht="15" customHeight="1">
      <c r="B55" s="255"/>
      <c r="C55" s="393" t="s">
        <v>667</v>
      </c>
      <c r="D55" s="393"/>
      <c r="E55" s="393"/>
      <c r="F55" s="393"/>
      <c r="G55" s="393"/>
      <c r="H55" s="393"/>
      <c r="I55" s="393"/>
      <c r="J55" s="393"/>
      <c r="K55" s="256"/>
    </row>
    <row r="56" spans="2:11" s="1" customFormat="1" ht="12.75" customHeight="1">
      <c r="B56" s="255"/>
      <c r="C56" s="258"/>
      <c r="D56" s="258"/>
      <c r="E56" s="258"/>
      <c r="F56" s="258"/>
      <c r="G56" s="258"/>
      <c r="H56" s="258"/>
      <c r="I56" s="258"/>
      <c r="J56" s="258"/>
      <c r="K56" s="256"/>
    </row>
    <row r="57" spans="2:11" s="1" customFormat="1" ht="15" customHeight="1">
      <c r="B57" s="255"/>
      <c r="C57" s="393" t="s">
        <v>668</v>
      </c>
      <c r="D57" s="393"/>
      <c r="E57" s="393"/>
      <c r="F57" s="393"/>
      <c r="G57" s="393"/>
      <c r="H57" s="393"/>
      <c r="I57" s="393"/>
      <c r="J57" s="393"/>
      <c r="K57" s="256"/>
    </row>
    <row r="58" spans="2:11" s="1" customFormat="1" ht="15" customHeight="1">
      <c r="B58" s="255"/>
      <c r="C58" s="260"/>
      <c r="D58" s="393" t="s">
        <v>669</v>
      </c>
      <c r="E58" s="393"/>
      <c r="F58" s="393"/>
      <c r="G58" s="393"/>
      <c r="H58" s="393"/>
      <c r="I58" s="393"/>
      <c r="J58" s="393"/>
      <c r="K58" s="256"/>
    </row>
    <row r="59" spans="2:11" s="1" customFormat="1" ht="15" customHeight="1">
      <c r="B59" s="255"/>
      <c r="C59" s="260"/>
      <c r="D59" s="393" t="s">
        <v>670</v>
      </c>
      <c r="E59" s="393"/>
      <c r="F59" s="393"/>
      <c r="G59" s="393"/>
      <c r="H59" s="393"/>
      <c r="I59" s="393"/>
      <c r="J59" s="393"/>
      <c r="K59" s="256"/>
    </row>
    <row r="60" spans="2:11" s="1" customFormat="1" ht="15" customHeight="1">
      <c r="B60" s="255"/>
      <c r="C60" s="260"/>
      <c r="D60" s="393" t="s">
        <v>671</v>
      </c>
      <c r="E60" s="393"/>
      <c r="F60" s="393"/>
      <c r="G60" s="393"/>
      <c r="H60" s="393"/>
      <c r="I60" s="393"/>
      <c r="J60" s="393"/>
      <c r="K60" s="256"/>
    </row>
    <row r="61" spans="2:11" s="1" customFormat="1" ht="15" customHeight="1">
      <c r="B61" s="255"/>
      <c r="C61" s="260"/>
      <c r="D61" s="393" t="s">
        <v>672</v>
      </c>
      <c r="E61" s="393"/>
      <c r="F61" s="393"/>
      <c r="G61" s="393"/>
      <c r="H61" s="393"/>
      <c r="I61" s="393"/>
      <c r="J61" s="393"/>
      <c r="K61" s="256"/>
    </row>
    <row r="62" spans="2:11" s="1" customFormat="1" ht="15" customHeight="1">
      <c r="B62" s="255"/>
      <c r="C62" s="260"/>
      <c r="D62" s="396" t="s">
        <v>673</v>
      </c>
      <c r="E62" s="396"/>
      <c r="F62" s="396"/>
      <c r="G62" s="396"/>
      <c r="H62" s="396"/>
      <c r="I62" s="396"/>
      <c r="J62" s="396"/>
      <c r="K62" s="256"/>
    </row>
    <row r="63" spans="2:11" s="1" customFormat="1" ht="15" customHeight="1">
      <c r="B63" s="255"/>
      <c r="C63" s="260"/>
      <c r="D63" s="393" t="s">
        <v>674</v>
      </c>
      <c r="E63" s="393"/>
      <c r="F63" s="393"/>
      <c r="G63" s="393"/>
      <c r="H63" s="393"/>
      <c r="I63" s="393"/>
      <c r="J63" s="393"/>
      <c r="K63" s="256"/>
    </row>
    <row r="64" spans="2:11" s="1" customFormat="1" ht="12.75" customHeight="1">
      <c r="B64" s="255"/>
      <c r="C64" s="260"/>
      <c r="D64" s="260"/>
      <c r="E64" s="263"/>
      <c r="F64" s="260"/>
      <c r="G64" s="260"/>
      <c r="H64" s="260"/>
      <c r="I64" s="260"/>
      <c r="J64" s="260"/>
      <c r="K64" s="256"/>
    </row>
    <row r="65" spans="2:11" s="1" customFormat="1" ht="15" customHeight="1">
      <c r="B65" s="255"/>
      <c r="C65" s="260"/>
      <c r="D65" s="393" t="s">
        <v>675</v>
      </c>
      <c r="E65" s="393"/>
      <c r="F65" s="393"/>
      <c r="G65" s="393"/>
      <c r="H65" s="393"/>
      <c r="I65" s="393"/>
      <c r="J65" s="393"/>
      <c r="K65" s="256"/>
    </row>
    <row r="66" spans="2:11" s="1" customFormat="1" ht="15" customHeight="1">
      <c r="B66" s="255"/>
      <c r="C66" s="260"/>
      <c r="D66" s="396" t="s">
        <v>676</v>
      </c>
      <c r="E66" s="396"/>
      <c r="F66" s="396"/>
      <c r="G66" s="396"/>
      <c r="H66" s="396"/>
      <c r="I66" s="396"/>
      <c r="J66" s="396"/>
      <c r="K66" s="256"/>
    </row>
    <row r="67" spans="2:11" s="1" customFormat="1" ht="15" customHeight="1">
      <c r="B67" s="255"/>
      <c r="C67" s="260"/>
      <c r="D67" s="393" t="s">
        <v>677</v>
      </c>
      <c r="E67" s="393"/>
      <c r="F67" s="393"/>
      <c r="G67" s="393"/>
      <c r="H67" s="393"/>
      <c r="I67" s="393"/>
      <c r="J67" s="393"/>
      <c r="K67" s="256"/>
    </row>
    <row r="68" spans="2:11" s="1" customFormat="1" ht="15" customHeight="1">
      <c r="B68" s="255"/>
      <c r="C68" s="260"/>
      <c r="D68" s="393" t="s">
        <v>678</v>
      </c>
      <c r="E68" s="393"/>
      <c r="F68" s="393"/>
      <c r="G68" s="393"/>
      <c r="H68" s="393"/>
      <c r="I68" s="393"/>
      <c r="J68" s="393"/>
      <c r="K68" s="256"/>
    </row>
    <row r="69" spans="2:11" s="1" customFormat="1" ht="15" customHeight="1">
      <c r="B69" s="255"/>
      <c r="C69" s="260"/>
      <c r="D69" s="393" t="s">
        <v>679</v>
      </c>
      <c r="E69" s="393"/>
      <c r="F69" s="393"/>
      <c r="G69" s="393"/>
      <c r="H69" s="393"/>
      <c r="I69" s="393"/>
      <c r="J69" s="393"/>
      <c r="K69" s="256"/>
    </row>
    <row r="70" spans="2:11" s="1" customFormat="1" ht="15" customHeight="1">
      <c r="B70" s="255"/>
      <c r="C70" s="260"/>
      <c r="D70" s="393" t="s">
        <v>680</v>
      </c>
      <c r="E70" s="393"/>
      <c r="F70" s="393"/>
      <c r="G70" s="393"/>
      <c r="H70" s="393"/>
      <c r="I70" s="393"/>
      <c r="J70" s="393"/>
      <c r="K70" s="256"/>
    </row>
    <row r="71" spans="2:11" s="1" customFormat="1" ht="12.75" customHeight="1">
      <c r="B71" s="264"/>
      <c r="C71" s="265"/>
      <c r="D71" s="265"/>
      <c r="E71" s="265"/>
      <c r="F71" s="265"/>
      <c r="G71" s="265"/>
      <c r="H71" s="265"/>
      <c r="I71" s="265"/>
      <c r="J71" s="265"/>
      <c r="K71" s="266"/>
    </row>
    <row r="72" spans="2:11" s="1" customFormat="1" ht="18.75" customHeight="1">
      <c r="B72" s="267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s="1" customFormat="1" ht="18.75" customHeight="1">
      <c r="B73" s="268"/>
      <c r="C73" s="268"/>
      <c r="D73" s="268"/>
      <c r="E73" s="268"/>
      <c r="F73" s="268"/>
      <c r="G73" s="268"/>
      <c r="H73" s="268"/>
      <c r="I73" s="268"/>
      <c r="J73" s="268"/>
      <c r="K73" s="268"/>
    </row>
    <row r="74" spans="2:11" s="1" customFormat="1" ht="7.5" customHeight="1">
      <c r="B74" s="269"/>
      <c r="C74" s="270"/>
      <c r="D74" s="270"/>
      <c r="E74" s="270"/>
      <c r="F74" s="270"/>
      <c r="G74" s="270"/>
      <c r="H74" s="270"/>
      <c r="I74" s="270"/>
      <c r="J74" s="270"/>
      <c r="K74" s="271"/>
    </row>
    <row r="75" spans="2:11" s="1" customFormat="1" ht="45" customHeight="1">
      <c r="B75" s="272"/>
      <c r="C75" s="397" t="s">
        <v>681</v>
      </c>
      <c r="D75" s="397"/>
      <c r="E75" s="397"/>
      <c r="F75" s="397"/>
      <c r="G75" s="397"/>
      <c r="H75" s="397"/>
      <c r="I75" s="397"/>
      <c r="J75" s="397"/>
      <c r="K75" s="273"/>
    </row>
    <row r="76" spans="2:11" s="1" customFormat="1" ht="17.25" customHeight="1">
      <c r="B76" s="272"/>
      <c r="C76" s="274" t="s">
        <v>682</v>
      </c>
      <c r="D76" s="274"/>
      <c r="E76" s="274"/>
      <c r="F76" s="274" t="s">
        <v>683</v>
      </c>
      <c r="G76" s="275"/>
      <c r="H76" s="274" t="s">
        <v>54</v>
      </c>
      <c r="I76" s="274" t="s">
        <v>57</v>
      </c>
      <c r="J76" s="274" t="s">
        <v>684</v>
      </c>
      <c r="K76" s="273"/>
    </row>
    <row r="77" spans="2:11" s="1" customFormat="1" ht="17.25" customHeight="1">
      <c r="B77" s="272"/>
      <c r="C77" s="276" t="s">
        <v>685</v>
      </c>
      <c r="D77" s="276"/>
      <c r="E77" s="276"/>
      <c r="F77" s="277" t="s">
        <v>686</v>
      </c>
      <c r="G77" s="278"/>
      <c r="H77" s="276"/>
      <c r="I77" s="276"/>
      <c r="J77" s="276" t="s">
        <v>687</v>
      </c>
      <c r="K77" s="273"/>
    </row>
    <row r="78" spans="2:11" s="1" customFormat="1" ht="5.25" customHeight="1">
      <c r="B78" s="272"/>
      <c r="C78" s="279"/>
      <c r="D78" s="279"/>
      <c r="E78" s="279"/>
      <c r="F78" s="279"/>
      <c r="G78" s="280"/>
      <c r="H78" s="279"/>
      <c r="I78" s="279"/>
      <c r="J78" s="279"/>
      <c r="K78" s="273"/>
    </row>
    <row r="79" spans="2:11" s="1" customFormat="1" ht="15" customHeight="1">
      <c r="B79" s="272"/>
      <c r="C79" s="261" t="s">
        <v>53</v>
      </c>
      <c r="D79" s="281"/>
      <c r="E79" s="281"/>
      <c r="F79" s="282" t="s">
        <v>688</v>
      </c>
      <c r="G79" s="283"/>
      <c r="H79" s="261" t="s">
        <v>689</v>
      </c>
      <c r="I79" s="261" t="s">
        <v>690</v>
      </c>
      <c r="J79" s="261">
        <v>20</v>
      </c>
      <c r="K79" s="273"/>
    </row>
    <row r="80" spans="2:11" s="1" customFormat="1" ht="15" customHeight="1">
      <c r="B80" s="272"/>
      <c r="C80" s="261" t="s">
        <v>691</v>
      </c>
      <c r="D80" s="261"/>
      <c r="E80" s="261"/>
      <c r="F80" s="282" t="s">
        <v>688</v>
      </c>
      <c r="G80" s="283"/>
      <c r="H80" s="261" t="s">
        <v>692</v>
      </c>
      <c r="I80" s="261" t="s">
        <v>690</v>
      </c>
      <c r="J80" s="261">
        <v>120</v>
      </c>
      <c r="K80" s="273"/>
    </row>
    <row r="81" spans="2:11" s="1" customFormat="1" ht="15" customHeight="1">
      <c r="B81" s="284"/>
      <c r="C81" s="261" t="s">
        <v>693</v>
      </c>
      <c r="D81" s="261"/>
      <c r="E81" s="261"/>
      <c r="F81" s="282" t="s">
        <v>694</v>
      </c>
      <c r="G81" s="283"/>
      <c r="H81" s="261" t="s">
        <v>695</v>
      </c>
      <c r="I81" s="261" t="s">
        <v>690</v>
      </c>
      <c r="J81" s="261">
        <v>50</v>
      </c>
      <c r="K81" s="273"/>
    </row>
    <row r="82" spans="2:11" s="1" customFormat="1" ht="15" customHeight="1">
      <c r="B82" s="284"/>
      <c r="C82" s="261" t="s">
        <v>696</v>
      </c>
      <c r="D82" s="261"/>
      <c r="E82" s="261"/>
      <c r="F82" s="282" t="s">
        <v>688</v>
      </c>
      <c r="G82" s="283"/>
      <c r="H82" s="261" t="s">
        <v>697</v>
      </c>
      <c r="I82" s="261" t="s">
        <v>698</v>
      </c>
      <c r="J82" s="261"/>
      <c r="K82" s="273"/>
    </row>
    <row r="83" spans="2:11" s="1" customFormat="1" ht="15" customHeight="1">
      <c r="B83" s="284"/>
      <c r="C83" s="285" t="s">
        <v>699</v>
      </c>
      <c r="D83" s="285"/>
      <c r="E83" s="285"/>
      <c r="F83" s="286" t="s">
        <v>694</v>
      </c>
      <c r="G83" s="285"/>
      <c r="H83" s="285" t="s">
        <v>700</v>
      </c>
      <c r="I83" s="285" t="s">
        <v>690</v>
      </c>
      <c r="J83" s="285">
        <v>15</v>
      </c>
      <c r="K83" s="273"/>
    </row>
    <row r="84" spans="2:11" s="1" customFormat="1" ht="15" customHeight="1">
      <c r="B84" s="284"/>
      <c r="C84" s="285" t="s">
        <v>701</v>
      </c>
      <c r="D84" s="285"/>
      <c r="E84" s="285"/>
      <c r="F84" s="286" t="s">
        <v>694</v>
      </c>
      <c r="G84" s="285"/>
      <c r="H84" s="285" t="s">
        <v>702</v>
      </c>
      <c r="I84" s="285" t="s">
        <v>690</v>
      </c>
      <c r="J84" s="285">
        <v>15</v>
      </c>
      <c r="K84" s="273"/>
    </row>
    <row r="85" spans="2:11" s="1" customFormat="1" ht="15" customHeight="1">
      <c r="B85" s="284"/>
      <c r="C85" s="285" t="s">
        <v>703</v>
      </c>
      <c r="D85" s="285"/>
      <c r="E85" s="285"/>
      <c r="F85" s="286" t="s">
        <v>694</v>
      </c>
      <c r="G85" s="285"/>
      <c r="H85" s="285" t="s">
        <v>704</v>
      </c>
      <c r="I85" s="285" t="s">
        <v>690</v>
      </c>
      <c r="J85" s="285">
        <v>20</v>
      </c>
      <c r="K85" s="273"/>
    </row>
    <row r="86" spans="2:11" s="1" customFormat="1" ht="15" customHeight="1">
      <c r="B86" s="284"/>
      <c r="C86" s="285" t="s">
        <v>705</v>
      </c>
      <c r="D86" s="285"/>
      <c r="E86" s="285"/>
      <c r="F86" s="286" t="s">
        <v>694</v>
      </c>
      <c r="G86" s="285"/>
      <c r="H86" s="285" t="s">
        <v>706</v>
      </c>
      <c r="I86" s="285" t="s">
        <v>690</v>
      </c>
      <c r="J86" s="285">
        <v>20</v>
      </c>
      <c r="K86" s="273"/>
    </row>
    <row r="87" spans="2:11" s="1" customFormat="1" ht="15" customHeight="1">
      <c r="B87" s="284"/>
      <c r="C87" s="261" t="s">
        <v>707</v>
      </c>
      <c r="D87" s="261"/>
      <c r="E87" s="261"/>
      <c r="F87" s="282" t="s">
        <v>694</v>
      </c>
      <c r="G87" s="283"/>
      <c r="H87" s="261" t="s">
        <v>708</v>
      </c>
      <c r="I87" s="261" t="s">
        <v>690</v>
      </c>
      <c r="J87" s="261">
        <v>50</v>
      </c>
      <c r="K87" s="273"/>
    </row>
    <row r="88" spans="2:11" s="1" customFormat="1" ht="15" customHeight="1">
      <c r="B88" s="284"/>
      <c r="C88" s="261" t="s">
        <v>709</v>
      </c>
      <c r="D88" s="261"/>
      <c r="E88" s="261"/>
      <c r="F88" s="282" t="s">
        <v>694</v>
      </c>
      <c r="G88" s="283"/>
      <c r="H88" s="261" t="s">
        <v>710</v>
      </c>
      <c r="I88" s="261" t="s">
        <v>690</v>
      </c>
      <c r="J88" s="261">
        <v>20</v>
      </c>
      <c r="K88" s="273"/>
    </row>
    <row r="89" spans="2:11" s="1" customFormat="1" ht="15" customHeight="1">
      <c r="B89" s="284"/>
      <c r="C89" s="261" t="s">
        <v>711</v>
      </c>
      <c r="D89" s="261"/>
      <c r="E89" s="261"/>
      <c r="F89" s="282" t="s">
        <v>694</v>
      </c>
      <c r="G89" s="283"/>
      <c r="H89" s="261" t="s">
        <v>712</v>
      </c>
      <c r="I89" s="261" t="s">
        <v>690</v>
      </c>
      <c r="J89" s="261">
        <v>20</v>
      </c>
      <c r="K89" s="273"/>
    </row>
    <row r="90" spans="2:11" s="1" customFormat="1" ht="15" customHeight="1">
      <c r="B90" s="284"/>
      <c r="C90" s="261" t="s">
        <v>713</v>
      </c>
      <c r="D90" s="261"/>
      <c r="E90" s="261"/>
      <c r="F90" s="282" t="s">
        <v>694</v>
      </c>
      <c r="G90" s="283"/>
      <c r="H90" s="261" t="s">
        <v>714</v>
      </c>
      <c r="I90" s="261" t="s">
        <v>690</v>
      </c>
      <c r="J90" s="261">
        <v>50</v>
      </c>
      <c r="K90" s="273"/>
    </row>
    <row r="91" spans="2:11" s="1" customFormat="1" ht="15" customHeight="1">
      <c r="B91" s="284"/>
      <c r="C91" s="261" t="s">
        <v>715</v>
      </c>
      <c r="D91" s="261"/>
      <c r="E91" s="261"/>
      <c r="F91" s="282" t="s">
        <v>694</v>
      </c>
      <c r="G91" s="283"/>
      <c r="H91" s="261" t="s">
        <v>715</v>
      </c>
      <c r="I91" s="261" t="s">
        <v>690</v>
      </c>
      <c r="J91" s="261">
        <v>50</v>
      </c>
      <c r="K91" s="273"/>
    </row>
    <row r="92" spans="2:11" s="1" customFormat="1" ht="15" customHeight="1">
      <c r="B92" s="284"/>
      <c r="C92" s="261" t="s">
        <v>716</v>
      </c>
      <c r="D92" s="261"/>
      <c r="E92" s="261"/>
      <c r="F92" s="282" t="s">
        <v>694</v>
      </c>
      <c r="G92" s="283"/>
      <c r="H92" s="261" t="s">
        <v>717</v>
      </c>
      <c r="I92" s="261" t="s">
        <v>690</v>
      </c>
      <c r="J92" s="261">
        <v>255</v>
      </c>
      <c r="K92" s="273"/>
    </row>
    <row r="93" spans="2:11" s="1" customFormat="1" ht="15" customHeight="1">
      <c r="B93" s="284"/>
      <c r="C93" s="261" t="s">
        <v>718</v>
      </c>
      <c r="D93" s="261"/>
      <c r="E93" s="261"/>
      <c r="F93" s="282" t="s">
        <v>688</v>
      </c>
      <c r="G93" s="283"/>
      <c r="H93" s="261" t="s">
        <v>719</v>
      </c>
      <c r="I93" s="261" t="s">
        <v>720</v>
      </c>
      <c r="J93" s="261"/>
      <c r="K93" s="273"/>
    </row>
    <row r="94" spans="2:11" s="1" customFormat="1" ht="15" customHeight="1">
      <c r="B94" s="284"/>
      <c r="C94" s="261" t="s">
        <v>721</v>
      </c>
      <c r="D94" s="261"/>
      <c r="E94" s="261"/>
      <c r="F94" s="282" t="s">
        <v>688</v>
      </c>
      <c r="G94" s="283"/>
      <c r="H94" s="261" t="s">
        <v>722</v>
      </c>
      <c r="I94" s="261" t="s">
        <v>723</v>
      </c>
      <c r="J94" s="261"/>
      <c r="K94" s="273"/>
    </row>
    <row r="95" spans="2:11" s="1" customFormat="1" ht="15" customHeight="1">
      <c r="B95" s="284"/>
      <c r="C95" s="261" t="s">
        <v>724</v>
      </c>
      <c r="D95" s="261"/>
      <c r="E95" s="261"/>
      <c r="F95" s="282" t="s">
        <v>688</v>
      </c>
      <c r="G95" s="283"/>
      <c r="H95" s="261" t="s">
        <v>724</v>
      </c>
      <c r="I95" s="261" t="s">
        <v>723</v>
      </c>
      <c r="J95" s="261"/>
      <c r="K95" s="273"/>
    </row>
    <row r="96" spans="2:11" s="1" customFormat="1" ht="15" customHeight="1">
      <c r="B96" s="284"/>
      <c r="C96" s="261" t="s">
        <v>38</v>
      </c>
      <c r="D96" s="261"/>
      <c r="E96" s="261"/>
      <c r="F96" s="282" t="s">
        <v>688</v>
      </c>
      <c r="G96" s="283"/>
      <c r="H96" s="261" t="s">
        <v>725</v>
      </c>
      <c r="I96" s="261" t="s">
        <v>723</v>
      </c>
      <c r="J96" s="261"/>
      <c r="K96" s="273"/>
    </row>
    <row r="97" spans="2:11" s="1" customFormat="1" ht="15" customHeight="1">
      <c r="B97" s="284"/>
      <c r="C97" s="261" t="s">
        <v>48</v>
      </c>
      <c r="D97" s="261"/>
      <c r="E97" s="261"/>
      <c r="F97" s="282" t="s">
        <v>688</v>
      </c>
      <c r="G97" s="283"/>
      <c r="H97" s="261" t="s">
        <v>726</v>
      </c>
      <c r="I97" s="261" t="s">
        <v>723</v>
      </c>
      <c r="J97" s="261"/>
      <c r="K97" s="273"/>
    </row>
    <row r="98" spans="2:11" s="1" customFormat="1" ht="15" customHeight="1"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pans="2:11" s="1" customFormat="1" ht="18.75" customHeight="1">
      <c r="B99" s="290"/>
      <c r="C99" s="291"/>
      <c r="D99" s="291"/>
      <c r="E99" s="291"/>
      <c r="F99" s="291"/>
      <c r="G99" s="291"/>
      <c r="H99" s="291"/>
      <c r="I99" s="291"/>
      <c r="J99" s="291"/>
      <c r="K99" s="290"/>
    </row>
    <row r="100" spans="2:11" s="1" customFormat="1" ht="18.75" customHeight="1"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</row>
    <row r="101" spans="2:11" s="1" customFormat="1" ht="7.5" customHeight="1">
      <c r="B101" s="269"/>
      <c r="C101" s="270"/>
      <c r="D101" s="270"/>
      <c r="E101" s="270"/>
      <c r="F101" s="270"/>
      <c r="G101" s="270"/>
      <c r="H101" s="270"/>
      <c r="I101" s="270"/>
      <c r="J101" s="270"/>
      <c r="K101" s="271"/>
    </row>
    <row r="102" spans="2:11" s="1" customFormat="1" ht="45" customHeight="1">
      <c r="B102" s="272"/>
      <c r="C102" s="397" t="s">
        <v>727</v>
      </c>
      <c r="D102" s="397"/>
      <c r="E102" s="397"/>
      <c r="F102" s="397"/>
      <c r="G102" s="397"/>
      <c r="H102" s="397"/>
      <c r="I102" s="397"/>
      <c r="J102" s="397"/>
      <c r="K102" s="273"/>
    </row>
    <row r="103" spans="2:11" s="1" customFormat="1" ht="17.25" customHeight="1">
      <c r="B103" s="272"/>
      <c r="C103" s="274" t="s">
        <v>682</v>
      </c>
      <c r="D103" s="274"/>
      <c r="E103" s="274"/>
      <c r="F103" s="274" t="s">
        <v>683</v>
      </c>
      <c r="G103" s="275"/>
      <c r="H103" s="274" t="s">
        <v>54</v>
      </c>
      <c r="I103" s="274" t="s">
        <v>57</v>
      </c>
      <c r="J103" s="274" t="s">
        <v>684</v>
      </c>
      <c r="K103" s="273"/>
    </row>
    <row r="104" spans="2:11" s="1" customFormat="1" ht="17.25" customHeight="1">
      <c r="B104" s="272"/>
      <c r="C104" s="276" t="s">
        <v>685</v>
      </c>
      <c r="D104" s="276"/>
      <c r="E104" s="276"/>
      <c r="F104" s="277" t="s">
        <v>686</v>
      </c>
      <c r="G104" s="278"/>
      <c r="H104" s="276"/>
      <c r="I104" s="276"/>
      <c r="J104" s="276" t="s">
        <v>687</v>
      </c>
      <c r="K104" s="273"/>
    </row>
    <row r="105" spans="2:11" s="1" customFormat="1" ht="5.25" customHeight="1">
      <c r="B105" s="272"/>
      <c r="C105" s="274"/>
      <c r="D105" s="274"/>
      <c r="E105" s="274"/>
      <c r="F105" s="274"/>
      <c r="G105" s="292"/>
      <c r="H105" s="274"/>
      <c r="I105" s="274"/>
      <c r="J105" s="274"/>
      <c r="K105" s="273"/>
    </row>
    <row r="106" spans="2:11" s="1" customFormat="1" ht="15" customHeight="1">
      <c r="B106" s="272"/>
      <c r="C106" s="261" t="s">
        <v>53</v>
      </c>
      <c r="D106" s="281"/>
      <c r="E106" s="281"/>
      <c r="F106" s="282" t="s">
        <v>688</v>
      </c>
      <c r="G106" s="261"/>
      <c r="H106" s="261" t="s">
        <v>728</v>
      </c>
      <c r="I106" s="261" t="s">
        <v>690</v>
      </c>
      <c r="J106" s="261">
        <v>20</v>
      </c>
      <c r="K106" s="273"/>
    </row>
    <row r="107" spans="2:11" s="1" customFormat="1" ht="15" customHeight="1">
      <c r="B107" s="272"/>
      <c r="C107" s="261" t="s">
        <v>691</v>
      </c>
      <c r="D107" s="261"/>
      <c r="E107" s="261"/>
      <c r="F107" s="282" t="s">
        <v>688</v>
      </c>
      <c r="G107" s="261"/>
      <c r="H107" s="261" t="s">
        <v>728</v>
      </c>
      <c r="I107" s="261" t="s">
        <v>690</v>
      </c>
      <c r="J107" s="261">
        <v>120</v>
      </c>
      <c r="K107" s="273"/>
    </row>
    <row r="108" spans="2:11" s="1" customFormat="1" ht="15" customHeight="1">
      <c r="B108" s="284"/>
      <c r="C108" s="261" t="s">
        <v>693</v>
      </c>
      <c r="D108" s="261"/>
      <c r="E108" s="261"/>
      <c r="F108" s="282" t="s">
        <v>694</v>
      </c>
      <c r="G108" s="261"/>
      <c r="H108" s="261" t="s">
        <v>728</v>
      </c>
      <c r="I108" s="261" t="s">
        <v>690</v>
      </c>
      <c r="J108" s="261">
        <v>50</v>
      </c>
      <c r="K108" s="273"/>
    </row>
    <row r="109" spans="2:11" s="1" customFormat="1" ht="15" customHeight="1">
      <c r="B109" s="284"/>
      <c r="C109" s="261" t="s">
        <v>696</v>
      </c>
      <c r="D109" s="261"/>
      <c r="E109" s="261"/>
      <c r="F109" s="282" t="s">
        <v>688</v>
      </c>
      <c r="G109" s="261"/>
      <c r="H109" s="261" t="s">
        <v>728</v>
      </c>
      <c r="I109" s="261" t="s">
        <v>698</v>
      </c>
      <c r="J109" s="261"/>
      <c r="K109" s="273"/>
    </row>
    <row r="110" spans="2:11" s="1" customFormat="1" ht="15" customHeight="1">
      <c r="B110" s="284"/>
      <c r="C110" s="261" t="s">
        <v>707</v>
      </c>
      <c r="D110" s="261"/>
      <c r="E110" s="261"/>
      <c r="F110" s="282" t="s">
        <v>694</v>
      </c>
      <c r="G110" s="261"/>
      <c r="H110" s="261" t="s">
        <v>728</v>
      </c>
      <c r="I110" s="261" t="s">
        <v>690</v>
      </c>
      <c r="J110" s="261">
        <v>50</v>
      </c>
      <c r="K110" s="273"/>
    </row>
    <row r="111" spans="2:11" s="1" customFormat="1" ht="15" customHeight="1">
      <c r="B111" s="284"/>
      <c r="C111" s="261" t="s">
        <v>715</v>
      </c>
      <c r="D111" s="261"/>
      <c r="E111" s="261"/>
      <c r="F111" s="282" t="s">
        <v>694</v>
      </c>
      <c r="G111" s="261"/>
      <c r="H111" s="261" t="s">
        <v>728</v>
      </c>
      <c r="I111" s="261" t="s">
        <v>690</v>
      </c>
      <c r="J111" s="261">
        <v>50</v>
      </c>
      <c r="K111" s="273"/>
    </row>
    <row r="112" spans="2:11" s="1" customFormat="1" ht="15" customHeight="1">
      <c r="B112" s="284"/>
      <c r="C112" s="261" t="s">
        <v>713</v>
      </c>
      <c r="D112" s="261"/>
      <c r="E112" s="261"/>
      <c r="F112" s="282" t="s">
        <v>694</v>
      </c>
      <c r="G112" s="261"/>
      <c r="H112" s="261" t="s">
        <v>728</v>
      </c>
      <c r="I112" s="261" t="s">
        <v>690</v>
      </c>
      <c r="J112" s="261">
        <v>50</v>
      </c>
      <c r="K112" s="273"/>
    </row>
    <row r="113" spans="2:11" s="1" customFormat="1" ht="15" customHeight="1">
      <c r="B113" s="284"/>
      <c r="C113" s="261" t="s">
        <v>53</v>
      </c>
      <c r="D113" s="261"/>
      <c r="E113" s="261"/>
      <c r="F113" s="282" t="s">
        <v>688</v>
      </c>
      <c r="G113" s="261"/>
      <c r="H113" s="261" t="s">
        <v>729</v>
      </c>
      <c r="I113" s="261" t="s">
        <v>690</v>
      </c>
      <c r="J113" s="261">
        <v>20</v>
      </c>
      <c r="K113" s="273"/>
    </row>
    <row r="114" spans="2:11" s="1" customFormat="1" ht="15" customHeight="1">
      <c r="B114" s="284"/>
      <c r="C114" s="261" t="s">
        <v>730</v>
      </c>
      <c r="D114" s="261"/>
      <c r="E114" s="261"/>
      <c r="F114" s="282" t="s">
        <v>688</v>
      </c>
      <c r="G114" s="261"/>
      <c r="H114" s="261" t="s">
        <v>731</v>
      </c>
      <c r="I114" s="261" t="s">
        <v>690</v>
      </c>
      <c r="J114" s="261">
        <v>120</v>
      </c>
      <c r="K114" s="273"/>
    </row>
    <row r="115" spans="2:11" s="1" customFormat="1" ht="15" customHeight="1">
      <c r="B115" s="284"/>
      <c r="C115" s="261" t="s">
        <v>38</v>
      </c>
      <c r="D115" s="261"/>
      <c r="E115" s="261"/>
      <c r="F115" s="282" t="s">
        <v>688</v>
      </c>
      <c r="G115" s="261"/>
      <c r="H115" s="261" t="s">
        <v>732</v>
      </c>
      <c r="I115" s="261" t="s">
        <v>723</v>
      </c>
      <c r="J115" s="261"/>
      <c r="K115" s="273"/>
    </row>
    <row r="116" spans="2:11" s="1" customFormat="1" ht="15" customHeight="1">
      <c r="B116" s="284"/>
      <c r="C116" s="261" t="s">
        <v>48</v>
      </c>
      <c r="D116" s="261"/>
      <c r="E116" s="261"/>
      <c r="F116" s="282" t="s">
        <v>688</v>
      </c>
      <c r="G116" s="261"/>
      <c r="H116" s="261" t="s">
        <v>733</v>
      </c>
      <c r="I116" s="261" t="s">
        <v>723</v>
      </c>
      <c r="J116" s="261"/>
      <c r="K116" s="273"/>
    </row>
    <row r="117" spans="2:11" s="1" customFormat="1" ht="15" customHeight="1">
      <c r="B117" s="284"/>
      <c r="C117" s="261" t="s">
        <v>57</v>
      </c>
      <c r="D117" s="261"/>
      <c r="E117" s="261"/>
      <c r="F117" s="282" t="s">
        <v>688</v>
      </c>
      <c r="G117" s="261"/>
      <c r="H117" s="261" t="s">
        <v>734</v>
      </c>
      <c r="I117" s="261" t="s">
        <v>735</v>
      </c>
      <c r="J117" s="261"/>
      <c r="K117" s="273"/>
    </row>
    <row r="118" spans="2:11" s="1" customFormat="1" ht="15" customHeight="1">
      <c r="B118" s="287"/>
      <c r="C118" s="293"/>
      <c r="D118" s="293"/>
      <c r="E118" s="293"/>
      <c r="F118" s="293"/>
      <c r="G118" s="293"/>
      <c r="H118" s="293"/>
      <c r="I118" s="293"/>
      <c r="J118" s="293"/>
      <c r="K118" s="289"/>
    </row>
    <row r="119" spans="2:11" s="1" customFormat="1" ht="18.75" customHeight="1">
      <c r="B119" s="294"/>
      <c r="C119" s="295"/>
      <c r="D119" s="295"/>
      <c r="E119" s="295"/>
      <c r="F119" s="296"/>
      <c r="G119" s="295"/>
      <c r="H119" s="295"/>
      <c r="I119" s="295"/>
      <c r="J119" s="295"/>
      <c r="K119" s="294"/>
    </row>
    <row r="120" spans="2:11" s="1" customFormat="1" ht="18.75" customHeight="1"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</row>
    <row r="121" spans="2:11" s="1" customFormat="1" ht="7.5" customHeight="1">
      <c r="B121" s="297"/>
      <c r="C121" s="298"/>
      <c r="D121" s="298"/>
      <c r="E121" s="298"/>
      <c r="F121" s="298"/>
      <c r="G121" s="298"/>
      <c r="H121" s="298"/>
      <c r="I121" s="298"/>
      <c r="J121" s="298"/>
      <c r="K121" s="299"/>
    </row>
    <row r="122" spans="2:11" s="1" customFormat="1" ht="45" customHeight="1">
      <c r="B122" s="300"/>
      <c r="C122" s="395" t="s">
        <v>736</v>
      </c>
      <c r="D122" s="395"/>
      <c r="E122" s="395"/>
      <c r="F122" s="395"/>
      <c r="G122" s="395"/>
      <c r="H122" s="395"/>
      <c r="I122" s="395"/>
      <c r="J122" s="395"/>
      <c r="K122" s="301"/>
    </row>
    <row r="123" spans="2:11" s="1" customFormat="1" ht="17.25" customHeight="1">
      <c r="B123" s="302"/>
      <c r="C123" s="274" t="s">
        <v>682</v>
      </c>
      <c r="D123" s="274"/>
      <c r="E123" s="274"/>
      <c r="F123" s="274" t="s">
        <v>683</v>
      </c>
      <c r="G123" s="275"/>
      <c r="H123" s="274" t="s">
        <v>54</v>
      </c>
      <c r="I123" s="274" t="s">
        <v>57</v>
      </c>
      <c r="J123" s="274" t="s">
        <v>684</v>
      </c>
      <c r="K123" s="303"/>
    </row>
    <row r="124" spans="2:11" s="1" customFormat="1" ht="17.25" customHeight="1">
      <c r="B124" s="302"/>
      <c r="C124" s="276" t="s">
        <v>685</v>
      </c>
      <c r="D124" s="276"/>
      <c r="E124" s="276"/>
      <c r="F124" s="277" t="s">
        <v>686</v>
      </c>
      <c r="G124" s="278"/>
      <c r="H124" s="276"/>
      <c r="I124" s="276"/>
      <c r="J124" s="276" t="s">
        <v>687</v>
      </c>
      <c r="K124" s="303"/>
    </row>
    <row r="125" spans="2:11" s="1" customFormat="1" ht="5.25" customHeight="1">
      <c r="B125" s="304"/>
      <c r="C125" s="279"/>
      <c r="D125" s="279"/>
      <c r="E125" s="279"/>
      <c r="F125" s="279"/>
      <c r="G125" s="305"/>
      <c r="H125" s="279"/>
      <c r="I125" s="279"/>
      <c r="J125" s="279"/>
      <c r="K125" s="306"/>
    </row>
    <row r="126" spans="2:11" s="1" customFormat="1" ht="15" customHeight="1">
      <c r="B126" s="304"/>
      <c r="C126" s="261" t="s">
        <v>691</v>
      </c>
      <c r="D126" s="281"/>
      <c r="E126" s="281"/>
      <c r="F126" s="282" t="s">
        <v>688</v>
      </c>
      <c r="G126" s="261"/>
      <c r="H126" s="261" t="s">
        <v>728</v>
      </c>
      <c r="I126" s="261" t="s">
        <v>690</v>
      </c>
      <c r="J126" s="261">
        <v>120</v>
      </c>
      <c r="K126" s="307"/>
    </row>
    <row r="127" spans="2:11" s="1" customFormat="1" ht="15" customHeight="1">
      <c r="B127" s="304"/>
      <c r="C127" s="261" t="s">
        <v>737</v>
      </c>
      <c r="D127" s="261"/>
      <c r="E127" s="261"/>
      <c r="F127" s="282" t="s">
        <v>688</v>
      </c>
      <c r="G127" s="261"/>
      <c r="H127" s="261" t="s">
        <v>738</v>
      </c>
      <c r="I127" s="261" t="s">
        <v>690</v>
      </c>
      <c r="J127" s="261" t="s">
        <v>739</v>
      </c>
      <c r="K127" s="307"/>
    </row>
    <row r="128" spans="2:11" s="1" customFormat="1" ht="15" customHeight="1">
      <c r="B128" s="304"/>
      <c r="C128" s="261" t="s">
        <v>83</v>
      </c>
      <c r="D128" s="261"/>
      <c r="E128" s="261"/>
      <c r="F128" s="282" t="s">
        <v>688</v>
      </c>
      <c r="G128" s="261"/>
      <c r="H128" s="261" t="s">
        <v>740</v>
      </c>
      <c r="I128" s="261" t="s">
        <v>690</v>
      </c>
      <c r="J128" s="261" t="s">
        <v>739</v>
      </c>
      <c r="K128" s="307"/>
    </row>
    <row r="129" spans="2:11" s="1" customFormat="1" ht="15" customHeight="1">
      <c r="B129" s="304"/>
      <c r="C129" s="261" t="s">
        <v>699</v>
      </c>
      <c r="D129" s="261"/>
      <c r="E129" s="261"/>
      <c r="F129" s="282" t="s">
        <v>694</v>
      </c>
      <c r="G129" s="261"/>
      <c r="H129" s="261" t="s">
        <v>700</v>
      </c>
      <c r="I129" s="261" t="s">
        <v>690</v>
      </c>
      <c r="J129" s="261">
        <v>15</v>
      </c>
      <c r="K129" s="307"/>
    </row>
    <row r="130" spans="2:11" s="1" customFormat="1" ht="15" customHeight="1">
      <c r="B130" s="304"/>
      <c r="C130" s="285" t="s">
        <v>701</v>
      </c>
      <c r="D130" s="285"/>
      <c r="E130" s="285"/>
      <c r="F130" s="286" t="s">
        <v>694</v>
      </c>
      <c r="G130" s="285"/>
      <c r="H130" s="285" t="s">
        <v>702</v>
      </c>
      <c r="I130" s="285" t="s">
        <v>690</v>
      </c>
      <c r="J130" s="285">
        <v>15</v>
      </c>
      <c r="K130" s="307"/>
    </row>
    <row r="131" spans="2:11" s="1" customFormat="1" ht="15" customHeight="1">
      <c r="B131" s="304"/>
      <c r="C131" s="285" t="s">
        <v>703</v>
      </c>
      <c r="D131" s="285"/>
      <c r="E131" s="285"/>
      <c r="F131" s="286" t="s">
        <v>694</v>
      </c>
      <c r="G131" s="285"/>
      <c r="H131" s="285" t="s">
        <v>704</v>
      </c>
      <c r="I131" s="285" t="s">
        <v>690</v>
      </c>
      <c r="J131" s="285">
        <v>20</v>
      </c>
      <c r="K131" s="307"/>
    </row>
    <row r="132" spans="2:11" s="1" customFormat="1" ht="15" customHeight="1">
      <c r="B132" s="304"/>
      <c r="C132" s="285" t="s">
        <v>705</v>
      </c>
      <c r="D132" s="285"/>
      <c r="E132" s="285"/>
      <c r="F132" s="286" t="s">
        <v>694</v>
      </c>
      <c r="G132" s="285"/>
      <c r="H132" s="285" t="s">
        <v>706</v>
      </c>
      <c r="I132" s="285" t="s">
        <v>690</v>
      </c>
      <c r="J132" s="285">
        <v>20</v>
      </c>
      <c r="K132" s="307"/>
    </row>
    <row r="133" spans="2:11" s="1" customFormat="1" ht="15" customHeight="1">
      <c r="B133" s="304"/>
      <c r="C133" s="261" t="s">
        <v>693</v>
      </c>
      <c r="D133" s="261"/>
      <c r="E133" s="261"/>
      <c r="F133" s="282" t="s">
        <v>694</v>
      </c>
      <c r="G133" s="261"/>
      <c r="H133" s="261" t="s">
        <v>728</v>
      </c>
      <c r="I133" s="261" t="s">
        <v>690</v>
      </c>
      <c r="J133" s="261">
        <v>50</v>
      </c>
      <c r="K133" s="307"/>
    </row>
    <row r="134" spans="2:11" s="1" customFormat="1" ht="15" customHeight="1">
      <c r="B134" s="304"/>
      <c r="C134" s="261" t="s">
        <v>707</v>
      </c>
      <c r="D134" s="261"/>
      <c r="E134" s="261"/>
      <c r="F134" s="282" t="s">
        <v>694</v>
      </c>
      <c r="G134" s="261"/>
      <c r="H134" s="261" t="s">
        <v>728</v>
      </c>
      <c r="I134" s="261" t="s">
        <v>690</v>
      </c>
      <c r="J134" s="261">
        <v>50</v>
      </c>
      <c r="K134" s="307"/>
    </row>
    <row r="135" spans="2:11" s="1" customFormat="1" ht="15" customHeight="1">
      <c r="B135" s="304"/>
      <c r="C135" s="261" t="s">
        <v>713</v>
      </c>
      <c r="D135" s="261"/>
      <c r="E135" s="261"/>
      <c r="F135" s="282" t="s">
        <v>694</v>
      </c>
      <c r="G135" s="261"/>
      <c r="H135" s="261" t="s">
        <v>728</v>
      </c>
      <c r="I135" s="261" t="s">
        <v>690</v>
      </c>
      <c r="J135" s="261">
        <v>50</v>
      </c>
      <c r="K135" s="307"/>
    </row>
    <row r="136" spans="2:11" s="1" customFormat="1" ht="15" customHeight="1">
      <c r="B136" s="304"/>
      <c r="C136" s="261" t="s">
        <v>715</v>
      </c>
      <c r="D136" s="261"/>
      <c r="E136" s="261"/>
      <c r="F136" s="282" t="s">
        <v>694</v>
      </c>
      <c r="G136" s="261"/>
      <c r="H136" s="261" t="s">
        <v>728</v>
      </c>
      <c r="I136" s="261" t="s">
        <v>690</v>
      </c>
      <c r="J136" s="261">
        <v>50</v>
      </c>
      <c r="K136" s="307"/>
    </row>
    <row r="137" spans="2:11" s="1" customFormat="1" ht="15" customHeight="1">
      <c r="B137" s="304"/>
      <c r="C137" s="261" t="s">
        <v>716</v>
      </c>
      <c r="D137" s="261"/>
      <c r="E137" s="261"/>
      <c r="F137" s="282" t="s">
        <v>694</v>
      </c>
      <c r="G137" s="261"/>
      <c r="H137" s="261" t="s">
        <v>741</v>
      </c>
      <c r="I137" s="261" t="s">
        <v>690</v>
      </c>
      <c r="J137" s="261">
        <v>255</v>
      </c>
      <c r="K137" s="307"/>
    </row>
    <row r="138" spans="2:11" s="1" customFormat="1" ht="15" customHeight="1">
      <c r="B138" s="304"/>
      <c r="C138" s="261" t="s">
        <v>718</v>
      </c>
      <c r="D138" s="261"/>
      <c r="E138" s="261"/>
      <c r="F138" s="282" t="s">
        <v>688</v>
      </c>
      <c r="G138" s="261"/>
      <c r="H138" s="261" t="s">
        <v>742</v>
      </c>
      <c r="I138" s="261" t="s">
        <v>720</v>
      </c>
      <c r="J138" s="261"/>
      <c r="K138" s="307"/>
    </row>
    <row r="139" spans="2:11" s="1" customFormat="1" ht="15" customHeight="1">
      <c r="B139" s="304"/>
      <c r="C139" s="261" t="s">
        <v>721</v>
      </c>
      <c r="D139" s="261"/>
      <c r="E139" s="261"/>
      <c r="F139" s="282" t="s">
        <v>688</v>
      </c>
      <c r="G139" s="261"/>
      <c r="H139" s="261" t="s">
        <v>743</v>
      </c>
      <c r="I139" s="261" t="s">
        <v>723</v>
      </c>
      <c r="J139" s="261"/>
      <c r="K139" s="307"/>
    </row>
    <row r="140" spans="2:11" s="1" customFormat="1" ht="15" customHeight="1">
      <c r="B140" s="304"/>
      <c r="C140" s="261" t="s">
        <v>724</v>
      </c>
      <c r="D140" s="261"/>
      <c r="E140" s="261"/>
      <c r="F140" s="282" t="s">
        <v>688</v>
      </c>
      <c r="G140" s="261"/>
      <c r="H140" s="261" t="s">
        <v>724</v>
      </c>
      <c r="I140" s="261" t="s">
        <v>723</v>
      </c>
      <c r="J140" s="261"/>
      <c r="K140" s="307"/>
    </row>
    <row r="141" spans="2:11" s="1" customFormat="1" ht="15" customHeight="1">
      <c r="B141" s="304"/>
      <c r="C141" s="261" t="s">
        <v>38</v>
      </c>
      <c r="D141" s="261"/>
      <c r="E141" s="261"/>
      <c r="F141" s="282" t="s">
        <v>688</v>
      </c>
      <c r="G141" s="261"/>
      <c r="H141" s="261" t="s">
        <v>744</v>
      </c>
      <c r="I141" s="261" t="s">
        <v>723</v>
      </c>
      <c r="J141" s="261"/>
      <c r="K141" s="307"/>
    </row>
    <row r="142" spans="2:11" s="1" customFormat="1" ht="15" customHeight="1">
      <c r="B142" s="304"/>
      <c r="C142" s="261" t="s">
        <v>745</v>
      </c>
      <c r="D142" s="261"/>
      <c r="E142" s="261"/>
      <c r="F142" s="282" t="s">
        <v>688</v>
      </c>
      <c r="G142" s="261"/>
      <c r="H142" s="261" t="s">
        <v>746</v>
      </c>
      <c r="I142" s="261" t="s">
        <v>723</v>
      </c>
      <c r="J142" s="261"/>
      <c r="K142" s="307"/>
    </row>
    <row r="143" spans="2:11" s="1" customFormat="1" ht="15" customHeight="1">
      <c r="B143" s="308"/>
      <c r="C143" s="309"/>
      <c r="D143" s="309"/>
      <c r="E143" s="309"/>
      <c r="F143" s="309"/>
      <c r="G143" s="309"/>
      <c r="H143" s="309"/>
      <c r="I143" s="309"/>
      <c r="J143" s="309"/>
      <c r="K143" s="310"/>
    </row>
    <row r="144" spans="2:11" s="1" customFormat="1" ht="18.75" customHeight="1">
      <c r="B144" s="295"/>
      <c r="C144" s="295"/>
      <c r="D144" s="295"/>
      <c r="E144" s="295"/>
      <c r="F144" s="296"/>
      <c r="G144" s="295"/>
      <c r="H144" s="295"/>
      <c r="I144" s="295"/>
      <c r="J144" s="295"/>
      <c r="K144" s="295"/>
    </row>
    <row r="145" spans="2:11" s="1" customFormat="1" ht="18.75" customHeight="1"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</row>
    <row r="146" spans="2:11" s="1" customFormat="1" ht="7.5" customHeight="1">
      <c r="B146" s="269"/>
      <c r="C146" s="270"/>
      <c r="D146" s="270"/>
      <c r="E146" s="270"/>
      <c r="F146" s="270"/>
      <c r="G146" s="270"/>
      <c r="H146" s="270"/>
      <c r="I146" s="270"/>
      <c r="J146" s="270"/>
      <c r="K146" s="271"/>
    </row>
    <row r="147" spans="2:11" s="1" customFormat="1" ht="45" customHeight="1">
      <c r="B147" s="272"/>
      <c r="C147" s="397" t="s">
        <v>747</v>
      </c>
      <c r="D147" s="397"/>
      <c r="E147" s="397"/>
      <c r="F147" s="397"/>
      <c r="G147" s="397"/>
      <c r="H147" s="397"/>
      <c r="I147" s="397"/>
      <c r="J147" s="397"/>
      <c r="K147" s="273"/>
    </row>
    <row r="148" spans="2:11" s="1" customFormat="1" ht="17.25" customHeight="1">
      <c r="B148" s="272"/>
      <c r="C148" s="274" t="s">
        <v>682</v>
      </c>
      <c r="D148" s="274"/>
      <c r="E148" s="274"/>
      <c r="F148" s="274" t="s">
        <v>683</v>
      </c>
      <c r="G148" s="275"/>
      <c r="H148" s="274" t="s">
        <v>54</v>
      </c>
      <c r="I148" s="274" t="s">
        <v>57</v>
      </c>
      <c r="J148" s="274" t="s">
        <v>684</v>
      </c>
      <c r="K148" s="273"/>
    </row>
    <row r="149" spans="2:11" s="1" customFormat="1" ht="17.25" customHeight="1">
      <c r="B149" s="272"/>
      <c r="C149" s="276" t="s">
        <v>685</v>
      </c>
      <c r="D149" s="276"/>
      <c r="E149" s="276"/>
      <c r="F149" s="277" t="s">
        <v>686</v>
      </c>
      <c r="G149" s="278"/>
      <c r="H149" s="276"/>
      <c r="I149" s="276"/>
      <c r="J149" s="276" t="s">
        <v>687</v>
      </c>
      <c r="K149" s="273"/>
    </row>
    <row r="150" spans="2:11" s="1" customFormat="1" ht="5.25" customHeight="1">
      <c r="B150" s="284"/>
      <c r="C150" s="279"/>
      <c r="D150" s="279"/>
      <c r="E150" s="279"/>
      <c r="F150" s="279"/>
      <c r="G150" s="280"/>
      <c r="H150" s="279"/>
      <c r="I150" s="279"/>
      <c r="J150" s="279"/>
      <c r="K150" s="307"/>
    </row>
    <row r="151" spans="2:11" s="1" customFormat="1" ht="15" customHeight="1">
      <c r="B151" s="284"/>
      <c r="C151" s="311" t="s">
        <v>691</v>
      </c>
      <c r="D151" s="261"/>
      <c r="E151" s="261"/>
      <c r="F151" s="312" t="s">
        <v>688</v>
      </c>
      <c r="G151" s="261"/>
      <c r="H151" s="311" t="s">
        <v>728</v>
      </c>
      <c r="I151" s="311" t="s">
        <v>690</v>
      </c>
      <c r="J151" s="311">
        <v>120</v>
      </c>
      <c r="K151" s="307"/>
    </row>
    <row r="152" spans="2:11" s="1" customFormat="1" ht="15" customHeight="1">
      <c r="B152" s="284"/>
      <c r="C152" s="311" t="s">
        <v>737</v>
      </c>
      <c r="D152" s="261"/>
      <c r="E152" s="261"/>
      <c r="F152" s="312" t="s">
        <v>688</v>
      </c>
      <c r="G152" s="261"/>
      <c r="H152" s="311" t="s">
        <v>748</v>
      </c>
      <c r="I152" s="311" t="s">
        <v>690</v>
      </c>
      <c r="J152" s="311" t="s">
        <v>739</v>
      </c>
      <c r="K152" s="307"/>
    </row>
    <row r="153" spans="2:11" s="1" customFormat="1" ht="15" customHeight="1">
      <c r="B153" s="284"/>
      <c r="C153" s="311" t="s">
        <v>83</v>
      </c>
      <c r="D153" s="261"/>
      <c r="E153" s="261"/>
      <c r="F153" s="312" t="s">
        <v>688</v>
      </c>
      <c r="G153" s="261"/>
      <c r="H153" s="311" t="s">
        <v>749</v>
      </c>
      <c r="I153" s="311" t="s">
        <v>690</v>
      </c>
      <c r="J153" s="311" t="s">
        <v>739</v>
      </c>
      <c r="K153" s="307"/>
    </row>
    <row r="154" spans="2:11" s="1" customFormat="1" ht="15" customHeight="1">
      <c r="B154" s="284"/>
      <c r="C154" s="311" t="s">
        <v>693</v>
      </c>
      <c r="D154" s="261"/>
      <c r="E154" s="261"/>
      <c r="F154" s="312" t="s">
        <v>694</v>
      </c>
      <c r="G154" s="261"/>
      <c r="H154" s="311" t="s">
        <v>728</v>
      </c>
      <c r="I154" s="311" t="s">
        <v>690</v>
      </c>
      <c r="J154" s="311">
        <v>50</v>
      </c>
      <c r="K154" s="307"/>
    </row>
    <row r="155" spans="2:11" s="1" customFormat="1" ht="15" customHeight="1">
      <c r="B155" s="284"/>
      <c r="C155" s="311" t="s">
        <v>696</v>
      </c>
      <c r="D155" s="261"/>
      <c r="E155" s="261"/>
      <c r="F155" s="312" t="s">
        <v>688</v>
      </c>
      <c r="G155" s="261"/>
      <c r="H155" s="311" t="s">
        <v>728</v>
      </c>
      <c r="I155" s="311" t="s">
        <v>698</v>
      </c>
      <c r="J155" s="311"/>
      <c r="K155" s="307"/>
    </row>
    <row r="156" spans="2:11" s="1" customFormat="1" ht="15" customHeight="1">
      <c r="B156" s="284"/>
      <c r="C156" s="311" t="s">
        <v>707</v>
      </c>
      <c r="D156" s="261"/>
      <c r="E156" s="261"/>
      <c r="F156" s="312" t="s">
        <v>694</v>
      </c>
      <c r="G156" s="261"/>
      <c r="H156" s="311" t="s">
        <v>728</v>
      </c>
      <c r="I156" s="311" t="s">
        <v>690</v>
      </c>
      <c r="J156" s="311">
        <v>50</v>
      </c>
      <c r="K156" s="307"/>
    </row>
    <row r="157" spans="2:11" s="1" customFormat="1" ht="15" customHeight="1">
      <c r="B157" s="284"/>
      <c r="C157" s="311" t="s">
        <v>715</v>
      </c>
      <c r="D157" s="261"/>
      <c r="E157" s="261"/>
      <c r="F157" s="312" t="s">
        <v>694</v>
      </c>
      <c r="G157" s="261"/>
      <c r="H157" s="311" t="s">
        <v>728</v>
      </c>
      <c r="I157" s="311" t="s">
        <v>690</v>
      </c>
      <c r="J157" s="311">
        <v>50</v>
      </c>
      <c r="K157" s="307"/>
    </row>
    <row r="158" spans="2:11" s="1" customFormat="1" ht="15" customHeight="1">
      <c r="B158" s="284"/>
      <c r="C158" s="311" t="s">
        <v>713</v>
      </c>
      <c r="D158" s="261"/>
      <c r="E158" s="261"/>
      <c r="F158" s="312" t="s">
        <v>694</v>
      </c>
      <c r="G158" s="261"/>
      <c r="H158" s="311" t="s">
        <v>728</v>
      </c>
      <c r="I158" s="311" t="s">
        <v>690</v>
      </c>
      <c r="J158" s="311">
        <v>50</v>
      </c>
      <c r="K158" s="307"/>
    </row>
    <row r="159" spans="2:11" s="1" customFormat="1" ht="15" customHeight="1">
      <c r="B159" s="284"/>
      <c r="C159" s="311" t="s">
        <v>104</v>
      </c>
      <c r="D159" s="261"/>
      <c r="E159" s="261"/>
      <c r="F159" s="312" t="s">
        <v>688</v>
      </c>
      <c r="G159" s="261"/>
      <c r="H159" s="311" t="s">
        <v>750</v>
      </c>
      <c r="I159" s="311" t="s">
        <v>690</v>
      </c>
      <c r="J159" s="311" t="s">
        <v>751</v>
      </c>
      <c r="K159" s="307"/>
    </row>
    <row r="160" spans="2:11" s="1" customFormat="1" ht="15" customHeight="1">
      <c r="B160" s="284"/>
      <c r="C160" s="311" t="s">
        <v>752</v>
      </c>
      <c r="D160" s="261"/>
      <c r="E160" s="261"/>
      <c r="F160" s="312" t="s">
        <v>688</v>
      </c>
      <c r="G160" s="261"/>
      <c r="H160" s="311" t="s">
        <v>753</v>
      </c>
      <c r="I160" s="311" t="s">
        <v>723</v>
      </c>
      <c r="J160" s="311"/>
      <c r="K160" s="307"/>
    </row>
    <row r="161" spans="2:11" s="1" customFormat="1" ht="15" customHeight="1">
      <c r="B161" s="313"/>
      <c r="C161" s="293"/>
      <c r="D161" s="293"/>
      <c r="E161" s="293"/>
      <c r="F161" s="293"/>
      <c r="G161" s="293"/>
      <c r="H161" s="293"/>
      <c r="I161" s="293"/>
      <c r="J161" s="293"/>
      <c r="K161" s="314"/>
    </row>
    <row r="162" spans="2:11" s="1" customFormat="1" ht="18.75" customHeight="1">
      <c r="B162" s="295"/>
      <c r="C162" s="305"/>
      <c r="D162" s="305"/>
      <c r="E162" s="305"/>
      <c r="F162" s="315"/>
      <c r="G162" s="305"/>
      <c r="H162" s="305"/>
      <c r="I162" s="305"/>
      <c r="J162" s="305"/>
      <c r="K162" s="295"/>
    </row>
    <row r="163" spans="2:11" s="1" customFormat="1" ht="18.75" customHeight="1"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</row>
    <row r="164" spans="2:11" s="1" customFormat="1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spans="2:11" s="1" customFormat="1" ht="45" customHeight="1">
      <c r="B165" s="253"/>
      <c r="C165" s="395" t="s">
        <v>754</v>
      </c>
      <c r="D165" s="395"/>
      <c r="E165" s="395"/>
      <c r="F165" s="395"/>
      <c r="G165" s="395"/>
      <c r="H165" s="395"/>
      <c r="I165" s="395"/>
      <c r="J165" s="395"/>
      <c r="K165" s="254"/>
    </row>
    <row r="166" spans="2:11" s="1" customFormat="1" ht="17.25" customHeight="1">
      <c r="B166" s="253"/>
      <c r="C166" s="274" t="s">
        <v>682</v>
      </c>
      <c r="D166" s="274"/>
      <c r="E166" s="274"/>
      <c r="F166" s="274" t="s">
        <v>683</v>
      </c>
      <c r="G166" s="316"/>
      <c r="H166" s="317" t="s">
        <v>54</v>
      </c>
      <c r="I166" s="317" t="s">
        <v>57</v>
      </c>
      <c r="J166" s="274" t="s">
        <v>684</v>
      </c>
      <c r="K166" s="254"/>
    </row>
    <row r="167" spans="2:11" s="1" customFormat="1" ht="17.25" customHeight="1">
      <c r="B167" s="255"/>
      <c r="C167" s="276" t="s">
        <v>685</v>
      </c>
      <c r="D167" s="276"/>
      <c r="E167" s="276"/>
      <c r="F167" s="277" t="s">
        <v>686</v>
      </c>
      <c r="G167" s="318"/>
      <c r="H167" s="319"/>
      <c r="I167" s="319"/>
      <c r="J167" s="276" t="s">
        <v>687</v>
      </c>
      <c r="K167" s="256"/>
    </row>
    <row r="168" spans="2:11" s="1" customFormat="1" ht="5.25" customHeight="1">
      <c r="B168" s="284"/>
      <c r="C168" s="279"/>
      <c r="D168" s="279"/>
      <c r="E168" s="279"/>
      <c r="F168" s="279"/>
      <c r="G168" s="280"/>
      <c r="H168" s="279"/>
      <c r="I168" s="279"/>
      <c r="J168" s="279"/>
      <c r="K168" s="307"/>
    </row>
    <row r="169" spans="2:11" s="1" customFormat="1" ht="15" customHeight="1">
      <c r="B169" s="284"/>
      <c r="C169" s="261" t="s">
        <v>691</v>
      </c>
      <c r="D169" s="261"/>
      <c r="E169" s="261"/>
      <c r="F169" s="282" t="s">
        <v>688</v>
      </c>
      <c r="G169" s="261"/>
      <c r="H169" s="261" t="s">
        <v>728</v>
      </c>
      <c r="I169" s="261" t="s">
        <v>690</v>
      </c>
      <c r="J169" s="261">
        <v>120</v>
      </c>
      <c r="K169" s="307"/>
    </row>
    <row r="170" spans="2:11" s="1" customFormat="1" ht="15" customHeight="1">
      <c r="B170" s="284"/>
      <c r="C170" s="261" t="s">
        <v>737</v>
      </c>
      <c r="D170" s="261"/>
      <c r="E170" s="261"/>
      <c r="F170" s="282" t="s">
        <v>688</v>
      </c>
      <c r="G170" s="261"/>
      <c r="H170" s="261" t="s">
        <v>738</v>
      </c>
      <c r="I170" s="261" t="s">
        <v>690</v>
      </c>
      <c r="J170" s="261" t="s">
        <v>739</v>
      </c>
      <c r="K170" s="307"/>
    </row>
    <row r="171" spans="2:11" s="1" customFormat="1" ht="15" customHeight="1">
      <c r="B171" s="284"/>
      <c r="C171" s="261" t="s">
        <v>83</v>
      </c>
      <c r="D171" s="261"/>
      <c r="E171" s="261"/>
      <c r="F171" s="282" t="s">
        <v>688</v>
      </c>
      <c r="G171" s="261"/>
      <c r="H171" s="261" t="s">
        <v>755</v>
      </c>
      <c r="I171" s="261" t="s">
        <v>690</v>
      </c>
      <c r="J171" s="261" t="s">
        <v>739</v>
      </c>
      <c r="K171" s="307"/>
    </row>
    <row r="172" spans="2:11" s="1" customFormat="1" ht="15" customHeight="1">
      <c r="B172" s="284"/>
      <c r="C172" s="261" t="s">
        <v>693</v>
      </c>
      <c r="D172" s="261"/>
      <c r="E172" s="261"/>
      <c r="F172" s="282" t="s">
        <v>694</v>
      </c>
      <c r="G172" s="261"/>
      <c r="H172" s="261" t="s">
        <v>755</v>
      </c>
      <c r="I172" s="261" t="s">
        <v>690</v>
      </c>
      <c r="J172" s="261">
        <v>50</v>
      </c>
      <c r="K172" s="307"/>
    </row>
    <row r="173" spans="2:11" s="1" customFormat="1" ht="15" customHeight="1">
      <c r="B173" s="284"/>
      <c r="C173" s="261" t="s">
        <v>696</v>
      </c>
      <c r="D173" s="261"/>
      <c r="E173" s="261"/>
      <c r="F173" s="282" t="s">
        <v>688</v>
      </c>
      <c r="G173" s="261"/>
      <c r="H173" s="261" t="s">
        <v>755</v>
      </c>
      <c r="I173" s="261" t="s">
        <v>698</v>
      </c>
      <c r="J173" s="261"/>
      <c r="K173" s="307"/>
    </row>
    <row r="174" spans="2:11" s="1" customFormat="1" ht="15" customHeight="1">
      <c r="B174" s="284"/>
      <c r="C174" s="261" t="s">
        <v>707</v>
      </c>
      <c r="D174" s="261"/>
      <c r="E174" s="261"/>
      <c r="F174" s="282" t="s">
        <v>694</v>
      </c>
      <c r="G174" s="261"/>
      <c r="H174" s="261" t="s">
        <v>755</v>
      </c>
      <c r="I174" s="261" t="s">
        <v>690</v>
      </c>
      <c r="J174" s="261">
        <v>50</v>
      </c>
      <c r="K174" s="307"/>
    </row>
    <row r="175" spans="2:11" s="1" customFormat="1" ht="15" customHeight="1">
      <c r="B175" s="284"/>
      <c r="C175" s="261" t="s">
        <v>715</v>
      </c>
      <c r="D175" s="261"/>
      <c r="E175" s="261"/>
      <c r="F175" s="282" t="s">
        <v>694</v>
      </c>
      <c r="G175" s="261"/>
      <c r="H175" s="261" t="s">
        <v>755</v>
      </c>
      <c r="I175" s="261" t="s">
        <v>690</v>
      </c>
      <c r="J175" s="261">
        <v>50</v>
      </c>
      <c r="K175" s="307"/>
    </row>
    <row r="176" spans="2:11" s="1" customFormat="1" ht="15" customHeight="1">
      <c r="B176" s="284"/>
      <c r="C176" s="261" t="s">
        <v>713</v>
      </c>
      <c r="D176" s="261"/>
      <c r="E176" s="261"/>
      <c r="F176" s="282" t="s">
        <v>694</v>
      </c>
      <c r="G176" s="261"/>
      <c r="H176" s="261" t="s">
        <v>755</v>
      </c>
      <c r="I176" s="261" t="s">
        <v>690</v>
      </c>
      <c r="J176" s="261">
        <v>50</v>
      </c>
      <c r="K176" s="307"/>
    </row>
    <row r="177" spans="2:11" s="1" customFormat="1" ht="15" customHeight="1">
      <c r="B177" s="284"/>
      <c r="C177" s="261" t="s">
        <v>122</v>
      </c>
      <c r="D177" s="261"/>
      <c r="E177" s="261"/>
      <c r="F177" s="282" t="s">
        <v>688</v>
      </c>
      <c r="G177" s="261"/>
      <c r="H177" s="261" t="s">
        <v>756</v>
      </c>
      <c r="I177" s="261" t="s">
        <v>757</v>
      </c>
      <c r="J177" s="261"/>
      <c r="K177" s="307"/>
    </row>
    <row r="178" spans="2:11" s="1" customFormat="1" ht="15" customHeight="1">
      <c r="B178" s="284"/>
      <c r="C178" s="261" t="s">
        <v>57</v>
      </c>
      <c r="D178" s="261"/>
      <c r="E178" s="261"/>
      <c r="F178" s="282" t="s">
        <v>688</v>
      </c>
      <c r="G178" s="261"/>
      <c r="H178" s="261" t="s">
        <v>758</v>
      </c>
      <c r="I178" s="261" t="s">
        <v>759</v>
      </c>
      <c r="J178" s="261">
        <v>1</v>
      </c>
      <c r="K178" s="307"/>
    </row>
    <row r="179" spans="2:11" s="1" customFormat="1" ht="15" customHeight="1">
      <c r="B179" s="284"/>
      <c r="C179" s="261" t="s">
        <v>53</v>
      </c>
      <c r="D179" s="261"/>
      <c r="E179" s="261"/>
      <c r="F179" s="282" t="s">
        <v>688</v>
      </c>
      <c r="G179" s="261"/>
      <c r="H179" s="261" t="s">
        <v>760</v>
      </c>
      <c r="I179" s="261" t="s">
        <v>690</v>
      </c>
      <c r="J179" s="261">
        <v>20</v>
      </c>
      <c r="K179" s="307"/>
    </row>
    <row r="180" spans="2:11" s="1" customFormat="1" ht="15" customHeight="1">
      <c r="B180" s="284"/>
      <c r="C180" s="261" t="s">
        <v>54</v>
      </c>
      <c r="D180" s="261"/>
      <c r="E180" s="261"/>
      <c r="F180" s="282" t="s">
        <v>688</v>
      </c>
      <c r="G180" s="261"/>
      <c r="H180" s="261" t="s">
        <v>761</v>
      </c>
      <c r="I180" s="261" t="s">
        <v>690</v>
      </c>
      <c r="J180" s="261">
        <v>255</v>
      </c>
      <c r="K180" s="307"/>
    </row>
    <row r="181" spans="2:11" s="1" customFormat="1" ht="15" customHeight="1">
      <c r="B181" s="284"/>
      <c r="C181" s="261" t="s">
        <v>123</v>
      </c>
      <c r="D181" s="261"/>
      <c r="E181" s="261"/>
      <c r="F181" s="282" t="s">
        <v>688</v>
      </c>
      <c r="G181" s="261"/>
      <c r="H181" s="261" t="s">
        <v>652</v>
      </c>
      <c r="I181" s="261" t="s">
        <v>690</v>
      </c>
      <c r="J181" s="261">
        <v>10</v>
      </c>
      <c r="K181" s="307"/>
    </row>
    <row r="182" spans="2:11" s="1" customFormat="1" ht="15" customHeight="1">
      <c r="B182" s="284"/>
      <c r="C182" s="261" t="s">
        <v>124</v>
      </c>
      <c r="D182" s="261"/>
      <c r="E182" s="261"/>
      <c r="F182" s="282" t="s">
        <v>688</v>
      </c>
      <c r="G182" s="261"/>
      <c r="H182" s="261" t="s">
        <v>762</v>
      </c>
      <c r="I182" s="261" t="s">
        <v>723</v>
      </c>
      <c r="J182" s="261"/>
      <c r="K182" s="307"/>
    </row>
    <row r="183" spans="2:11" s="1" customFormat="1" ht="15" customHeight="1">
      <c r="B183" s="284"/>
      <c r="C183" s="261" t="s">
        <v>763</v>
      </c>
      <c r="D183" s="261"/>
      <c r="E183" s="261"/>
      <c r="F183" s="282" t="s">
        <v>688</v>
      </c>
      <c r="G183" s="261"/>
      <c r="H183" s="261" t="s">
        <v>764</v>
      </c>
      <c r="I183" s="261" t="s">
        <v>723</v>
      </c>
      <c r="J183" s="261"/>
      <c r="K183" s="307"/>
    </row>
    <row r="184" spans="2:11" s="1" customFormat="1" ht="15" customHeight="1">
      <c r="B184" s="284"/>
      <c r="C184" s="261" t="s">
        <v>752</v>
      </c>
      <c r="D184" s="261"/>
      <c r="E184" s="261"/>
      <c r="F184" s="282" t="s">
        <v>688</v>
      </c>
      <c r="G184" s="261"/>
      <c r="H184" s="261" t="s">
        <v>765</v>
      </c>
      <c r="I184" s="261" t="s">
        <v>723</v>
      </c>
      <c r="J184" s="261"/>
      <c r="K184" s="307"/>
    </row>
    <row r="185" spans="2:11" s="1" customFormat="1" ht="15" customHeight="1">
      <c r="B185" s="284"/>
      <c r="C185" s="261" t="s">
        <v>126</v>
      </c>
      <c r="D185" s="261"/>
      <c r="E185" s="261"/>
      <c r="F185" s="282" t="s">
        <v>694</v>
      </c>
      <c r="G185" s="261"/>
      <c r="H185" s="261" t="s">
        <v>766</v>
      </c>
      <c r="I185" s="261" t="s">
        <v>690</v>
      </c>
      <c r="J185" s="261">
        <v>50</v>
      </c>
      <c r="K185" s="307"/>
    </row>
    <row r="186" spans="2:11" s="1" customFormat="1" ht="15" customHeight="1">
      <c r="B186" s="284"/>
      <c r="C186" s="261" t="s">
        <v>767</v>
      </c>
      <c r="D186" s="261"/>
      <c r="E186" s="261"/>
      <c r="F186" s="282" t="s">
        <v>694</v>
      </c>
      <c r="G186" s="261"/>
      <c r="H186" s="261" t="s">
        <v>768</v>
      </c>
      <c r="I186" s="261" t="s">
        <v>769</v>
      </c>
      <c r="J186" s="261"/>
      <c r="K186" s="307"/>
    </row>
    <row r="187" spans="2:11" s="1" customFormat="1" ht="15" customHeight="1">
      <c r="B187" s="284"/>
      <c r="C187" s="261" t="s">
        <v>770</v>
      </c>
      <c r="D187" s="261"/>
      <c r="E187" s="261"/>
      <c r="F187" s="282" t="s">
        <v>694</v>
      </c>
      <c r="G187" s="261"/>
      <c r="H187" s="261" t="s">
        <v>771</v>
      </c>
      <c r="I187" s="261" t="s">
        <v>769</v>
      </c>
      <c r="J187" s="261"/>
      <c r="K187" s="307"/>
    </row>
    <row r="188" spans="2:11" s="1" customFormat="1" ht="15" customHeight="1">
      <c r="B188" s="284"/>
      <c r="C188" s="261" t="s">
        <v>772</v>
      </c>
      <c r="D188" s="261"/>
      <c r="E188" s="261"/>
      <c r="F188" s="282" t="s">
        <v>694</v>
      </c>
      <c r="G188" s="261"/>
      <c r="H188" s="261" t="s">
        <v>773</v>
      </c>
      <c r="I188" s="261" t="s">
        <v>769</v>
      </c>
      <c r="J188" s="261"/>
      <c r="K188" s="307"/>
    </row>
    <row r="189" spans="2:11" s="1" customFormat="1" ht="15" customHeight="1">
      <c r="B189" s="284"/>
      <c r="C189" s="320" t="s">
        <v>774</v>
      </c>
      <c r="D189" s="261"/>
      <c r="E189" s="261"/>
      <c r="F189" s="282" t="s">
        <v>694</v>
      </c>
      <c r="G189" s="261"/>
      <c r="H189" s="261" t="s">
        <v>775</v>
      </c>
      <c r="I189" s="261" t="s">
        <v>776</v>
      </c>
      <c r="J189" s="321" t="s">
        <v>777</v>
      </c>
      <c r="K189" s="307"/>
    </row>
    <row r="190" spans="2:11" s="17" customFormat="1" ht="15" customHeight="1">
      <c r="B190" s="322"/>
      <c r="C190" s="323" t="s">
        <v>778</v>
      </c>
      <c r="D190" s="324"/>
      <c r="E190" s="324"/>
      <c r="F190" s="325" t="s">
        <v>694</v>
      </c>
      <c r="G190" s="324"/>
      <c r="H190" s="324" t="s">
        <v>779</v>
      </c>
      <c r="I190" s="324" t="s">
        <v>776</v>
      </c>
      <c r="J190" s="326" t="s">
        <v>777</v>
      </c>
      <c r="K190" s="327"/>
    </row>
    <row r="191" spans="2:11" s="1" customFormat="1" ht="15" customHeight="1">
      <c r="B191" s="284"/>
      <c r="C191" s="320" t="s">
        <v>42</v>
      </c>
      <c r="D191" s="261"/>
      <c r="E191" s="261"/>
      <c r="F191" s="282" t="s">
        <v>688</v>
      </c>
      <c r="G191" s="261"/>
      <c r="H191" s="258" t="s">
        <v>780</v>
      </c>
      <c r="I191" s="261" t="s">
        <v>781</v>
      </c>
      <c r="J191" s="261"/>
      <c r="K191" s="307"/>
    </row>
    <row r="192" spans="2:11" s="1" customFormat="1" ht="15" customHeight="1">
      <c r="B192" s="284"/>
      <c r="C192" s="320" t="s">
        <v>782</v>
      </c>
      <c r="D192" s="261"/>
      <c r="E192" s="261"/>
      <c r="F192" s="282" t="s">
        <v>688</v>
      </c>
      <c r="G192" s="261"/>
      <c r="H192" s="261" t="s">
        <v>783</v>
      </c>
      <c r="I192" s="261" t="s">
        <v>723</v>
      </c>
      <c r="J192" s="261"/>
      <c r="K192" s="307"/>
    </row>
    <row r="193" spans="2:11" s="1" customFormat="1" ht="15" customHeight="1">
      <c r="B193" s="284"/>
      <c r="C193" s="320" t="s">
        <v>784</v>
      </c>
      <c r="D193" s="261"/>
      <c r="E193" s="261"/>
      <c r="F193" s="282" t="s">
        <v>688</v>
      </c>
      <c r="G193" s="261"/>
      <c r="H193" s="261" t="s">
        <v>785</v>
      </c>
      <c r="I193" s="261" t="s">
        <v>723</v>
      </c>
      <c r="J193" s="261"/>
      <c r="K193" s="307"/>
    </row>
    <row r="194" spans="2:11" s="1" customFormat="1" ht="15" customHeight="1">
      <c r="B194" s="284"/>
      <c r="C194" s="320" t="s">
        <v>786</v>
      </c>
      <c r="D194" s="261"/>
      <c r="E194" s="261"/>
      <c r="F194" s="282" t="s">
        <v>694</v>
      </c>
      <c r="G194" s="261"/>
      <c r="H194" s="261" t="s">
        <v>787</v>
      </c>
      <c r="I194" s="261" t="s">
        <v>723</v>
      </c>
      <c r="J194" s="261"/>
      <c r="K194" s="307"/>
    </row>
    <row r="195" spans="2:11" s="1" customFormat="1" ht="15" customHeight="1">
      <c r="B195" s="313"/>
      <c r="C195" s="328"/>
      <c r="D195" s="293"/>
      <c r="E195" s="293"/>
      <c r="F195" s="293"/>
      <c r="G195" s="293"/>
      <c r="H195" s="293"/>
      <c r="I195" s="293"/>
      <c r="J195" s="293"/>
      <c r="K195" s="314"/>
    </row>
    <row r="196" spans="2:11" s="1" customFormat="1" ht="18.75" customHeight="1">
      <c r="B196" s="295"/>
      <c r="C196" s="305"/>
      <c r="D196" s="305"/>
      <c r="E196" s="305"/>
      <c r="F196" s="315"/>
      <c r="G196" s="305"/>
      <c r="H196" s="305"/>
      <c r="I196" s="305"/>
      <c r="J196" s="305"/>
      <c r="K196" s="295"/>
    </row>
    <row r="197" spans="2:11" s="1" customFormat="1" ht="18.75" customHeight="1">
      <c r="B197" s="295"/>
      <c r="C197" s="305"/>
      <c r="D197" s="305"/>
      <c r="E197" s="305"/>
      <c r="F197" s="315"/>
      <c r="G197" s="305"/>
      <c r="H197" s="305"/>
      <c r="I197" s="305"/>
      <c r="J197" s="305"/>
      <c r="K197" s="295"/>
    </row>
    <row r="198" spans="2:11" s="1" customFormat="1" ht="18.75" customHeight="1"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</row>
    <row r="199" spans="2:11" s="1" customFormat="1" ht="13.5">
      <c r="B199" s="250"/>
      <c r="C199" s="251"/>
      <c r="D199" s="251"/>
      <c r="E199" s="251"/>
      <c r="F199" s="251"/>
      <c r="G199" s="251"/>
      <c r="H199" s="251"/>
      <c r="I199" s="251"/>
      <c r="J199" s="251"/>
      <c r="K199" s="252"/>
    </row>
    <row r="200" spans="2:11" s="1" customFormat="1" ht="21">
      <c r="B200" s="253"/>
      <c r="C200" s="395" t="s">
        <v>788</v>
      </c>
      <c r="D200" s="395"/>
      <c r="E200" s="395"/>
      <c r="F200" s="395"/>
      <c r="G200" s="395"/>
      <c r="H200" s="395"/>
      <c r="I200" s="395"/>
      <c r="J200" s="395"/>
      <c r="K200" s="254"/>
    </row>
    <row r="201" spans="2:11" s="1" customFormat="1" ht="25.5" customHeight="1">
      <c r="B201" s="253"/>
      <c r="C201" s="329" t="s">
        <v>789</v>
      </c>
      <c r="D201" s="329"/>
      <c r="E201" s="329"/>
      <c r="F201" s="329" t="s">
        <v>790</v>
      </c>
      <c r="G201" s="330"/>
      <c r="H201" s="398" t="s">
        <v>791</v>
      </c>
      <c r="I201" s="398"/>
      <c r="J201" s="398"/>
      <c r="K201" s="254"/>
    </row>
    <row r="202" spans="2:11" s="1" customFormat="1" ht="5.25" customHeight="1">
      <c r="B202" s="284"/>
      <c r="C202" s="279"/>
      <c r="D202" s="279"/>
      <c r="E202" s="279"/>
      <c r="F202" s="279"/>
      <c r="G202" s="305"/>
      <c r="H202" s="279"/>
      <c r="I202" s="279"/>
      <c r="J202" s="279"/>
      <c r="K202" s="307"/>
    </row>
    <row r="203" spans="2:11" s="1" customFormat="1" ht="15" customHeight="1">
      <c r="B203" s="284"/>
      <c r="C203" s="261" t="s">
        <v>781</v>
      </c>
      <c r="D203" s="261"/>
      <c r="E203" s="261"/>
      <c r="F203" s="282" t="s">
        <v>43</v>
      </c>
      <c r="G203" s="261"/>
      <c r="H203" s="399" t="s">
        <v>792</v>
      </c>
      <c r="I203" s="399"/>
      <c r="J203" s="399"/>
      <c r="K203" s="307"/>
    </row>
    <row r="204" spans="2:11" s="1" customFormat="1" ht="15" customHeight="1">
      <c r="B204" s="284"/>
      <c r="C204" s="261"/>
      <c r="D204" s="261"/>
      <c r="E204" s="261"/>
      <c r="F204" s="282" t="s">
        <v>44</v>
      </c>
      <c r="G204" s="261"/>
      <c r="H204" s="399" t="s">
        <v>793</v>
      </c>
      <c r="I204" s="399"/>
      <c r="J204" s="399"/>
      <c r="K204" s="307"/>
    </row>
    <row r="205" spans="2:11" s="1" customFormat="1" ht="15" customHeight="1">
      <c r="B205" s="284"/>
      <c r="C205" s="261"/>
      <c r="D205" s="261"/>
      <c r="E205" s="261"/>
      <c r="F205" s="282" t="s">
        <v>47</v>
      </c>
      <c r="G205" s="261"/>
      <c r="H205" s="399" t="s">
        <v>794</v>
      </c>
      <c r="I205" s="399"/>
      <c r="J205" s="399"/>
      <c r="K205" s="307"/>
    </row>
    <row r="206" spans="2:11" s="1" customFormat="1" ht="15" customHeight="1">
      <c r="B206" s="284"/>
      <c r="C206" s="261"/>
      <c r="D206" s="261"/>
      <c r="E206" s="261"/>
      <c r="F206" s="282" t="s">
        <v>45</v>
      </c>
      <c r="G206" s="261"/>
      <c r="H206" s="399" t="s">
        <v>795</v>
      </c>
      <c r="I206" s="399"/>
      <c r="J206" s="399"/>
      <c r="K206" s="307"/>
    </row>
    <row r="207" spans="2:11" s="1" customFormat="1" ht="15" customHeight="1">
      <c r="B207" s="284"/>
      <c r="C207" s="261"/>
      <c r="D207" s="261"/>
      <c r="E207" s="261"/>
      <c r="F207" s="282" t="s">
        <v>46</v>
      </c>
      <c r="G207" s="261"/>
      <c r="H207" s="399" t="s">
        <v>796</v>
      </c>
      <c r="I207" s="399"/>
      <c r="J207" s="399"/>
      <c r="K207" s="307"/>
    </row>
    <row r="208" spans="2:11" s="1" customFormat="1" ht="15" customHeight="1">
      <c r="B208" s="284"/>
      <c r="C208" s="261"/>
      <c r="D208" s="261"/>
      <c r="E208" s="261"/>
      <c r="F208" s="282"/>
      <c r="G208" s="261"/>
      <c r="H208" s="261"/>
      <c r="I208" s="261"/>
      <c r="J208" s="261"/>
      <c r="K208" s="307"/>
    </row>
    <row r="209" spans="2:11" s="1" customFormat="1" ht="15" customHeight="1">
      <c r="B209" s="284"/>
      <c r="C209" s="261" t="s">
        <v>735</v>
      </c>
      <c r="D209" s="261"/>
      <c r="E209" s="261"/>
      <c r="F209" s="282" t="s">
        <v>77</v>
      </c>
      <c r="G209" s="261"/>
      <c r="H209" s="399" t="s">
        <v>797</v>
      </c>
      <c r="I209" s="399"/>
      <c r="J209" s="399"/>
      <c r="K209" s="307"/>
    </row>
    <row r="210" spans="2:11" s="1" customFormat="1" ht="15" customHeight="1">
      <c r="B210" s="284"/>
      <c r="C210" s="261"/>
      <c r="D210" s="261"/>
      <c r="E210" s="261"/>
      <c r="F210" s="282" t="s">
        <v>632</v>
      </c>
      <c r="G210" s="261"/>
      <c r="H210" s="399" t="s">
        <v>633</v>
      </c>
      <c r="I210" s="399"/>
      <c r="J210" s="399"/>
      <c r="K210" s="307"/>
    </row>
    <row r="211" spans="2:11" s="1" customFormat="1" ht="15" customHeight="1">
      <c r="B211" s="284"/>
      <c r="C211" s="261"/>
      <c r="D211" s="261"/>
      <c r="E211" s="261"/>
      <c r="F211" s="282" t="s">
        <v>630</v>
      </c>
      <c r="G211" s="261"/>
      <c r="H211" s="399" t="s">
        <v>798</v>
      </c>
      <c r="I211" s="399"/>
      <c r="J211" s="399"/>
      <c r="K211" s="307"/>
    </row>
    <row r="212" spans="2:11" s="1" customFormat="1" ht="15" customHeight="1">
      <c r="B212" s="331"/>
      <c r="C212" s="261"/>
      <c r="D212" s="261"/>
      <c r="E212" s="261"/>
      <c r="F212" s="282" t="s">
        <v>634</v>
      </c>
      <c r="G212" s="320"/>
      <c r="H212" s="400" t="s">
        <v>94</v>
      </c>
      <c r="I212" s="400"/>
      <c r="J212" s="400"/>
      <c r="K212" s="332"/>
    </row>
    <row r="213" spans="2:11" s="1" customFormat="1" ht="15" customHeight="1">
      <c r="B213" s="331"/>
      <c r="C213" s="261"/>
      <c r="D213" s="261"/>
      <c r="E213" s="261"/>
      <c r="F213" s="282" t="s">
        <v>635</v>
      </c>
      <c r="G213" s="320"/>
      <c r="H213" s="400" t="s">
        <v>799</v>
      </c>
      <c r="I213" s="400"/>
      <c r="J213" s="400"/>
      <c r="K213" s="332"/>
    </row>
    <row r="214" spans="2:11" s="1" customFormat="1" ht="15" customHeight="1">
      <c r="B214" s="331"/>
      <c r="C214" s="261"/>
      <c r="D214" s="261"/>
      <c r="E214" s="261"/>
      <c r="F214" s="282"/>
      <c r="G214" s="320"/>
      <c r="H214" s="311"/>
      <c r="I214" s="311"/>
      <c r="J214" s="311"/>
      <c r="K214" s="332"/>
    </row>
    <row r="215" spans="2:11" s="1" customFormat="1" ht="15" customHeight="1">
      <c r="B215" s="331"/>
      <c r="C215" s="261" t="s">
        <v>759</v>
      </c>
      <c r="D215" s="261"/>
      <c r="E215" s="261"/>
      <c r="F215" s="282">
        <v>1</v>
      </c>
      <c r="G215" s="320"/>
      <c r="H215" s="400" t="s">
        <v>800</v>
      </c>
      <c r="I215" s="400"/>
      <c r="J215" s="400"/>
      <c r="K215" s="332"/>
    </row>
    <row r="216" spans="2:11" s="1" customFormat="1" ht="15" customHeight="1">
      <c r="B216" s="331"/>
      <c r="C216" s="261"/>
      <c r="D216" s="261"/>
      <c r="E216" s="261"/>
      <c r="F216" s="282">
        <v>2</v>
      </c>
      <c r="G216" s="320"/>
      <c r="H216" s="400" t="s">
        <v>801</v>
      </c>
      <c r="I216" s="400"/>
      <c r="J216" s="400"/>
      <c r="K216" s="332"/>
    </row>
    <row r="217" spans="2:11" s="1" customFormat="1" ht="15" customHeight="1">
      <c r="B217" s="331"/>
      <c r="C217" s="261"/>
      <c r="D217" s="261"/>
      <c r="E217" s="261"/>
      <c r="F217" s="282">
        <v>3</v>
      </c>
      <c r="G217" s="320"/>
      <c r="H217" s="400" t="s">
        <v>802</v>
      </c>
      <c r="I217" s="400"/>
      <c r="J217" s="400"/>
      <c r="K217" s="332"/>
    </row>
    <row r="218" spans="2:11" s="1" customFormat="1" ht="15" customHeight="1">
      <c r="B218" s="331"/>
      <c r="C218" s="261"/>
      <c r="D218" s="261"/>
      <c r="E218" s="261"/>
      <c r="F218" s="282">
        <v>4</v>
      </c>
      <c r="G218" s="320"/>
      <c r="H218" s="400" t="s">
        <v>803</v>
      </c>
      <c r="I218" s="400"/>
      <c r="J218" s="400"/>
      <c r="K218" s="332"/>
    </row>
    <row r="219" spans="2:11" s="1" customFormat="1" ht="12.75" customHeight="1">
      <c r="B219" s="333"/>
      <c r="C219" s="334"/>
      <c r="D219" s="334"/>
      <c r="E219" s="334"/>
      <c r="F219" s="334"/>
      <c r="G219" s="334"/>
      <c r="H219" s="334"/>
      <c r="I219" s="334"/>
      <c r="J219" s="334"/>
      <c r="K219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D.1.1a - Objekt č.1</vt:lpstr>
      <vt:lpstr>D.1.1b - Objekt č.2</vt:lpstr>
      <vt:lpstr>99 - Vedlejší a ostatní n...</vt:lpstr>
      <vt:lpstr>Pokyny pro vyplnění</vt:lpstr>
      <vt:lpstr>'99 - Vedlejší a ostatní n...'!Názvy_tisku</vt:lpstr>
      <vt:lpstr>'D.1.1a - Objekt č.1'!Názvy_tisku</vt:lpstr>
      <vt:lpstr>'D.1.1b - Objekt č.2'!Názvy_tisku</vt:lpstr>
      <vt:lpstr>'Rekapitulace stavby'!Názvy_tisku</vt:lpstr>
      <vt:lpstr>'99 - Vedlejší a ostatní n...'!Oblast_tisku</vt:lpstr>
      <vt:lpstr>'D.1.1a - Objekt č.1'!Oblast_tisku</vt:lpstr>
      <vt:lpstr>'D.1.1b - Objekt č.2'!Oblast_tisku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Křehla Milan</dc:creator>
  <cp:lastModifiedBy>Slavíková Dagmar</cp:lastModifiedBy>
  <cp:lastPrinted>2025-09-23T10:32:07Z</cp:lastPrinted>
  <dcterms:created xsi:type="dcterms:W3CDTF">2025-09-12T07:20:56Z</dcterms:created>
  <dcterms:modified xsi:type="dcterms:W3CDTF">2025-09-23T10:32:59Z</dcterms:modified>
</cp:coreProperties>
</file>