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Stavební úpravy prostor DO CV\ZD\"/>
    </mc:Choice>
  </mc:AlternateContent>
  <bookViews>
    <workbookView xWindow="-120" yWindow="-120" windowWidth="20730" windowHeight="1104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Pol'!$A$1:$U$176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AC166" i="12"/>
  <c r="F39" i="1" s="1"/>
  <c r="BA161" i="12"/>
  <c r="BA159" i="12"/>
  <c r="BA157" i="12"/>
  <c r="BA155" i="12"/>
  <c r="BA152" i="12"/>
  <c r="BA149" i="12"/>
  <c r="BA147" i="12"/>
  <c r="BA142" i="12"/>
  <c r="BA140" i="12"/>
  <c r="BA138" i="12"/>
  <c r="BA129" i="12"/>
  <c r="BA127" i="12"/>
  <c r="BA124" i="12"/>
  <c r="BA121" i="12"/>
  <c r="BA119" i="12"/>
  <c r="BA117" i="12"/>
  <c r="BA115" i="12"/>
  <c r="BA110" i="12"/>
  <c r="BA108" i="12"/>
  <c r="BA106" i="12"/>
  <c r="BA90" i="12"/>
  <c r="BA88" i="12"/>
  <c r="BA86" i="12"/>
  <c r="BA84" i="12"/>
  <c r="BA82" i="12"/>
  <c r="BA80" i="12"/>
  <c r="BA76" i="12"/>
  <c r="BA68" i="12"/>
  <c r="BA65" i="12"/>
  <c r="BA62" i="12"/>
  <c r="BA58" i="12"/>
  <c r="BA56" i="12"/>
  <c r="BA54" i="12"/>
  <c r="BA52" i="12"/>
  <c r="BA46" i="12"/>
  <c r="BA41" i="12"/>
  <c r="BA39" i="12"/>
  <c r="BA37" i="12"/>
  <c r="BA35" i="12"/>
  <c r="BA33" i="12"/>
  <c r="BA30" i="12"/>
  <c r="BA26" i="12"/>
  <c r="BA24" i="12"/>
  <c r="BA22" i="12"/>
  <c r="BA20" i="12"/>
  <c r="BA12" i="12"/>
  <c r="BA10" i="12"/>
  <c r="F9" i="12"/>
  <c r="G9" i="12"/>
  <c r="I9" i="12"/>
  <c r="I8" i="12" s="1"/>
  <c r="K9" i="12"/>
  <c r="O9" i="12"/>
  <c r="Q9" i="12"/>
  <c r="U9" i="12"/>
  <c r="F11" i="12"/>
  <c r="G11" i="12"/>
  <c r="M11" i="12" s="1"/>
  <c r="I11" i="12"/>
  <c r="K11" i="12"/>
  <c r="O11" i="12"/>
  <c r="Q11" i="12"/>
  <c r="U11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9" i="12"/>
  <c r="G19" i="12" s="1"/>
  <c r="I19" i="12"/>
  <c r="K19" i="12"/>
  <c r="O19" i="12"/>
  <c r="Q19" i="12"/>
  <c r="U19" i="12"/>
  <c r="F21" i="12"/>
  <c r="G21" i="12" s="1"/>
  <c r="M21" i="12" s="1"/>
  <c r="I21" i="12"/>
  <c r="K21" i="12"/>
  <c r="O21" i="12"/>
  <c r="Q21" i="12"/>
  <c r="U21" i="12"/>
  <c r="F23" i="12"/>
  <c r="G23" i="12" s="1"/>
  <c r="M23" i="12" s="1"/>
  <c r="I23" i="12"/>
  <c r="K23" i="12"/>
  <c r="O23" i="12"/>
  <c r="Q23" i="12"/>
  <c r="U23" i="12"/>
  <c r="F25" i="12"/>
  <c r="G25" i="12" s="1"/>
  <c r="M25" i="12" s="1"/>
  <c r="I25" i="12"/>
  <c r="K25" i="12"/>
  <c r="O25" i="12"/>
  <c r="Q25" i="12"/>
  <c r="U25" i="12"/>
  <c r="F27" i="12"/>
  <c r="G27" i="12" s="1"/>
  <c r="M27" i="12" s="1"/>
  <c r="I27" i="12"/>
  <c r="K27" i="12"/>
  <c r="O27" i="12"/>
  <c r="Q27" i="12"/>
  <c r="U27" i="12"/>
  <c r="F29" i="12"/>
  <c r="G29" i="12"/>
  <c r="M29" i="12" s="1"/>
  <c r="M28" i="12" s="1"/>
  <c r="I29" i="12"/>
  <c r="I28" i="12" s="1"/>
  <c r="K29" i="12"/>
  <c r="K28" i="12" s="1"/>
  <c r="O29" i="12"/>
  <c r="O28" i="12" s="1"/>
  <c r="Q29" i="12"/>
  <c r="Q28" i="12" s="1"/>
  <c r="U29" i="12"/>
  <c r="U28" i="12" s="1"/>
  <c r="F32" i="12"/>
  <c r="G32" i="12"/>
  <c r="M32" i="12" s="1"/>
  <c r="I32" i="12"/>
  <c r="K32" i="12"/>
  <c r="K31" i="12" s="1"/>
  <c r="O32" i="12"/>
  <c r="O31" i="12" s="1"/>
  <c r="Q32" i="12"/>
  <c r="U32" i="12"/>
  <c r="F34" i="12"/>
  <c r="G34" i="12"/>
  <c r="M34" i="12" s="1"/>
  <c r="I34" i="12"/>
  <c r="K34" i="12"/>
  <c r="O34" i="12"/>
  <c r="Q34" i="12"/>
  <c r="U34" i="12"/>
  <c r="F36" i="12"/>
  <c r="G36" i="12"/>
  <c r="M36" i="12" s="1"/>
  <c r="I36" i="12"/>
  <c r="K36" i="12"/>
  <c r="O36" i="12"/>
  <c r="Q36" i="12"/>
  <c r="U36" i="12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5" i="12"/>
  <c r="G45" i="12"/>
  <c r="G44" i="12" s="1"/>
  <c r="I53" i="1" s="1"/>
  <c r="I45" i="12"/>
  <c r="I44" i="12" s="1"/>
  <c r="K45" i="12"/>
  <c r="K44" i="12" s="1"/>
  <c r="O45" i="12"/>
  <c r="O44" i="12" s="1"/>
  <c r="Q45" i="12"/>
  <c r="Q44" i="12" s="1"/>
  <c r="U45" i="12"/>
  <c r="U44" i="12" s="1"/>
  <c r="F48" i="12"/>
  <c r="G48" i="12" s="1"/>
  <c r="I48" i="12"/>
  <c r="I47" i="12" s="1"/>
  <c r="K48" i="12"/>
  <c r="K47" i="12" s="1"/>
  <c r="O48" i="12"/>
  <c r="O47" i="12" s="1"/>
  <c r="Q48" i="12"/>
  <c r="Q47" i="12" s="1"/>
  <c r="U48" i="12"/>
  <c r="F49" i="12"/>
  <c r="G49" i="12" s="1"/>
  <c r="M49" i="12" s="1"/>
  <c r="I49" i="12"/>
  <c r="K49" i="12"/>
  <c r="O49" i="12"/>
  <c r="Q49" i="12"/>
  <c r="U49" i="12"/>
  <c r="F51" i="12"/>
  <c r="G51" i="12" s="1"/>
  <c r="I51" i="12"/>
  <c r="K51" i="12"/>
  <c r="O51" i="12"/>
  <c r="Q51" i="12"/>
  <c r="U51" i="12"/>
  <c r="F53" i="12"/>
  <c r="G53" i="12" s="1"/>
  <c r="M53" i="12" s="1"/>
  <c r="I53" i="12"/>
  <c r="K53" i="12"/>
  <c r="O53" i="12"/>
  <c r="Q53" i="12"/>
  <c r="U53" i="12"/>
  <c r="F55" i="12"/>
  <c r="G55" i="12" s="1"/>
  <c r="M55" i="12" s="1"/>
  <c r="I55" i="12"/>
  <c r="K55" i="12"/>
  <c r="O55" i="12"/>
  <c r="Q55" i="12"/>
  <c r="U55" i="12"/>
  <c r="F57" i="12"/>
  <c r="G57" i="12" s="1"/>
  <c r="M57" i="12" s="1"/>
  <c r="I57" i="12"/>
  <c r="K57" i="12"/>
  <c r="O57" i="12"/>
  <c r="Q57" i="12"/>
  <c r="U57" i="12"/>
  <c r="F59" i="12"/>
  <c r="G59" i="12" s="1"/>
  <c r="M59" i="12" s="1"/>
  <c r="I59" i="12"/>
  <c r="K59" i="12"/>
  <c r="O59" i="12"/>
  <c r="Q59" i="12"/>
  <c r="U59" i="12"/>
  <c r="F61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U61" i="12"/>
  <c r="U60" i="12" s="1"/>
  <c r="F64" i="12"/>
  <c r="G64" i="12"/>
  <c r="G63" i="12" s="1"/>
  <c r="I57" i="1" s="1"/>
  <c r="I64" i="12"/>
  <c r="I63" i="12" s="1"/>
  <c r="K64" i="12"/>
  <c r="K63" i="12" s="1"/>
  <c r="O64" i="12"/>
  <c r="O63" i="12" s="1"/>
  <c r="Q64" i="12"/>
  <c r="Q63" i="12" s="1"/>
  <c r="U64" i="12"/>
  <c r="U63" i="12" s="1"/>
  <c r="F67" i="12"/>
  <c r="G67" i="12" s="1"/>
  <c r="I67" i="12"/>
  <c r="I66" i="12" s="1"/>
  <c r="K67" i="12"/>
  <c r="K66" i="12" s="1"/>
  <c r="O67" i="12"/>
  <c r="O66" i="12" s="1"/>
  <c r="Q67" i="12"/>
  <c r="Q66" i="12" s="1"/>
  <c r="U67" i="12"/>
  <c r="U66" i="12" s="1"/>
  <c r="F70" i="12"/>
  <c r="G70" i="12" s="1"/>
  <c r="I70" i="12"/>
  <c r="K70" i="12"/>
  <c r="O70" i="12"/>
  <c r="Q70" i="12"/>
  <c r="U70" i="12"/>
  <c r="U69" i="12" s="1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3" i="12"/>
  <c r="G73" i="12" s="1"/>
  <c r="M73" i="12" s="1"/>
  <c r="I73" i="12"/>
  <c r="K73" i="12"/>
  <c r="O73" i="12"/>
  <c r="Q73" i="12"/>
  <c r="U73" i="12"/>
  <c r="F75" i="12"/>
  <c r="G75" i="12"/>
  <c r="M75" i="12" s="1"/>
  <c r="I75" i="12"/>
  <c r="I74" i="12" s="1"/>
  <c r="K75" i="12"/>
  <c r="K74" i="12" s="1"/>
  <c r="O75" i="12"/>
  <c r="O74" i="12" s="1"/>
  <c r="Q75" i="12"/>
  <c r="Q74" i="12" s="1"/>
  <c r="U75" i="12"/>
  <c r="U74" i="12" s="1"/>
  <c r="F77" i="12"/>
  <c r="G77" i="12" s="1"/>
  <c r="M77" i="12" s="1"/>
  <c r="I77" i="12"/>
  <c r="K77" i="12"/>
  <c r="O77" i="12"/>
  <c r="Q77" i="12"/>
  <c r="U77" i="12"/>
  <c r="F79" i="12"/>
  <c r="G79" i="12" s="1"/>
  <c r="G78" i="12" s="1"/>
  <c r="I61" i="1" s="1"/>
  <c r="I79" i="12"/>
  <c r="K79" i="12"/>
  <c r="O79" i="12"/>
  <c r="Q79" i="12"/>
  <c r="U79" i="12"/>
  <c r="F81" i="12"/>
  <c r="G81" i="12"/>
  <c r="M81" i="12" s="1"/>
  <c r="I81" i="12"/>
  <c r="K81" i="12"/>
  <c r="O81" i="12"/>
  <c r="Q81" i="12"/>
  <c r="U81" i="12"/>
  <c r="F83" i="12"/>
  <c r="G83" i="12"/>
  <c r="M83" i="12" s="1"/>
  <c r="I83" i="12"/>
  <c r="K83" i="12"/>
  <c r="O83" i="12"/>
  <c r="Q83" i="12"/>
  <c r="U83" i="12"/>
  <c r="F85" i="12"/>
  <c r="G85" i="12"/>
  <c r="M85" i="12" s="1"/>
  <c r="I85" i="12"/>
  <c r="K85" i="12"/>
  <c r="O85" i="12"/>
  <c r="Q85" i="12"/>
  <c r="U85" i="12"/>
  <c r="F87" i="12"/>
  <c r="G87" i="12"/>
  <c r="M87" i="12" s="1"/>
  <c r="I87" i="12"/>
  <c r="K87" i="12"/>
  <c r="O87" i="12"/>
  <c r="Q87" i="12"/>
  <c r="U87" i="12"/>
  <c r="F89" i="12"/>
  <c r="G89" i="12"/>
  <c r="M89" i="12" s="1"/>
  <c r="I89" i="12"/>
  <c r="K89" i="12"/>
  <c r="O89" i="12"/>
  <c r="Q89" i="12"/>
  <c r="U89" i="12"/>
  <c r="F91" i="12"/>
  <c r="G91" i="12"/>
  <c r="M91" i="12" s="1"/>
  <c r="I91" i="12"/>
  <c r="K91" i="12"/>
  <c r="O91" i="12"/>
  <c r="Q91" i="12"/>
  <c r="U91" i="12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/>
  <c r="M94" i="12" s="1"/>
  <c r="I94" i="12"/>
  <c r="K94" i="12"/>
  <c r="O94" i="12"/>
  <c r="Q94" i="12"/>
  <c r="U94" i="12"/>
  <c r="F95" i="12"/>
  <c r="G95" i="12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100" i="12"/>
  <c r="G100" i="12" s="1"/>
  <c r="I100" i="12"/>
  <c r="K100" i="12"/>
  <c r="O100" i="12"/>
  <c r="Q100" i="12"/>
  <c r="U100" i="12"/>
  <c r="U99" i="12" s="1"/>
  <c r="F101" i="12"/>
  <c r="G101" i="12" s="1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5" i="12"/>
  <c r="G105" i="12"/>
  <c r="M105" i="12" s="1"/>
  <c r="I105" i="12"/>
  <c r="K105" i="12"/>
  <c r="K104" i="12" s="1"/>
  <c r="O105" i="12"/>
  <c r="O104" i="12" s="1"/>
  <c r="Q105" i="12"/>
  <c r="Q104" i="12" s="1"/>
  <c r="U105" i="12"/>
  <c r="U104" i="12" s="1"/>
  <c r="F107" i="12"/>
  <c r="G107" i="12" s="1"/>
  <c r="M107" i="12" s="1"/>
  <c r="I107" i="12"/>
  <c r="K107" i="12"/>
  <c r="O107" i="12"/>
  <c r="Q107" i="12"/>
  <c r="U107" i="12"/>
  <c r="F109" i="12"/>
  <c r="G109" i="12" s="1"/>
  <c r="M109" i="12" s="1"/>
  <c r="I109" i="12"/>
  <c r="K109" i="12"/>
  <c r="O109" i="12"/>
  <c r="Q109" i="12"/>
  <c r="U109" i="12"/>
  <c r="F111" i="12"/>
  <c r="G111" i="12"/>
  <c r="M111" i="12" s="1"/>
  <c r="I111" i="12"/>
  <c r="K111" i="12"/>
  <c r="O111" i="12"/>
  <c r="Q111" i="12"/>
  <c r="U111" i="12"/>
  <c r="F112" i="12"/>
  <c r="G112" i="12"/>
  <c r="M112" i="12" s="1"/>
  <c r="I112" i="12"/>
  <c r="K112" i="12"/>
  <c r="O112" i="12"/>
  <c r="Q112" i="12"/>
  <c r="U112" i="12"/>
  <c r="F114" i="12"/>
  <c r="G114" i="12"/>
  <c r="M114" i="12" s="1"/>
  <c r="I114" i="12"/>
  <c r="I113" i="12" s="1"/>
  <c r="K114" i="12"/>
  <c r="K113" i="12" s="1"/>
  <c r="O114" i="12"/>
  <c r="Q114" i="12"/>
  <c r="U114" i="12"/>
  <c r="F116" i="12"/>
  <c r="G116" i="12"/>
  <c r="M116" i="12" s="1"/>
  <c r="I116" i="12"/>
  <c r="K116" i="12"/>
  <c r="O116" i="12"/>
  <c r="Q116" i="12"/>
  <c r="U116" i="12"/>
  <c r="F118" i="12"/>
  <c r="G118" i="12" s="1"/>
  <c r="M118" i="12" s="1"/>
  <c r="I118" i="12"/>
  <c r="K118" i="12"/>
  <c r="O118" i="12"/>
  <c r="Q118" i="12"/>
  <c r="U118" i="12"/>
  <c r="F120" i="12"/>
  <c r="G120" i="12" s="1"/>
  <c r="M120" i="12" s="1"/>
  <c r="I120" i="12"/>
  <c r="K120" i="12"/>
  <c r="O120" i="12"/>
  <c r="Q120" i="12"/>
  <c r="U120" i="12"/>
  <c r="F122" i="12"/>
  <c r="G122" i="12" s="1"/>
  <c r="M122" i="12" s="1"/>
  <c r="I122" i="12"/>
  <c r="K122" i="12"/>
  <c r="O122" i="12"/>
  <c r="Q122" i="12"/>
  <c r="U122" i="12"/>
  <c r="F123" i="12"/>
  <c r="G123" i="12" s="1"/>
  <c r="M123" i="12" s="1"/>
  <c r="I123" i="12"/>
  <c r="K123" i="12"/>
  <c r="O123" i="12"/>
  <c r="Q123" i="12"/>
  <c r="U123" i="12"/>
  <c r="U125" i="12"/>
  <c r="F126" i="12"/>
  <c r="G126" i="12" s="1"/>
  <c r="G125" i="12" s="1"/>
  <c r="I65" i="1" s="1"/>
  <c r="I126" i="12"/>
  <c r="K126" i="12"/>
  <c r="O126" i="12"/>
  <c r="Q126" i="12"/>
  <c r="Q125" i="12" s="1"/>
  <c r="U126" i="12"/>
  <c r="F128" i="12"/>
  <c r="G128" i="12"/>
  <c r="M128" i="12" s="1"/>
  <c r="I128" i="12"/>
  <c r="K128" i="12"/>
  <c r="O128" i="12"/>
  <c r="Q128" i="12"/>
  <c r="U128" i="12"/>
  <c r="U130" i="12"/>
  <c r="F131" i="12"/>
  <c r="G131" i="12" s="1"/>
  <c r="G130" i="12" s="1"/>
  <c r="I131" i="12"/>
  <c r="I130" i="12" s="1"/>
  <c r="K131" i="12"/>
  <c r="K130" i="12" s="1"/>
  <c r="O131" i="12"/>
  <c r="O130" i="12" s="1"/>
  <c r="Q131" i="12"/>
  <c r="Q130" i="12" s="1"/>
  <c r="U131" i="12"/>
  <c r="F133" i="12"/>
  <c r="G133" i="12"/>
  <c r="M133" i="12" s="1"/>
  <c r="M132" i="12" s="1"/>
  <c r="I133" i="12"/>
  <c r="I132" i="12" s="1"/>
  <c r="K133" i="12"/>
  <c r="O133" i="12"/>
  <c r="Q133" i="12"/>
  <c r="U133" i="12"/>
  <c r="F134" i="12"/>
  <c r="G134" i="12"/>
  <c r="M134" i="12" s="1"/>
  <c r="I134" i="12"/>
  <c r="K134" i="12"/>
  <c r="O134" i="12"/>
  <c r="Q134" i="12"/>
  <c r="U134" i="12"/>
  <c r="F135" i="12"/>
  <c r="G135" i="12"/>
  <c r="M135" i="12" s="1"/>
  <c r="I135" i="12"/>
  <c r="K135" i="12"/>
  <c r="O135" i="12"/>
  <c r="Q135" i="12"/>
  <c r="U135" i="12"/>
  <c r="F137" i="12"/>
  <c r="G137" i="12" s="1"/>
  <c r="M137" i="12" s="1"/>
  <c r="M136" i="12" s="1"/>
  <c r="I137" i="12"/>
  <c r="K137" i="12"/>
  <c r="K136" i="12" s="1"/>
  <c r="O137" i="12"/>
  <c r="Q137" i="12"/>
  <c r="Q136" i="12" s="1"/>
  <c r="U137" i="12"/>
  <c r="F139" i="12"/>
  <c r="G139" i="12"/>
  <c r="M139" i="12" s="1"/>
  <c r="I139" i="12"/>
  <c r="K139" i="12"/>
  <c r="O139" i="12"/>
  <c r="Q139" i="12"/>
  <c r="U139" i="12"/>
  <c r="F141" i="12"/>
  <c r="G141" i="12" s="1"/>
  <c r="M141" i="12" s="1"/>
  <c r="I141" i="12"/>
  <c r="K141" i="12"/>
  <c r="O141" i="12"/>
  <c r="Q141" i="12"/>
  <c r="U141" i="12"/>
  <c r="I143" i="12"/>
  <c r="F144" i="12"/>
  <c r="G144" i="12" s="1"/>
  <c r="G143" i="12" s="1"/>
  <c r="I69" i="1" s="1"/>
  <c r="I144" i="12"/>
  <c r="K144" i="12"/>
  <c r="K143" i="12" s="1"/>
  <c r="O144" i="12"/>
  <c r="O143" i="12" s="1"/>
  <c r="Q144" i="12"/>
  <c r="Q143" i="12" s="1"/>
  <c r="U144" i="12"/>
  <c r="U143" i="12" s="1"/>
  <c r="F146" i="12"/>
  <c r="G146" i="12" s="1"/>
  <c r="I146" i="12"/>
  <c r="K146" i="12"/>
  <c r="O146" i="12"/>
  <c r="O145" i="12" s="1"/>
  <c r="Q146" i="12"/>
  <c r="Q145" i="12" s="1"/>
  <c r="U146" i="12"/>
  <c r="F148" i="12"/>
  <c r="G148" i="12" s="1"/>
  <c r="M148" i="12" s="1"/>
  <c r="I148" i="12"/>
  <c r="K148" i="12"/>
  <c r="K145" i="12" s="1"/>
  <c r="O148" i="12"/>
  <c r="Q148" i="12"/>
  <c r="U148" i="12"/>
  <c r="K150" i="12"/>
  <c r="F151" i="12"/>
  <c r="G151" i="12"/>
  <c r="G150" i="12" s="1"/>
  <c r="I71" i="1" s="1"/>
  <c r="I151" i="12"/>
  <c r="I150" i="12" s="1"/>
  <c r="K151" i="12"/>
  <c r="O151" i="12"/>
  <c r="O150" i="12" s="1"/>
  <c r="Q151" i="12"/>
  <c r="Q150" i="12" s="1"/>
  <c r="U151" i="12"/>
  <c r="U150" i="12" s="1"/>
  <c r="F154" i="12"/>
  <c r="G154" i="12" s="1"/>
  <c r="I154" i="12"/>
  <c r="K154" i="12"/>
  <c r="O154" i="12"/>
  <c r="Q154" i="12"/>
  <c r="U154" i="12"/>
  <c r="F156" i="12"/>
  <c r="G156" i="12" s="1"/>
  <c r="M156" i="12" s="1"/>
  <c r="I156" i="12"/>
  <c r="I153" i="12" s="1"/>
  <c r="K156" i="12"/>
  <c r="O156" i="12"/>
  <c r="Q156" i="12"/>
  <c r="U156" i="12"/>
  <c r="F158" i="12"/>
  <c r="G158" i="12" s="1"/>
  <c r="M158" i="12" s="1"/>
  <c r="I158" i="12"/>
  <c r="K158" i="12"/>
  <c r="O158" i="12"/>
  <c r="Q158" i="12"/>
  <c r="Q153" i="12" s="1"/>
  <c r="U158" i="12"/>
  <c r="F160" i="12"/>
  <c r="G160" i="12" s="1"/>
  <c r="M160" i="12" s="1"/>
  <c r="I160" i="12"/>
  <c r="K160" i="12"/>
  <c r="O160" i="12"/>
  <c r="Q160" i="12"/>
  <c r="U160" i="12"/>
  <c r="F162" i="12"/>
  <c r="G162" i="12" s="1"/>
  <c r="M162" i="12" s="1"/>
  <c r="I162" i="12"/>
  <c r="K162" i="12"/>
  <c r="O162" i="12"/>
  <c r="Q162" i="12"/>
  <c r="U162" i="12"/>
  <c r="G163" i="12"/>
  <c r="I73" i="1" s="1"/>
  <c r="I19" i="1" s="1"/>
  <c r="O163" i="12"/>
  <c r="Q163" i="12"/>
  <c r="F164" i="12"/>
  <c r="G164" i="12"/>
  <c r="M164" i="12" s="1"/>
  <c r="M163" i="12" s="1"/>
  <c r="I164" i="12"/>
  <c r="I163" i="12" s="1"/>
  <c r="K164" i="12"/>
  <c r="K163" i="12" s="1"/>
  <c r="O164" i="12"/>
  <c r="Q164" i="12"/>
  <c r="U164" i="12"/>
  <c r="U163" i="12" s="1"/>
  <c r="I20" i="1"/>
  <c r="AZ43" i="1"/>
  <c r="G27" i="1"/>
  <c r="H40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AD166" i="12" l="1"/>
  <c r="G39" i="1" s="1"/>
  <c r="G40" i="1" s="1"/>
  <c r="G25" i="1" s="1"/>
  <c r="F40" i="1"/>
  <c r="G23" i="1" s="1"/>
  <c r="G29" i="1" s="1"/>
  <c r="Q99" i="12"/>
  <c r="U78" i="12"/>
  <c r="Q69" i="12"/>
  <c r="I31" i="12"/>
  <c r="U153" i="12"/>
  <c r="U145" i="12"/>
  <c r="O136" i="12"/>
  <c r="O99" i="12"/>
  <c r="Q78" i="12"/>
  <c r="O69" i="12"/>
  <c r="U50" i="12"/>
  <c r="G8" i="12"/>
  <c r="I136" i="12"/>
  <c r="U132" i="12"/>
  <c r="O125" i="12"/>
  <c r="I104" i="12"/>
  <c r="K99" i="12"/>
  <c r="O78" i="12"/>
  <c r="K69" i="12"/>
  <c r="Q50" i="12"/>
  <c r="U18" i="12"/>
  <c r="U8" i="12"/>
  <c r="O153" i="12"/>
  <c r="I145" i="12"/>
  <c r="Q132" i="12"/>
  <c r="K125" i="12"/>
  <c r="U113" i="12"/>
  <c r="I99" i="12"/>
  <c r="K78" i="12"/>
  <c r="M74" i="12"/>
  <c r="I69" i="12"/>
  <c r="O50" i="12"/>
  <c r="Q18" i="12"/>
  <c r="Q8" i="12"/>
  <c r="K153" i="12"/>
  <c r="G145" i="12"/>
  <c r="I70" i="1" s="1"/>
  <c r="O132" i="12"/>
  <c r="M131" i="12"/>
  <c r="M130" i="12" s="1"/>
  <c r="I125" i="12"/>
  <c r="Q113" i="12"/>
  <c r="I78" i="12"/>
  <c r="K50" i="12"/>
  <c r="U31" i="12"/>
  <c r="O18" i="12"/>
  <c r="O8" i="12"/>
  <c r="I18" i="12"/>
  <c r="U136" i="12"/>
  <c r="K132" i="12"/>
  <c r="O113" i="12"/>
  <c r="I50" i="12"/>
  <c r="U47" i="12"/>
  <c r="Q31" i="12"/>
  <c r="K18" i="12"/>
  <c r="K8" i="12"/>
  <c r="G28" i="1"/>
  <c r="G153" i="12"/>
  <c r="I72" i="1" s="1"/>
  <c r="I18" i="1" s="1"/>
  <c r="M154" i="12"/>
  <c r="M153" i="12" s="1"/>
  <c r="M151" i="12"/>
  <c r="M150" i="12" s="1"/>
  <c r="M31" i="12"/>
  <c r="M67" i="12"/>
  <c r="M66" i="12" s="1"/>
  <c r="G66" i="12"/>
  <c r="I58" i="1" s="1"/>
  <c r="I17" i="1" s="1"/>
  <c r="M51" i="12"/>
  <c r="M50" i="12" s="1"/>
  <c r="G50" i="12"/>
  <c r="I55" i="1" s="1"/>
  <c r="M48" i="12"/>
  <c r="M47" i="12" s="1"/>
  <c r="G47" i="12"/>
  <c r="I54" i="1" s="1"/>
  <c r="G132" i="12"/>
  <c r="I67" i="1" s="1"/>
  <c r="M104" i="12"/>
  <c r="M19" i="12"/>
  <c r="M18" i="12" s="1"/>
  <c r="G18" i="12"/>
  <c r="I50" i="1" s="1"/>
  <c r="M146" i="12"/>
  <c r="M145" i="12" s="1"/>
  <c r="G136" i="12"/>
  <c r="I68" i="1" s="1"/>
  <c r="M113" i="12"/>
  <c r="M100" i="12"/>
  <c r="M99" i="12" s="1"/>
  <c r="G99" i="12"/>
  <c r="I62" i="1" s="1"/>
  <c r="M70" i="12"/>
  <c r="M69" i="12" s="1"/>
  <c r="G69" i="12"/>
  <c r="I59" i="1" s="1"/>
  <c r="M144" i="12"/>
  <c r="M143" i="12" s="1"/>
  <c r="M126" i="12"/>
  <c r="M125" i="12" s="1"/>
  <c r="M79" i="12"/>
  <c r="M78" i="12" s="1"/>
  <c r="M64" i="12"/>
  <c r="M63" i="12" s="1"/>
  <c r="M45" i="12"/>
  <c r="M44" i="12" s="1"/>
  <c r="M9" i="12"/>
  <c r="M8" i="12" s="1"/>
  <c r="G104" i="12"/>
  <c r="I63" i="1" s="1"/>
  <c r="G28" i="12"/>
  <c r="I51" i="1" s="1"/>
  <c r="G113" i="12"/>
  <c r="I64" i="1" s="1"/>
  <c r="G74" i="12"/>
  <c r="I60" i="1" s="1"/>
  <c r="G60" i="12"/>
  <c r="I56" i="1" s="1"/>
  <c r="G31" i="12"/>
  <c r="I52" i="1" s="1"/>
  <c r="I39" i="1" l="1"/>
  <c r="I40" i="1" s="1"/>
  <c r="I49" i="1"/>
  <c r="G166" i="12"/>
  <c r="J39" i="1"/>
  <c r="J40" i="1" l="1"/>
  <c r="I16" i="1"/>
  <c r="I21" i="1" s="1"/>
  <c r="I74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<sst xmlns="http://schemas.openxmlformats.org/spreadsheetml/2006/main" count="733" uniqueCount="360">
  <si>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</si>
  <si>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</si>
  <si>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</si>
  <si>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</si>
  <si>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</si>
  <si>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</si>
  <si>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</si>
  <si>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</si>
  <si>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</si>
  <si>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</si>
  <si>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</si>
  <si>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</si>
  <si>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</si>
  <si>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</si>
  <si>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</si>
  <si>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</si>
  <si>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</si>
  <si>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</si>
  <si>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</si>
  <si>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</si>
  <si>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</si>
  <si>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</si>
  <si>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</si>
  <si>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</si>
  <si>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</si>
  <si>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</si>
  <si>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</si>
  <si>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</si>
  <si>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</si>
  <si>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</si>
  <si>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</si>
  <si>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</si>
  <si>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</si>
  <si>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</si>
  <si>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</si>
  <si>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</si>
  <si>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</si>
  <si>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</si>
  <si>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</si>
  <si>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</si>
  <si>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</si>
  <si>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</si>
  <si>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</si>
  <si>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nemocnice Chomutov</t>
  </si>
  <si>
    <t>Rozpočet:</t>
  </si>
  <si>
    <t>Misto</t>
  </si>
  <si>
    <t>KZ dětské odd. 1. NP</t>
  </si>
  <si>
    <t>Krajská zdravotní, a.s.</t>
  </si>
  <si>
    <t>Sociální péče 3316/12a</t>
  </si>
  <si>
    <t>Ústí nad Labem - Severní Terasa</t>
  </si>
  <si>
    <t>40011</t>
  </si>
  <si>
    <t>25488627</t>
  </si>
  <si>
    <t>CZ25488627</t>
  </si>
  <si>
    <t>Rozpočet</t>
  </si>
  <si>
    <t>Celkem za stavbu</t>
  </si>
  <si>
    <t>CZK</t>
  </si>
  <si>
    <t xml:space="preserve">Popis rozpočtu:  - </t>
  </si>
  <si>
    <t>Reko mč. D117, D118, 3.107, D105, sklad</t>
  </si>
  <si>
    <t>Rekapitulace dílů</t>
  </si>
  <si>
    <t>Typ dílu</t>
  </si>
  <si>
    <t>3</t>
  </si>
  <si>
    <t>Svislé a kompletní konstrukce</t>
  </si>
  <si>
    <t>61</t>
  </si>
  <si>
    <t>Upravy povrchů vnitřní</t>
  </si>
  <si>
    <t>63</t>
  </si>
  <si>
    <t>Podlahy a podlahové konstrukce</t>
  </si>
  <si>
    <t>64</t>
  </si>
  <si>
    <t>Výplně otvorů</t>
  </si>
  <si>
    <t>95</t>
  </si>
  <si>
    <t>Dokončovací kce na pozem.stav.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</si>
  <si>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</si>
  <si>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</si>
  <si>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</si>
  <si>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</si>
  <si>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</si>
  <si>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</si>
  <si>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</si>
  <si>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</si>
  <si>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713</t>
  </si>
  <si>
    <t>Izolace tepelné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</si>
  <si>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</si>
  <si>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</si>
  <si>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</si>
  <si>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</si>
  <si>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</si>
  <si>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</si>
  <si>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</si>
  <si>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</si>
  <si>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</si>
  <si>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</si>
  <si>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</si>
  <si>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</si>
  <si>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</si>
  <si>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</si>
  <si>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</si>
  <si>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</si>
  <si>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</si>
  <si>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</si>
  <si>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</si>
  <si>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</si>
  <si>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</si>
  <si>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</si>
  <si>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</si>
  <si>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</si>
  <si>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</si>
  <si>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</si>
  <si>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</si>
  <si>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</si>
  <si>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</si>
  <si>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</si>
  <si>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</si>
  <si>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</si>
  <si>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</si>
  <si>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</si>
  <si>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</si>
  <si>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</si>
  <si>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</si>
  <si>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</si>
  <si>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</si>
  <si>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</si>
  <si>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</si>
  <si>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</si>
  <si>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</si>
  <si>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</si>
  <si>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</si>
  <si>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</si>
  <si>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</si>
  <si>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</si>
  <si>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</si>
  <si>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</si>
  <si>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</si>
  <si>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</si>
  <si>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</si>
  <si>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</si>
  <si>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</si>
  <si>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</si>
  <si>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</si>
  <si>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342012222RT1</t>
  </si>
  <si>
    <t>Příčka SDK tl.100 mm,ocel.kce,1x oplášť.,RF 12,5mm, izolace tloušťky 80 mm</t>
  </si>
  <si>
    <t>m2</t>
  </si>
  <si>
    <t>POL1_0</t>
  </si>
  <si>
    <t>mč. mč. D117 - 43,23 ; mč. D118 - 20,48;</t>
  </si>
  <si>
    <t>POP</t>
  </si>
  <si>
    <t>55330383R</t>
  </si>
  <si>
    <t>Zárubeň ocelová YH100 rozměr 800 x 1970 x 100 P mm</t>
  </si>
  <si>
    <t>kus</t>
  </si>
  <si>
    <t>POL3_0</t>
  </si>
  <si>
    <t>mč. mč. D117 - 3 ; mč. D118 - 1 ; mč. 3.107 -  ; sklad - 1</t>
  </si>
  <si>
    <t>342266211RT1</t>
  </si>
  <si>
    <t>Obklad stěn sádrokartonem lepený, zakrytí okna, desky standard tl. 12,5 mm</t>
  </si>
  <si>
    <t>317121047RT2</t>
  </si>
  <si>
    <t>Překlad nenosný pórobetonový, světlost otvoru do 1050 mm, překlad nenosný NEP 100-1250, 124 x 24,9 x 10 cm</t>
  </si>
  <si>
    <t>317147302R00</t>
  </si>
  <si>
    <t>osazení překladu nenos. z pórobetonu do 1500 mm</t>
  </si>
  <si>
    <t>342256253R00</t>
  </si>
  <si>
    <t>347011001R00</t>
  </si>
  <si>
    <t>Předstěna sádrokartonová lepená 1x opláštěná, RB tl. 12,5 mm</t>
  </si>
  <si>
    <t>612456211R00</t>
  </si>
  <si>
    <t>Postřik izolací nebo konstrukcí stěn MC</t>
  </si>
  <si>
    <t>mč. mč. D117 - 36; mč. 3.107 - 59,48 ; mč. D105 - 33,4</t>
  </si>
  <si>
    <t>612401991R00</t>
  </si>
  <si>
    <t>Příplatek, omítka stěn, přísada zlepš. přilnavost</t>
  </si>
  <si>
    <t>mč. mč. D117 - 36; mč. 3.107 - 59,48 ; mč. D105 - 33,4;  sklad - 21,46</t>
  </si>
  <si>
    <t>612473181R00</t>
  </si>
  <si>
    <t>Omítka vnitř.zdiva ze suché směsi, hladká, strojně</t>
  </si>
  <si>
    <t>612473182R00</t>
  </si>
  <si>
    <t>Omítka vnitř.zdiva ze such.směsi, štuková</t>
  </si>
  <si>
    <t>mč. mč. D117 - 36; mč. 3.107 - 27,4 ; mč. D105 - 33,4;  sklad - 21,46</t>
  </si>
  <si>
    <t>612403399RT2</t>
  </si>
  <si>
    <t>Hrubá výplň rýh ve stěnách maltou, s použitím suché maltové směsi</t>
  </si>
  <si>
    <t>632411108R00</t>
  </si>
  <si>
    <t>mč. mč. D117 - 47,38; mč. 3.107 - 14,3</t>
  </si>
  <si>
    <t>642942212R00</t>
  </si>
  <si>
    <t>Osazení zárubně do sádrokarton. příčky tl. 100 mm</t>
  </si>
  <si>
    <t>mč. D117- 3; mč. D118- 1</t>
  </si>
  <si>
    <t>61160103R</t>
  </si>
  <si>
    <t>mč. D117- 3; mč. D118- 1; sklad -1</t>
  </si>
  <si>
    <t>55330382R</t>
  </si>
  <si>
    <t>mč. D117- 3; mč. D118- 1; sklad- 1</t>
  </si>
  <si>
    <t>54914622R</t>
  </si>
  <si>
    <t>642942111R00</t>
  </si>
  <si>
    <t>Osazení zárubní dveřních ocelových, pl. do 2,5 m2</t>
  </si>
  <si>
    <t>sklad- 1</t>
  </si>
  <si>
    <t>642 10-1013.RA0</t>
  </si>
  <si>
    <t>Výměna okna 2 m2, oprava ostění, parapety</t>
  </si>
  <si>
    <t>POL2_0</t>
  </si>
  <si>
    <t>766 67-0012.RA0</t>
  </si>
  <si>
    <t xml:space="preserve">Okno plastové jednokřídlové profil Rehau 180 x 90 </t>
  </si>
  <si>
    <t>952901111R00</t>
  </si>
  <si>
    <t>Vyčištění budov o výšce podlaží do 4 m</t>
  </si>
  <si>
    <t>mč. D117- 47,38; mč. D118- 47,38; mč.3.107- 14,3; mč. D105- 47,52</t>
  </si>
  <si>
    <t>962031116R00</t>
  </si>
  <si>
    <t>Bourání příček z cihel pálených plných tl. 140 mm</t>
  </si>
  <si>
    <t>965081713RT1</t>
  </si>
  <si>
    <t>Bourání dlažeb keramických tl.10 mm, nad 1 m2, ručně, dlaždice keramické</t>
  </si>
  <si>
    <t>979100014RA0</t>
  </si>
  <si>
    <t>Odvoz suti a vyb.hmot do 15 km, vnitrost. 25 m</t>
  </si>
  <si>
    <t>t</t>
  </si>
  <si>
    <t>mč. D117- 4,5; mč.3.107- 4,87; mč. D105- 2</t>
  </si>
  <si>
    <t>979990250R00</t>
  </si>
  <si>
    <t>Poplatek za zpracování odpadu</t>
  </si>
  <si>
    <t>970051100R00</t>
  </si>
  <si>
    <t>Vrtání jádrové do ŽB do D 100 mm</t>
  </si>
  <si>
    <t>m</t>
  </si>
  <si>
    <t>mč. D117- 0,8</t>
  </si>
  <si>
    <t>978059531R00</t>
  </si>
  <si>
    <t>Odsekání vnitřních obkladů stěn nad 2 m2</t>
  </si>
  <si>
    <t>mč. D117- 2,8; mč.3.107- 51,48</t>
  </si>
  <si>
    <t>979 08-2111.R00</t>
  </si>
  <si>
    <t>Vnitrostaveništní doprava suti do 50 m</t>
  </si>
  <si>
    <t>POL8_0</t>
  </si>
  <si>
    <t>998011003R00</t>
  </si>
  <si>
    <t>Přesun hmot pro budovy zděné výšky do 24 m</t>
  </si>
  <si>
    <t>mč. D117- 12,26; mč. D118- 2,83; mč.3.107- 9,35; mč. D105- 2; sklad- 2,29</t>
  </si>
  <si>
    <t>711210020RA0</t>
  </si>
  <si>
    <t>Stěrka hydroizolační těsnicí hmotou</t>
  </si>
  <si>
    <t>mč. D117- 17; mč.3.107- 29,3</t>
  </si>
  <si>
    <t>713101222R00</t>
  </si>
  <si>
    <t>Odstranění tepelné izolace stropů a podhledů, kotvené, z desek minerálních, tl. 100 - 200 mm</t>
  </si>
  <si>
    <t>mč. D117- 47,38; mč.3.107- 14,2; mč. D105- 47,52</t>
  </si>
  <si>
    <t>721200002RA0</t>
  </si>
  <si>
    <t>Kanalizace vnitřní odpadní PP, D 110 x 2,7 mm, umyvadlo, sprch. kout, WC</t>
  </si>
  <si>
    <t>kpl</t>
  </si>
  <si>
    <t>721 20-0002.RA0</t>
  </si>
  <si>
    <t>Kanalizace vnitřní odpadní PP, D 110 x 2,7 mm</t>
  </si>
  <si>
    <t>721200001RA0</t>
  </si>
  <si>
    <t>Kanalizace vnitřní připojovací, PP, D 50x1,8 mm</t>
  </si>
  <si>
    <t>721 20-0001.RA0</t>
  </si>
  <si>
    <t>Kanalizace vnitřní připojovací, PP, D 50 x 1,8 mm</t>
  </si>
  <si>
    <t>722300011RA0</t>
  </si>
  <si>
    <t>Vodovod, potrubí PPR - PN 20, D 20 mm, tlak. zk., , nástěnky, kul. kohouty, izolacel drobný spoj. mat.</t>
  </si>
  <si>
    <t>mč. D117- 19; mč.3.107- 14,4</t>
  </si>
  <si>
    <t>722 20-0010.RA0</t>
  </si>
  <si>
    <t>Demontáž potrubí ocelového do DN 50</t>
  </si>
  <si>
    <t>725200010RA0</t>
  </si>
  <si>
    <t>Montáž zařizovacích předmětů - klozet</t>
  </si>
  <si>
    <t>mč. D117- 1</t>
  </si>
  <si>
    <t>725200030RA0</t>
  </si>
  <si>
    <t>Montáž zařizovacích předmětů - umyvadlo</t>
  </si>
  <si>
    <t>725200050RA0</t>
  </si>
  <si>
    <t>Montáž zařizovacích předmětů - sprcha</t>
  </si>
  <si>
    <t>mč. D117- 1; mč.3.107- 2</t>
  </si>
  <si>
    <t>725200020RA0</t>
  </si>
  <si>
    <t>725845111RT0</t>
  </si>
  <si>
    <t>Baterie sprchová nástěnná ruční, bez příslušenství, základní</t>
  </si>
  <si>
    <t>55145352R</t>
  </si>
  <si>
    <t>Set sprchový hadice, růžice, držák 901.00</t>
  </si>
  <si>
    <t>725013163R00</t>
  </si>
  <si>
    <t>soubor</t>
  </si>
  <si>
    <t>551674068R</t>
  </si>
  <si>
    <t>55484480R</t>
  </si>
  <si>
    <t>Dveře sprchové Pearl SD 900 x 2000 mm</t>
  </si>
  <si>
    <t>725220841R00</t>
  </si>
  <si>
    <t>Demontáž ocelové vany</t>
  </si>
  <si>
    <t>725240811R00</t>
  </si>
  <si>
    <t>Demontáž sprchových kabin bez výtokových armatur</t>
  </si>
  <si>
    <t>55484471.AR</t>
  </si>
  <si>
    <t>725823121R00</t>
  </si>
  <si>
    <t>Baterie umyvadlová stojánková  ruční, včetně otvírání odpadu</t>
  </si>
  <si>
    <t>64214027R</t>
  </si>
  <si>
    <t>735111810R00</t>
  </si>
  <si>
    <t>Demontáž těles otopných litinových článkových</t>
  </si>
  <si>
    <t>ks</t>
  </si>
  <si>
    <t>735159111R00</t>
  </si>
  <si>
    <t>735190915R00</t>
  </si>
  <si>
    <t>úprava potrubí pro otopného tělesa</t>
  </si>
  <si>
    <t>735151268R00</t>
  </si>
  <si>
    <t>766664121R00</t>
  </si>
  <si>
    <t>Montáž dveří, oc. zárubeň, kyvné 1kř. š. do 1 m</t>
  </si>
  <si>
    <t>mč. D117- 3; mč. D118- 1; sklad - 1</t>
  </si>
  <si>
    <t>766411822R00</t>
  </si>
  <si>
    <t>Demontáž podkladových roštů obložení stěn</t>
  </si>
  <si>
    <t>mč. D117- 36; mč. D105- 33,4</t>
  </si>
  <si>
    <t>766900010RA0</t>
  </si>
  <si>
    <t>Demontáž obložení stěn</t>
  </si>
  <si>
    <t>766812830R00</t>
  </si>
  <si>
    <t>Demontáž truhlářských konstrukcí- pult</t>
  </si>
  <si>
    <t>766670021R00</t>
  </si>
  <si>
    <t>Montáž kliky a štítku</t>
  </si>
  <si>
    <t>767900020RAB</t>
  </si>
  <si>
    <t>Demontáž obložení podhledů, z lamel</t>
  </si>
  <si>
    <t>767582800R00</t>
  </si>
  <si>
    <t>Demontáž podhledů - roštů</t>
  </si>
  <si>
    <t>767586201R00</t>
  </si>
  <si>
    <t>mč. D117- 51,48; mč. D118- 51,48; mč.3.107- 16,5; mč. D105- 52,2ý</t>
  </si>
  <si>
    <t>767584502R00</t>
  </si>
  <si>
    <t>Montáž podhledů kazetových na ocel.konstr.60x60 cm</t>
  </si>
  <si>
    <t>mč. D117- 47,38; mč. D118- 47,38; mč.3.107- 14,2; mč. D105- 47,52</t>
  </si>
  <si>
    <t>767 13-0061.RBC</t>
  </si>
  <si>
    <t>rozebrání a zpětná montáž podhledu z desek, Amstrong, vč. doplnění lišt</t>
  </si>
  <si>
    <t>775411810R00</t>
  </si>
  <si>
    <t>Demontáž lišt obvodových</t>
  </si>
  <si>
    <t>mč. 3.107- 27,4; mč. D105- 27,3</t>
  </si>
  <si>
    <t>771212113R00</t>
  </si>
  <si>
    <t>Kladení dlažby keramické do TM, vel. do 400x400 mm</t>
  </si>
  <si>
    <t>mč. D117- 6,5; mč.3.107- 14,3</t>
  </si>
  <si>
    <t>597642031R</t>
  </si>
  <si>
    <t>mč. D117- 7,15 mč.3.107- 16,3</t>
  </si>
  <si>
    <t>775411820R00</t>
  </si>
  <si>
    <t>Demontáž lišt dřevěných, šroubovaných</t>
  </si>
  <si>
    <t>776511820R00</t>
  </si>
  <si>
    <t>Odstranění PVC a koberců lepených s podložkou</t>
  </si>
  <si>
    <t>776101121R00</t>
  </si>
  <si>
    <t>Provedení penetrace podkladu pod.povlak.podlahy</t>
  </si>
  <si>
    <t>776521100RU2</t>
  </si>
  <si>
    <t>Lepení povlak.podlah z pásů PVC na Chemopren, včetně podlahoviny Novoflor extra, tl. 2,0 mm</t>
  </si>
  <si>
    <t>781475115R00</t>
  </si>
  <si>
    <t>Obklad vnitřní stěn keramický, do tmele, 25x25 cm</t>
  </si>
  <si>
    <t>mč. D117- 28; mč.3.107- 51,48</t>
  </si>
  <si>
    <t>597813700R</t>
  </si>
  <si>
    <t>mč. D117- 30,8; mč.3.107- 56,55</t>
  </si>
  <si>
    <t>781497111R00</t>
  </si>
  <si>
    <t xml:space="preserve">Lišta hliníková ukončovacích k obkladům </t>
  </si>
  <si>
    <t>mč. D117- 8; mč.3.107- 16</t>
  </si>
  <si>
    <t>783 22-0010.RA0</t>
  </si>
  <si>
    <t>Nátěr kovových doplňkových konstrukcí syntetický</t>
  </si>
  <si>
    <t>784191101R00</t>
  </si>
  <si>
    <t>mč. D117- 176,8; mč. D118- 176,8; mč.3.107- 14,327,4; mč. D105- 89,05; sklad- 63,62</t>
  </si>
  <si>
    <t>784195212R00</t>
  </si>
  <si>
    <t>210201526R00</t>
  </si>
  <si>
    <t>Svítidlo LED stropní vestavné</t>
  </si>
  <si>
    <t>mč. D117- 12; mč. D118- 10; mč.3.107- 2; mč. D105- 12; sklad- 2</t>
  </si>
  <si>
    <t>650801113R00</t>
  </si>
  <si>
    <t>Demontáž svítidla stropního přisazeného</t>
  </si>
  <si>
    <t>mč. D117- 12; mč. D118- 12; mč.3.107- 2; mč. D105- 12</t>
  </si>
  <si>
    <t>650101511R00</t>
  </si>
  <si>
    <t>Montáž LED svítidla stropního vestavného</t>
  </si>
  <si>
    <t>650121611R00</t>
  </si>
  <si>
    <t xml:space="preserve">úprava el. rozvodů, vodiče Cu 1,5 mm2 </t>
  </si>
  <si>
    <t>mč. D117- 15000; mč. D118- 9500; mč.3.107- 12000; mč. D105- 5990; sklad- 4500</t>
  </si>
  <si>
    <t>650051111R00</t>
  </si>
  <si>
    <t>El. instalační mat.</t>
  </si>
  <si>
    <t>mč. D117- 3500; mč. D118- 1990; mč.3.107- 2715; sklad- 1215</t>
  </si>
  <si>
    <t>5537026121R</t>
  </si>
  <si>
    <t>Lišta přechodová samolepicí ukončovací Al elox stříbro E01, š. 40 mm</t>
  </si>
  <si>
    <t>005124010R</t>
  </si>
  <si>
    <t>Koordinační činnost 7 %</t>
  </si>
  <si>
    <t>Soubor</t>
  </si>
  <si>
    <t/>
  </si>
  <si>
    <t>SUM</t>
  </si>
  <si>
    <t>Poznámky uchazeče k zadání</t>
  </si>
  <si>
    <t>POPUZIV</t>
  </si>
  <si>
    <t>END</t>
  </si>
  <si>
    <t>Dveře sprchové posuvné 170 cm L/ P</t>
  </si>
  <si>
    <t>Umyvadlo keramické s otvorem pro baterii 600 x 460 mm</t>
  </si>
  <si>
    <t>Montáž panelových těles do délky 1600 mm</t>
  </si>
  <si>
    <t>Otopné těleso panelové, v. 600 mm, dl. 1200 mm</t>
  </si>
  <si>
    <t xml:space="preserve">Podhled minerální  </t>
  </si>
  <si>
    <t>Dlažba 300 x 300 x 9 mm tmavě šedá</t>
  </si>
  <si>
    <t>Obkládačka 250 x 330 mm bílá mat</t>
  </si>
  <si>
    <t>Penetrace podkladu univerzální 1x</t>
  </si>
  <si>
    <t>Malba bílá, bez penetrace, 2 x</t>
  </si>
  <si>
    <t>Dveře dřevěné interiérové 800 x 1970 mm L/P, lak, plné</t>
  </si>
  <si>
    <t>Zárubeň ocelová YH 100 rozměr 800 x 1970 mm L/P</t>
  </si>
  <si>
    <t>Kování dveřní, klíč Ti, vč. montáže</t>
  </si>
  <si>
    <t>Klozet kombi, nádrž s armaturou, odpad vodorovný</t>
  </si>
  <si>
    <t>Sedátko pro kombiklozety s poklopem</t>
  </si>
  <si>
    <t>Příčka z tvárnic pórobetonových tl. 100 mm</t>
  </si>
  <si>
    <t>Samonivelační stěrka, ruční zpracování tl. 8 mm</t>
  </si>
  <si>
    <t>Žlab odtokový ke zdi, pro dlažbu, dl. 800mm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</si>
</sst>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6" fillId="0" borderId="0" xfId="0" applyFon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7" fillId="3" borderId="32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7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18" fillId="0" borderId="0" xfId="0" applyFont="1"/>
    <xf numFmtId="49" fontId="20" fillId="0" borderId="0" xfId="0" applyNumberFormat="1" applyFont="1" applyAlignment="1">
      <alignment wrapText="1"/>
    </xf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8" fillId="0" borderId="34" xfId="0" applyFont="1" applyBorder="1" applyAlignment="1">
      <alignment vertical="top" shrinkToFit="1"/>
    </xf>
    <xf numFmtId="0" fontId="18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4" fontId="18" fillId="4" borderId="34" xfId="0" applyNumberFormat="1" applyFont="1" applyFill="1" applyBorder="1" applyAlignment="1" applyProtection="1">
      <alignment vertical="top" shrinkToFit="1"/>
      <protection locked="0"/>
    </xf>
    <xf numFmtId="4" fontId="18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8" fillId="0" borderId="38" xfId="0" applyFont="1" applyBorder="1" applyAlignment="1">
      <alignment vertical="top" shrinkToFit="1"/>
    </xf>
    <xf numFmtId="4" fontId="18" fillId="4" borderId="38" xfId="0" applyNumberFormat="1" applyFont="1" applyFill="1" applyBorder="1" applyAlignment="1" applyProtection="1">
      <alignment vertical="top" shrinkToFit="1"/>
      <protection locked="0"/>
    </xf>
    <xf numFmtId="4" fontId="18" fillId="0" borderId="38" xfId="0" applyNumberFormat="1" applyFont="1" applyBorder="1" applyAlignment="1">
      <alignment vertical="top" shrinkToFit="1"/>
    </xf>
    <xf numFmtId="0" fontId="18" fillId="0" borderId="10" xfId="0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0" fillId="0" borderId="0" xfId="0" applyNumberFormat="1" applyAlignment="1">
      <alignment wrapText="1"/>
    </xf>
    <xf numFmtId="0" fontId="17" fillId="3" borderId="31" xfId="0" applyFont="1" applyFill="1" applyBorder="1" applyAlignment="1">
      <alignment horizontal="center" vertical="center" wrapTex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5" borderId="38" xfId="0" applyNumberFormat="1" applyFont="1" applyFill="1" applyBorder="1" applyAlignment="1"/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3" borderId="31" xfId="0" applyFill="1" applyBorder="1" applyProtection="1"/>
    <xf numFmtId="49" fontId="0" fillId="3" borderId="31" xfId="0" applyNumberFormat="1" applyFill="1" applyBorder="1" applyProtection="1"/>
    <xf numFmtId="0" fontId="0" fillId="3" borderId="32" xfId="0" applyFill="1" applyBorder="1" applyProtection="1"/>
    <xf numFmtId="0" fontId="0" fillId="3" borderId="50" xfId="0" applyFill="1" applyBorder="1" applyProtection="1"/>
    <xf numFmtId="0" fontId="0" fillId="3" borderId="52" xfId="0" applyFill="1" applyBorder="1" applyAlignment="1" applyProtection="1">
      <alignment vertical="top"/>
    </xf>
    <xf numFmtId="49" fontId="0" fillId="3" borderId="52" xfId="0" applyNumberFormat="1" applyFill="1" applyBorder="1" applyAlignment="1" applyProtection="1">
      <alignment vertical="top"/>
    </xf>
    <xf numFmtId="49" fontId="0" fillId="3" borderId="48" xfId="0" applyNumberFormat="1" applyFill="1" applyBorder="1" applyAlignment="1" applyProtection="1">
      <alignment vertical="top"/>
    </xf>
    <xf numFmtId="0" fontId="0" fillId="3" borderId="48" xfId="0" applyFill="1" applyBorder="1" applyAlignment="1" applyProtection="1">
      <alignment vertical="top"/>
    </xf>
    <xf numFmtId="164" fontId="0" fillId="3" borderId="48" xfId="0" applyNumberFormat="1" applyFill="1" applyBorder="1" applyAlignment="1" applyProtection="1">
      <alignment vertical="top"/>
    </xf>
    <xf numFmtId="4" fontId="0" fillId="3" borderId="48" xfId="0" applyNumberFormat="1" applyFill="1" applyBorder="1" applyAlignment="1" applyProtection="1">
      <alignment vertical="top"/>
    </xf>
    <xf numFmtId="0" fontId="18" fillId="0" borderId="26" xfId="0" applyFont="1" applyBorder="1" applyAlignment="1" applyProtection="1">
      <alignment vertical="top"/>
    </xf>
    <xf numFmtId="0" fontId="18" fillId="0" borderId="26" xfId="0" applyNumberFormat="1" applyFont="1" applyBorder="1" applyAlignment="1" applyProtection="1">
      <alignment vertical="top"/>
    </xf>
    <xf numFmtId="0" fontId="18" fillId="0" borderId="34" xfId="0" applyNumberFormat="1" applyFont="1" applyBorder="1" applyAlignment="1" applyProtection="1">
      <alignment horizontal="left" vertical="top" wrapText="1"/>
    </xf>
    <xf numFmtId="0" fontId="18" fillId="0" borderId="34" xfId="0" applyFont="1" applyBorder="1" applyAlignment="1" applyProtection="1">
      <alignment vertical="top" shrinkToFit="1"/>
    </xf>
    <xf numFmtId="164" fontId="18" fillId="0" borderId="34" xfId="0" applyNumberFormat="1" applyFont="1" applyBorder="1" applyAlignment="1" applyProtection="1">
      <alignment vertical="top" shrinkToFit="1"/>
    </xf>
    <xf numFmtId="4" fontId="18" fillId="0" borderId="34" xfId="0" applyNumberFormat="1" applyFont="1" applyBorder="1" applyAlignment="1" applyProtection="1">
      <alignment vertical="top" shrinkToFit="1"/>
    </xf>
    <xf numFmtId="0" fontId="19" fillId="0" borderId="26" xfId="0" applyNumberFormat="1" applyFont="1" applyBorder="1" applyAlignment="1" applyProtection="1">
      <alignment horizontal="left" vertical="top" wrapText="1"/>
    </xf>
    <xf numFmtId="0" fontId="19" fillId="0" borderId="0" xfId="0" applyNumberFormat="1" applyFont="1" applyBorder="1" applyAlignment="1" applyProtection="1">
      <alignment vertical="top" wrapText="1" shrinkToFit="1"/>
    </xf>
    <xf numFmtId="164" fontId="19" fillId="0" borderId="0" xfId="0" applyNumberFormat="1" applyFont="1" applyBorder="1" applyAlignment="1" applyProtection="1">
      <alignment vertical="top" wrapText="1" shrinkToFit="1"/>
    </xf>
    <xf numFmtId="4" fontId="19" fillId="0" borderId="0" xfId="0" applyNumberFormat="1" applyFont="1" applyBorder="1" applyAlignment="1" applyProtection="1">
      <alignment vertical="top" wrapText="1" shrinkToFit="1"/>
    </xf>
    <xf numFmtId="4" fontId="19" fillId="0" borderId="35" xfId="0" applyNumberFormat="1" applyFont="1" applyBorder="1" applyAlignment="1" applyProtection="1">
      <alignment vertical="top" wrapText="1" shrinkToFit="1"/>
    </xf>
    <xf numFmtId="0" fontId="0" fillId="3" borderId="10" xfId="0" applyFill="1" applyBorder="1" applyAlignment="1" applyProtection="1">
      <alignment vertical="top"/>
    </xf>
    <xf numFmtId="0" fontId="0" fillId="3" borderId="10" xfId="0" applyNumberFormat="1" applyFill="1" applyBorder="1" applyAlignment="1" applyProtection="1">
      <alignment vertical="top"/>
    </xf>
    <xf numFmtId="0" fontId="0" fillId="3" borderId="38" xfId="0" applyNumberFormat="1" applyFill="1" applyBorder="1" applyAlignment="1" applyProtection="1">
      <alignment horizontal="left" vertical="top" wrapText="1"/>
    </xf>
    <xf numFmtId="0" fontId="0" fillId="3" borderId="38" xfId="0" applyFill="1" applyBorder="1" applyAlignment="1" applyProtection="1">
      <alignment vertical="top" shrinkToFit="1"/>
    </xf>
    <xf numFmtId="164" fontId="0" fillId="3" borderId="38" xfId="0" applyNumberFormat="1" applyFill="1" applyBorder="1" applyAlignment="1" applyProtection="1">
      <alignment vertical="top" shrinkToFit="1"/>
    </xf>
    <xf numFmtId="4" fontId="0" fillId="3" borderId="38" xfId="0" applyNumberFormat="1" applyFill="1" applyBorder="1" applyAlignment="1" applyProtection="1">
      <alignment vertical="top" shrinkToFit="1"/>
    </xf>
    <xf numFmtId="0" fontId="18" fillId="0" borderId="10" xfId="0" applyFont="1" applyBorder="1" applyAlignment="1" applyProtection="1">
      <alignment vertical="top"/>
    </xf>
    <xf numFmtId="0" fontId="18" fillId="0" borderId="10" xfId="0" applyNumberFormat="1" applyFont="1" applyBorder="1" applyAlignment="1" applyProtection="1">
      <alignment vertical="top"/>
    </xf>
    <xf numFmtId="0" fontId="18" fillId="0" borderId="38" xfId="0" applyNumberFormat="1" applyFont="1" applyBorder="1" applyAlignment="1" applyProtection="1">
      <alignment horizontal="left" vertical="top" wrapText="1"/>
    </xf>
    <xf numFmtId="0" fontId="18" fillId="0" borderId="38" xfId="0" applyFont="1" applyBorder="1" applyAlignment="1" applyProtection="1">
      <alignment vertical="top" shrinkToFit="1"/>
    </xf>
    <xf numFmtId="164" fontId="18" fillId="0" borderId="38" xfId="0" applyNumberFormat="1" applyFont="1" applyBorder="1" applyAlignment="1" applyProtection="1">
      <alignment vertical="top" shrinkToFit="1"/>
    </xf>
    <xf numFmtId="4" fontId="18" fillId="0" borderId="38" xfId="0" applyNumberFormat="1" applyFont="1" applyBorder="1" applyAlignment="1" applyProtection="1">
      <alignment vertical="top" shrinkToFi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left" vertical="top" wrapText="1"/>
    </xf>
    <xf numFmtId="0" fontId="8" fillId="3" borderId="15" xfId="0" applyFont="1" applyFill="1" applyBorder="1" applyAlignment="1" applyProtection="1">
      <alignment vertical="top"/>
    </xf>
    <xf numFmtId="49" fontId="8" fillId="3" borderId="12" xfId="0" applyNumberFormat="1" applyFont="1" applyFill="1" applyBorder="1" applyAlignment="1" applyProtection="1">
      <alignment vertical="top"/>
    </xf>
    <xf numFmtId="49" fontId="8" fillId="3" borderId="12" xfId="0" applyNumberFormat="1" applyFont="1" applyFill="1" applyBorder="1" applyAlignment="1" applyProtection="1">
      <alignment horizontal="left" vertical="top" wrapText="1"/>
    </xf>
    <xf numFmtId="0" fontId="8" fillId="3" borderId="12" xfId="0" applyFont="1" applyFill="1" applyBorder="1" applyAlignment="1" applyProtection="1">
      <alignment vertical="top"/>
    </xf>
    <xf numFmtId="4" fontId="8" fillId="3" borderId="22" xfId="0" applyNumberFormat="1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174" t="s">
        <v>39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7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182" t="s">
        <v>42</v>
      </c>
      <c r="C1" s="183"/>
      <c r="D1" s="183"/>
      <c r="E1" s="183"/>
      <c r="F1" s="183"/>
      <c r="G1" s="183"/>
      <c r="H1" s="183"/>
      <c r="I1" s="183"/>
      <c r="J1" s="184"/>
    </row>
    <row r="2" spans="1:15" ht="23.25" customHeight="1" x14ac:dyDescent="0.2">
      <c r="A2" s="4"/>
      <c r="B2" s="79" t="s">
        <v>40</v>
      </c>
      <c r="C2" s="80"/>
      <c r="D2" s="175" t="s">
        <v>46</v>
      </c>
      <c r="E2" s="176"/>
      <c r="F2" s="176"/>
      <c r="G2" s="176"/>
      <c r="H2" s="176"/>
      <c r="I2" s="176"/>
      <c r="J2" s="177"/>
      <c r="O2" s="2"/>
    </row>
    <row r="3" spans="1:15" ht="23.25" customHeight="1" x14ac:dyDescent="0.2">
      <c r="A3" s="4"/>
      <c r="B3" s="81" t="s">
        <v>45</v>
      </c>
      <c r="C3" s="82"/>
      <c r="D3" s="205" t="s">
        <v>43</v>
      </c>
      <c r="E3" s="206"/>
      <c r="F3" s="206"/>
      <c r="G3" s="206"/>
      <c r="H3" s="206"/>
      <c r="I3" s="206"/>
      <c r="J3" s="207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 t="s">
        <v>47</v>
      </c>
      <c r="E5" s="25"/>
      <c r="F5" s="25"/>
      <c r="G5" s="25"/>
      <c r="H5" s="27" t="s">
        <v>33</v>
      </c>
      <c r="I5" s="89" t="s">
        <v>51</v>
      </c>
      <c r="J5" s="11"/>
    </row>
    <row r="6" spans="1:15" ht="15.75" customHeight="1" x14ac:dyDescent="0.2">
      <c r="A6" s="4"/>
      <c r="B6" s="39"/>
      <c r="C6" s="25"/>
      <c r="D6" s="89" t="s">
        <v>48</v>
      </c>
      <c r="E6" s="25"/>
      <c r="F6" s="25"/>
      <c r="G6" s="25"/>
      <c r="H6" s="27" t="s">
        <v>34</v>
      </c>
      <c r="I6" s="89" t="s">
        <v>52</v>
      </c>
      <c r="J6" s="11"/>
    </row>
    <row r="7" spans="1:15" ht="15.75" customHeight="1" x14ac:dyDescent="0.2">
      <c r="A7" s="4"/>
      <c r="B7" s="40"/>
      <c r="C7" s="90" t="s">
        <v>50</v>
      </c>
      <c r="D7" s="78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93"/>
      <c r="E11" s="193"/>
      <c r="F11" s="193"/>
      <c r="G11" s="193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14"/>
      <c r="E12" s="214"/>
      <c r="F12" s="214"/>
      <c r="G12" s="214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15"/>
      <c r="E13" s="215"/>
      <c r="F13" s="215"/>
      <c r="G13" s="21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181"/>
      <c r="F15" s="181"/>
      <c r="G15" s="201"/>
      <c r="H15" s="201"/>
      <c r="I15" s="201" t="s">
        <v>28</v>
      </c>
      <c r="J15" s="202"/>
    </row>
    <row r="16" spans="1:15" ht="23.25" customHeight="1" x14ac:dyDescent="0.2">
      <c r="A16" s="143" t="s">
        <v>23</v>
      </c>
      <c r="B16" s="144" t="s">
        <v>23</v>
      </c>
      <c r="C16" s="56"/>
      <c r="D16" s="57"/>
      <c r="E16" s="178"/>
      <c r="F16" s="179"/>
      <c r="G16" s="178"/>
      <c r="H16" s="179"/>
      <c r="I16" s="178">
        <f>SUMIF(F49:F73,A16,I49:I73)+SUMIF(F49:F73,"PSU",I49:I73)</f>
        <v>0</v>
      </c>
      <c r="J16" s="180"/>
    </row>
    <row r="17" spans="1:10" ht="23.25" customHeight="1" x14ac:dyDescent="0.2">
      <c r="A17" s="143" t="s">
        <v>24</v>
      </c>
      <c r="B17" s="144" t="s">
        <v>24</v>
      </c>
      <c r="C17" s="56"/>
      <c r="D17" s="57"/>
      <c r="E17" s="178"/>
      <c r="F17" s="179"/>
      <c r="G17" s="178"/>
      <c r="H17" s="179"/>
      <c r="I17" s="178">
        <f>SUMIF(F49:F73,A17,I49:I73)</f>
        <v>0</v>
      </c>
      <c r="J17" s="180"/>
    </row>
    <row r="18" spans="1:10" ht="23.25" customHeight="1" x14ac:dyDescent="0.2">
      <c r="A18" s="143" t="s">
        <v>25</v>
      </c>
      <c r="B18" s="144" t="s">
        <v>25</v>
      </c>
      <c r="C18" s="56"/>
      <c r="D18" s="57"/>
      <c r="E18" s="178"/>
      <c r="F18" s="179"/>
      <c r="G18" s="178"/>
      <c r="H18" s="179"/>
      <c r="I18" s="178">
        <f>SUMIF(F49:F73,A18,I49:I73)</f>
        <v>0</v>
      </c>
      <c r="J18" s="180"/>
    </row>
    <row r="19" spans="1:10" ht="23.25" customHeight="1" x14ac:dyDescent="0.2">
      <c r="A19" s="143" t="s">
        <v>108</v>
      </c>
      <c r="B19" s="144" t="s">
        <v>26</v>
      </c>
      <c r="C19" s="56"/>
      <c r="D19" s="57"/>
      <c r="E19" s="178"/>
      <c r="F19" s="179"/>
      <c r="G19" s="178"/>
      <c r="H19" s="179"/>
      <c r="I19" s="178">
        <f>SUMIF(F49:F73,A19,I49:I73)</f>
        <v>0</v>
      </c>
      <c r="J19" s="180"/>
    </row>
    <row r="20" spans="1:10" ht="23.25" customHeight="1" x14ac:dyDescent="0.2">
      <c r="A20" s="143" t="s">
        <v>109</v>
      </c>
      <c r="B20" s="144" t="s">
        <v>27</v>
      </c>
      <c r="C20" s="56"/>
      <c r="D20" s="57"/>
      <c r="E20" s="178"/>
      <c r="F20" s="179"/>
      <c r="G20" s="178"/>
      <c r="H20" s="179"/>
      <c r="I20" s="178">
        <f>SUMIF(F49:F73,A20,I49:I73)</f>
        <v>0</v>
      </c>
      <c r="J20" s="180"/>
    </row>
    <row r="21" spans="1:10" ht="23.25" customHeight="1" x14ac:dyDescent="0.2">
      <c r="A21" s="4"/>
      <c r="B21" s="72" t="s">
        <v>28</v>
      </c>
      <c r="C21" s="73"/>
      <c r="D21" s="74"/>
      <c r="E21" s="191"/>
      <c r="F21" s="192"/>
      <c r="G21" s="191"/>
      <c r="H21" s="192"/>
      <c r="I21" s="191">
        <f>SUM(I16:J20)</f>
        <v>0</v>
      </c>
      <c r="J21" s="196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189">
        <f>ZakladDPHSniVypocet</f>
        <v>0</v>
      </c>
      <c r="H23" s="190"/>
      <c r="I23" s="190"/>
      <c r="J23" s="60" t="str">
        <f t="shared" ref="J23:J28" si="0">Mena</f>
        <v>CZK</v>
      </c>
    </row>
    <row r="24" spans="1:10" ht="23.25" hidden="1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194">
        <f>I23*E23/100</f>
        <v>0</v>
      </c>
      <c r="H24" s="195"/>
      <c r="I24" s="195"/>
      <c r="J24" s="60" t="str">
        <f t="shared" si="0"/>
        <v>CZK</v>
      </c>
    </row>
    <row r="25" spans="1:10" ht="23.25" customHeight="1" thickBo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189">
        <f>ZakladDPHZaklVypocet</f>
        <v>0</v>
      </c>
      <c r="H25" s="190"/>
      <c r="I25" s="190"/>
      <c r="J25" s="60" t="str">
        <f t="shared" si="0"/>
        <v>CZK</v>
      </c>
    </row>
    <row r="26" spans="1:10" ht="23.25" hidden="1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185">
        <f>I25*E25/100</f>
        <v>0</v>
      </c>
      <c r="H26" s="186"/>
      <c r="I26" s="186"/>
      <c r="J26" s="54" t="str">
        <f t="shared" si="0"/>
        <v>CZK</v>
      </c>
    </row>
    <row r="27" spans="1:10" ht="23.25" hidden="1" customHeight="1" thickBot="1" x14ac:dyDescent="0.25">
      <c r="A27" s="4"/>
      <c r="B27" s="46" t="s">
        <v>4</v>
      </c>
      <c r="C27" s="20"/>
      <c r="D27" s="23"/>
      <c r="E27" s="20"/>
      <c r="F27" s="21"/>
      <c r="G27" s="187">
        <f>0</f>
        <v>0</v>
      </c>
      <c r="H27" s="187"/>
      <c r="I27" s="187"/>
      <c r="J27" s="61" t="str">
        <f t="shared" si="0"/>
        <v>CZK</v>
      </c>
    </row>
    <row r="28" spans="1:10" ht="27.75" customHeight="1" thickBot="1" x14ac:dyDescent="0.25">
      <c r="A28" s="4"/>
      <c r="B28" s="114" t="s">
        <v>22</v>
      </c>
      <c r="C28" s="115"/>
      <c r="D28" s="115"/>
      <c r="E28" s="116"/>
      <c r="F28" s="117"/>
      <c r="G28" s="200">
        <f>ZakladDPHSniVypocet+ZakladDPHZaklVypocet</f>
        <v>0</v>
      </c>
      <c r="H28" s="200"/>
      <c r="I28" s="200"/>
      <c r="J28" s="118" t="str">
        <f t="shared" si="0"/>
        <v>CZK</v>
      </c>
    </row>
    <row r="29" spans="1:10" ht="27.75" hidden="1" customHeight="1" thickBot="1" x14ac:dyDescent="0.25">
      <c r="A29" s="4"/>
      <c r="B29" s="114" t="s">
        <v>35</v>
      </c>
      <c r="C29" s="119"/>
      <c r="D29" s="119"/>
      <c r="E29" s="119"/>
      <c r="F29" s="119"/>
      <c r="G29" s="188">
        <f>ZakladDPHSni+DPHSni+ZakladDPHZakl+DPHZakl+Zaokrouhleni</f>
        <v>0</v>
      </c>
      <c r="H29" s="188"/>
      <c r="I29" s="188"/>
      <c r="J29" s="120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45883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203"/>
      <c r="E34" s="203"/>
      <c r="F34" s="30"/>
      <c r="G34" s="203"/>
      <c r="H34" s="203"/>
      <c r="I34" s="203"/>
      <c r="J34" s="36"/>
    </row>
    <row r="35" spans="1:52" ht="12.75" customHeight="1" x14ac:dyDescent="0.2">
      <c r="A35" s="4"/>
      <c r="B35" s="4"/>
      <c r="C35" s="5"/>
      <c r="D35" s="204" t="s">
        <v>2</v>
      </c>
      <c r="E35" s="20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52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6" t="s">
        <v>1</v>
      </c>
      <c r="J38" s="100" t="s">
        <v>0</v>
      </c>
    </row>
    <row r="39" spans="1:52" ht="25.5" hidden="1" customHeight="1" x14ac:dyDescent="0.2">
      <c r="A39" s="95">
        <v>1</v>
      </c>
      <c r="B39" s="101" t="s">
        <v>53</v>
      </c>
      <c r="C39" s="208" t="s">
        <v>46</v>
      </c>
      <c r="D39" s="209"/>
      <c r="E39" s="209"/>
      <c r="F39" s="107">
        <f>'Rozpočet Pol'!AC166</f>
        <v>0</v>
      </c>
      <c r="G39" s="108">
        <f>'Rozpočet Pol'!AD166</f>
        <v>0</v>
      </c>
      <c r="H39" s="109"/>
      <c r="I39" s="110">
        <f>F39+G39+H39</f>
        <v>0</v>
      </c>
      <c r="J39" s="102" t="e">
        <f ca="1">IF(_xlfn.SINGLE(CenaCelkemVypocet)=0,"",I39/_xlfn.SINGLE(CenaCelkemVypocet)*100)</f>
        <v>#NAME?</v>
      </c>
    </row>
    <row r="40" spans="1:52" ht="25.5" hidden="1" customHeight="1" x14ac:dyDescent="0.2">
      <c r="A40" s="95"/>
      <c r="B40" s="210" t="s">
        <v>54</v>
      </c>
      <c r="C40" s="211"/>
      <c r="D40" s="211"/>
      <c r="E40" s="211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3">
        <f>SUMIF(A39:A39,"=1",I39:I39)</f>
        <v>0</v>
      </c>
      <c r="J40" s="96" t="e">
        <f ca="1">SUMIF(A39:A39,"=1",J39:J39)</f>
        <v>#NAME?</v>
      </c>
    </row>
    <row r="42" spans="1:52" x14ac:dyDescent="0.2">
      <c r="B42" t="s">
        <v>56</v>
      </c>
    </row>
    <row r="43" spans="1:52" x14ac:dyDescent="0.2">
      <c r="B43" s="212" t="s">
        <v>57</v>
      </c>
      <c r="C43" s="212"/>
      <c r="D43" s="212"/>
      <c r="E43" s="212"/>
      <c r="F43" s="212"/>
      <c r="G43" s="212"/>
      <c r="H43" s="212"/>
      <c r="I43" s="212"/>
      <c r="J43" s="212"/>
      <c r="AZ43" s="121" t="str">
        <f>B43</f>
        <v>Reko mč. D117, D118, 3.107, D105, sklad</v>
      </c>
    </row>
    <row r="46" spans="1:52" ht="15.75" x14ac:dyDescent="0.25">
      <c r="B46" s="122" t="s">
        <v>58</v>
      </c>
    </row>
    <row r="48" spans="1:52" ht="25.5" customHeight="1" x14ac:dyDescent="0.2">
      <c r="A48" s="123"/>
      <c r="B48" s="127" t="s">
        <v>16</v>
      </c>
      <c r="C48" s="127" t="s">
        <v>5</v>
      </c>
      <c r="D48" s="128"/>
      <c r="E48" s="128"/>
      <c r="F48" s="131" t="s">
        <v>59</v>
      </c>
      <c r="G48" s="131"/>
      <c r="H48" s="131"/>
      <c r="I48" s="213" t="s">
        <v>28</v>
      </c>
      <c r="J48" s="213"/>
    </row>
    <row r="49" spans="1:10" ht="25.5" customHeight="1" x14ac:dyDescent="0.2">
      <c r="A49" s="124"/>
      <c r="B49" s="132" t="s">
        <v>60</v>
      </c>
      <c r="C49" s="198" t="s">
        <v>61</v>
      </c>
      <c r="D49" s="199"/>
      <c r="E49" s="199"/>
      <c r="F49" s="134" t="s">
        <v>23</v>
      </c>
      <c r="G49" s="135"/>
      <c r="H49" s="135"/>
      <c r="I49" s="197">
        <f>'Rozpočet Pol'!G8</f>
        <v>0</v>
      </c>
      <c r="J49" s="197"/>
    </row>
    <row r="50" spans="1:10" ht="25.5" customHeight="1" x14ac:dyDescent="0.2">
      <c r="A50" s="124"/>
      <c r="B50" s="126" t="s">
        <v>62</v>
      </c>
      <c r="C50" s="217" t="s">
        <v>63</v>
      </c>
      <c r="D50" s="218"/>
      <c r="E50" s="218"/>
      <c r="F50" s="136" t="s">
        <v>23</v>
      </c>
      <c r="G50" s="137"/>
      <c r="H50" s="137"/>
      <c r="I50" s="216">
        <f>'Rozpočet Pol'!G18</f>
        <v>0</v>
      </c>
      <c r="J50" s="216"/>
    </row>
    <row r="51" spans="1:10" ht="25.5" customHeight="1" x14ac:dyDescent="0.2">
      <c r="A51" s="124"/>
      <c r="B51" s="126" t="s">
        <v>64</v>
      </c>
      <c r="C51" s="217" t="s">
        <v>65</v>
      </c>
      <c r="D51" s="218"/>
      <c r="E51" s="218"/>
      <c r="F51" s="136" t="s">
        <v>23</v>
      </c>
      <c r="G51" s="137"/>
      <c r="H51" s="137"/>
      <c r="I51" s="216">
        <f>'Rozpočet Pol'!G28</f>
        <v>0</v>
      </c>
      <c r="J51" s="216"/>
    </row>
    <row r="52" spans="1:10" ht="25.5" customHeight="1" x14ac:dyDescent="0.2">
      <c r="A52" s="124"/>
      <c r="B52" s="126" t="s">
        <v>66</v>
      </c>
      <c r="C52" s="217" t="s">
        <v>67</v>
      </c>
      <c r="D52" s="218"/>
      <c r="E52" s="218"/>
      <c r="F52" s="136" t="s">
        <v>23</v>
      </c>
      <c r="G52" s="137"/>
      <c r="H52" s="137"/>
      <c r="I52" s="216">
        <f>'Rozpočet Pol'!G31</f>
        <v>0</v>
      </c>
      <c r="J52" s="216"/>
    </row>
    <row r="53" spans="1:10" ht="25.5" customHeight="1" x14ac:dyDescent="0.2">
      <c r="A53" s="124"/>
      <c r="B53" s="126" t="s">
        <v>68</v>
      </c>
      <c r="C53" s="217" t="s">
        <v>69</v>
      </c>
      <c r="D53" s="218"/>
      <c r="E53" s="218"/>
      <c r="F53" s="136" t="s">
        <v>23</v>
      </c>
      <c r="G53" s="137"/>
      <c r="H53" s="137"/>
      <c r="I53" s="216">
        <f>'Rozpočet Pol'!G44</f>
        <v>0</v>
      </c>
      <c r="J53" s="216"/>
    </row>
    <row r="54" spans="1:10" ht="25.5" customHeight="1" x14ac:dyDescent="0.2">
      <c r="A54" s="124"/>
      <c r="B54" s="126" t="s">
        <v>70</v>
      </c>
      <c r="C54" s="217" t="s">
        <v>71</v>
      </c>
      <c r="D54" s="218"/>
      <c r="E54" s="218"/>
      <c r="F54" s="136" t="s">
        <v>23</v>
      </c>
      <c r="G54" s="137"/>
      <c r="H54" s="137"/>
      <c r="I54" s="216">
        <f>'Rozpočet Pol'!G47</f>
        <v>0</v>
      </c>
      <c r="J54" s="216"/>
    </row>
    <row r="55" spans="1:10" ht="25.5" customHeight="1" x14ac:dyDescent="0.2">
      <c r="A55" s="124"/>
      <c r="B55" s="126" t="s">
        <v>72</v>
      </c>
      <c r="C55" s="217" t="s">
        <v>73</v>
      </c>
      <c r="D55" s="218"/>
      <c r="E55" s="218"/>
      <c r="F55" s="136" t="s">
        <v>23</v>
      </c>
      <c r="G55" s="137"/>
      <c r="H55" s="137"/>
      <c r="I55" s="216">
        <f>'Rozpočet Pol'!G50</f>
        <v>0</v>
      </c>
      <c r="J55" s="216"/>
    </row>
    <row r="56" spans="1:10" ht="25.5" customHeight="1" x14ac:dyDescent="0.2">
      <c r="A56" s="124"/>
      <c r="B56" s="126" t="s">
        <v>74</v>
      </c>
      <c r="C56" s="217" t="s">
        <v>75</v>
      </c>
      <c r="D56" s="218"/>
      <c r="E56" s="218"/>
      <c r="F56" s="136" t="s">
        <v>23</v>
      </c>
      <c r="G56" s="137"/>
      <c r="H56" s="137"/>
      <c r="I56" s="216">
        <f>'Rozpočet Pol'!G60</f>
        <v>0</v>
      </c>
      <c r="J56" s="216"/>
    </row>
    <row r="57" spans="1:10" ht="25.5" customHeight="1" x14ac:dyDescent="0.2">
      <c r="A57" s="124"/>
      <c r="B57" s="126" t="s">
        <v>76</v>
      </c>
      <c r="C57" s="217" t="s">
        <v>77</v>
      </c>
      <c r="D57" s="218"/>
      <c r="E57" s="218"/>
      <c r="F57" s="136" t="s">
        <v>24</v>
      </c>
      <c r="G57" s="137"/>
      <c r="H57" s="137"/>
      <c r="I57" s="216">
        <f>'Rozpočet Pol'!G63</f>
        <v>0</v>
      </c>
      <c r="J57" s="216"/>
    </row>
    <row r="58" spans="1:10" ht="25.5" customHeight="1" x14ac:dyDescent="0.2">
      <c r="A58" s="124"/>
      <c r="B58" s="126" t="s">
        <v>78</v>
      </c>
      <c r="C58" s="217" t="s">
        <v>79</v>
      </c>
      <c r="D58" s="218"/>
      <c r="E58" s="218"/>
      <c r="F58" s="136" t="s">
        <v>24</v>
      </c>
      <c r="G58" s="137"/>
      <c r="H58" s="137"/>
      <c r="I58" s="216">
        <f>'Rozpočet Pol'!G66</f>
        <v>0</v>
      </c>
      <c r="J58" s="216"/>
    </row>
    <row r="59" spans="1:10" ht="25.5" customHeight="1" x14ac:dyDescent="0.2">
      <c r="A59" s="124"/>
      <c r="B59" s="126" t="s">
        <v>80</v>
      </c>
      <c r="C59" s="217" t="s">
        <v>81</v>
      </c>
      <c r="D59" s="218"/>
      <c r="E59" s="218"/>
      <c r="F59" s="136" t="s">
        <v>24</v>
      </c>
      <c r="G59" s="137"/>
      <c r="H59" s="137"/>
      <c r="I59" s="216">
        <f>'Rozpočet Pol'!G69</f>
        <v>0</v>
      </c>
      <c r="J59" s="216"/>
    </row>
    <row r="60" spans="1:10" ht="25.5" customHeight="1" x14ac:dyDescent="0.2">
      <c r="A60" s="124"/>
      <c r="B60" s="126" t="s">
        <v>82</v>
      </c>
      <c r="C60" s="217" t="s">
        <v>83</v>
      </c>
      <c r="D60" s="218"/>
      <c r="E60" s="218"/>
      <c r="F60" s="136" t="s">
        <v>24</v>
      </c>
      <c r="G60" s="137"/>
      <c r="H60" s="137"/>
      <c r="I60" s="216">
        <f>'Rozpočet Pol'!G74</f>
        <v>0</v>
      </c>
      <c r="J60" s="216"/>
    </row>
    <row r="61" spans="1:10" ht="25.5" customHeight="1" x14ac:dyDescent="0.2">
      <c r="A61" s="124"/>
      <c r="B61" s="126" t="s">
        <v>84</v>
      </c>
      <c r="C61" s="217" t="s">
        <v>85</v>
      </c>
      <c r="D61" s="218"/>
      <c r="E61" s="218"/>
      <c r="F61" s="136" t="s">
        <v>24</v>
      </c>
      <c r="G61" s="137"/>
      <c r="H61" s="137"/>
      <c r="I61" s="216">
        <f>'Rozpočet Pol'!G78</f>
        <v>0</v>
      </c>
      <c r="J61" s="216"/>
    </row>
    <row r="62" spans="1:10" ht="25.5" customHeight="1" x14ac:dyDescent="0.2">
      <c r="A62" s="124"/>
      <c r="B62" s="126" t="s">
        <v>86</v>
      </c>
      <c r="C62" s="217" t="s">
        <v>87</v>
      </c>
      <c r="D62" s="218"/>
      <c r="E62" s="218"/>
      <c r="F62" s="136" t="s">
        <v>24</v>
      </c>
      <c r="G62" s="137"/>
      <c r="H62" s="137"/>
      <c r="I62" s="216">
        <f>'Rozpočet Pol'!G99</f>
        <v>0</v>
      </c>
      <c r="J62" s="216"/>
    </row>
    <row r="63" spans="1:10" ht="25.5" customHeight="1" x14ac:dyDescent="0.2">
      <c r="A63" s="124"/>
      <c r="B63" s="126" t="s">
        <v>88</v>
      </c>
      <c r="C63" s="217" t="s">
        <v>89</v>
      </c>
      <c r="D63" s="218"/>
      <c r="E63" s="218"/>
      <c r="F63" s="136" t="s">
        <v>24</v>
      </c>
      <c r="G63" s="137"/>
      <c r="H63" s="137"/>
      <c r="I63" s="216">
        <f>'Rozpočet Pol'!G104</f>
        <v>0</v>
      </c>
      <c r="J63" s="216"/>
    </row>
    <row r="64" spans="1:10" ht="25.5" customHeight="1" x14ac:dyDescent="0.2">
      <c r="A64" s="124"/>
      <c r="B64" s="126" t="s">
        <v>90</v>
      </c>
      <c r="C64" s="217" t="s">
        <v>91</v>
      </c>
      <c r="D64" s="218"/>
      <c r="E64" s="218"/>
      <c r="F64" s="136" t="s">
        <v>24</v>
      </c>
      <c r="G64" s="137"/>
      <c r="H64" s="137"/>
      <c r="I64" s="216">
        <f>'Rozpočet Pol'!G113</f>
        <v>0</v>
      </c>
      <c r="J64" s="216"/>
    </row>
    <row r="65" spans="1:10" ht="25.5" customHeight="1" x14ac:dyDescent="0.2">
      <c r="A65" s="124"/>
      <c r="B65" s="126" t="s">
        <v>92</v>
      </c>
      <c r="C65" s="217" t="s">
        <v>93</v>
      </c>
      <c r="D65" s="218"/>
      <c r="E65" s="218"/>
      <c r="F65" s="136" t="s">
        <v>24</v>
      </c>
      <c r="G65" s="137"/>
      <c r="H65" s="137"/>
      <c r="I65" s="216">
        <f>'Rozpočet Pol'!G125</f>
        <v>0</v>
      </c>
      <c r="J65" s="216"/>
    </row>
    <row r="66" spans="1:10" ht="25.5" customHeight="1" x14ac:dyDescent="0.2">
      <c r="A66" s="124"/>
      <c r="B66" s="126" t="s">
        <v>94</v>
      </c>
      <c r="C66" s="217" t="s">
        <v>95</v>
      </c>
      <c r="D66" s="218"/>
      <c r="E66" s="218"/>
      <c r="F66" s="136" t="s">
        <v>24</v>
      </c>
      <c r="G66" s="137"/>
      <c r="H66" s="137"/>
      <c r="I66" s="216">
        <f>'Rozpočet Pol'!G130</f>
        <v>0</v>
      </c>
      <c r="J66" s="216"/>
    </row>
    <row r="67" spans="1:10" ht="25.5" customHeight="1" x14ac:dyDescent="0.2">
      <c r="A67" s="124"/>
      <c r="B67" s="126" t="s">
        <v>96</v>
      </c>
      <c r="C67" s="217" t="s">
        <v>97</v>
      </c>
      <c r="D67" s="218"/>
      <c r="E67" s="218"/>
      <c r="F67" s="136" t="s">
        <v>24</v>
      </c>
      <c r="G67" s="137"/>
      <c r="H67" s="137"/>
      <c r="I67" s="216">
        <f>'Rozpočet Pol'!G132</f>
        <v>0</v>
      </c>
      <c r="J67" s="216"/>
    </row>
    <row r="68" spans="1:10" ht="25.5" customHeight="1" x14ac:dyDescent="0.2">
      <c r="A68" s="124"/>
      <c r="B68" s="126" t="s">
        <v>98</v>
      </c>
      <c r="C68" s="217" t="s">
        <v>99</v>
      </c>
      <c r="D68" s="218"/>
      <c r="E68" s="218"/>
      <c r="F68" s="136" t="s">
        <v>24</v>
      </c>
      <c r="G68" s="137"/>
      <c r="H68" s="137"/>
      <c r="I68" s="216">
        <f>'Rozpočet Pol'!G136</f>
        <v>0</v>
      </c>
      <c r="J68" s="216"/>
    </row>
    <row r="69" spans="1:10" ht="25.5" customHeight="1" x14ac:dyDescent="0.2">
      <c r="A69" s="124"/>
      <c r="B69" s="126" t="s">
        <v>100</v>
      </c>
      <c r="C69" s="217" t="s">
        <v>101</v>
      </c>
      <c r="D69" s="218"/>
      <c r="E69" s="218"/>
      <c r="F69" s="136" t="s">
        <v>24</v>
      </c>
      <c r="G69" s="137"/>
      <c r="H69" s="137"/>
      <c r="I69" s="216">
        <f>'Rozpočet Pol'!G143</f>
        <v>0</v>
      </c>
      <c r="J69" s="216"/>
    </row>
    <row r="70" spans="1:10" ht="25.5" customHeight="1" x14ac:dyDescent="0.2">
      <c r="A70" s="124"/>
      <c r="B70" s="126" t="s">
        <v>102</v>
      </c>
      <c r="C70" s="217" t="s">
        <v>103</v>
      </c>
      <c r="D70" s="218"/>
      <c r="E70" s="218"/>
      <c r="F70" s="136" t="s">
        <v>24</v>
      </c>
      <c r="G70" s="137"/>
      <c r="H70" s="137"/>
      <c r="I70" s="216">
        <f>'Rozpočet Pol'!G145</f>
        <v>0</v>
      </c>
      <c r="J70" s="216"/>
    </row>
    <row r="71" spans="1:10" ht="25.5" customHeight="1" x14ac:dyDescent="0.2">
      <c r="A71" s="124"/>
      <c r="B71" s="126" t="s">
        <v>104</v>
      </c>
      <c r="C71" s="217" t="s">
        <v>105</v>
      </c>
      <c r="D71" s="218"/>
      <c r="E71" s="218"/>
      <c r="F71" s="136" t="s">
        <v>25</v>
      </c>
      <c r="G71" s="137"/>
      <c r="H71" s="137"/>
      <c r="I71" s="216">
        <f>'Rozpočet Pol'!G150</f>
        <v>0</v>
      </c>
      <c r="J71" s="216"/>
    </row>
    <row r="72" spans="1:10" ht="25.5" customHeight="1" x14ac:dyDescent="0.2">
      <c r="A72" s="124"/>
      <c r="B72" s="126" t="s">
        <v>106</v>
      </c>
      <c r="C72" s="217" t="s">
        <v>107</v>
      </c>
      <c r="D72" s="218"/>
      <c r="E72" s="218"/>
      <c r="F72" s="136" t="s">
        <v>25</v>
      </c>
      <c r="G72" s="137"/>
      <c r="H72" s="137"/>
      <c r="I72" s="216">
        <f>'Rozpočet Pol'!G153</f>
        <v>0</v>
      </c>
      <c r="J72" s="216"/>
    </row>
    <row r="73" spans="1:10" ht="25.5" customHeight="1" x14ac:dyDescent="0.2">
      <c r="A73" s="124"/>
      <c r="B73" s="133" t="s">
        <v>108</v>
      </c>
      <c r="C73" s="221" t="s">
        <v>26</v>
      </c>
      <c r="D73" s="222"/>
      <c r="E73" s="222"/>
      <c r="F73" s="138" t="s">
        <v>108</v>
      </c>
      <c r="G73" s="139"/>
      <c r="H73" s="139"/>
      <c r="I73" s="220">
        <f>'Rozpočet Pol'!G163</f>
        <v>0</v>
      </c>
      <c r="J73" s="220"/>
    </row>
    <row r="74" spans="1:10" ht="25.5" customHeight="1" x14ac:dyDescent="0.2">
      <c r="A74" s="125"/>
      <c r="B74" s="129" t="s">
        <v>1</v>
      </c>
      <c r="C74" s="129"/>
      <c r="D74" s="130"/>
      <c r="E74" s="130"/>
      <c r="F74" s="140"/>
      <c r="G74" s="141"/>
      <c r="H74" s="141"/>
      <c r="I74" s="219">
        <f>SUM(I49:I73)</f>
        <v>0</v>
      </c>
      <c r="J74" s="219"/>
    </row>
    <row r="75" spans="1:10" x14ac:dyDescent="0.2">
      <c r="F75" s="142"/>
      <c r="G75" s="94"/>
      <c r="H75" s="142"/>
      <c r="I75" s="94"/>
      <c r="J75" s="94"/>
    </row>
    <row r="76" spans="1:10" x14ac:dyDescent="0.2">
      <c r="F76" s="142"/>
      <c r="G76" s="94"/>
      <c r="H76" s="142"/>
      <c r="I76" s="94"/>
      <c r="J76" s="94"/>
    </row>
    <row r="77" spans="1:10" x14ac:dyDescent="0.2">
      <c r="F77" s="142"/>
      <c r="G77" s="94"/>
      <c r="H77" s="142"/>
      <c r="I77" s="94"/>
      <c r="J77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92">
    <mergeCell ref="I74:J74"/>
    <mergeCell ref="I71:J71"/>
    <mergeCell ref="C71:E71"/>
    <mergeCell ref="I72:J72"/>
    <mergeCell ref="C72:E72"/>
    <mergeCell ref="I73:J73"/>
    <mergeCell ref="C73:E73"/>
    <mergeCell ref="I68:J68"/>
    <mergeCell ref="C68:E68"/>
    <mergeCell ref="I69:J69"/>
    <mergeCell ref="C69:E69"/>
    <mergeCell ref="I70:J70"/>
    <mergeCell ref="C70:E70"/>
    <mergeCell ref="I65:J65"/>
    <mergeCell ref="C65:E65"/>
    <mergeCell ref="I66:J66"/>
    <mergeCell ref="C66:E66"/>
    <mergeCell ref="I67:J67"/>
    <mergeCell ref="C67:E67"/>
    <mergeCell ref="I62:J62"/>
    <mergeCell ref="C62:E62"/>
    <mergeCell ref="I63:J63"/>
    <mergeCell ref="C63:E63"/>
    <mergeCell ref="I64:J64"/>
    <mergeCell ref="C64:E64"/>
    <mergeCell ref="I59:J59"/>
    <mergeCell ref="C59:E59"/>
    <mergeCell ref="I60:J60"/>
    <mergeCell ref="C60:E60"/>
    <mergeCell ref="I61:J61"/>
    <mergeCell ref="C61:E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I49:J49"/>
    <mergeCell ref="C49:E49"/>
    <mergeCell ref="G28:I28"/>
    <mergeCell ref="G15:H15"/>
    <mergeCell ref="I15:J15"/>
    <mergeCell ref="E16:F16"/>
    <mergeCell ref="D34:E34"/>
    <mergeCell ref="D35:E35"/>
    <mergeCell ref="G19:H19"/>
    <mergeCell ref="G20:H20"/>
    <mergeCell ref="G34:I34"/>
    <mergeCell ref="C39:E39"/>
    <mergeCell ref="B40:E40"/>
    <mergeCell ref="B43:J43"/>
    <mergeCell ref="I48:J4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23" t="s">
        <v>6</v>
      </c>
      <c r="B1" s="223"/>
      <c r="C1" s="224"/>
      <c r="D1" s="223"/>
      <c r="E1" s="223"/>
      <c r="F1" s="223"/>
      <c r="G1" s="223"/>
    </row>
    <row r="2" spans="1:7" ht="24.95" customHeight="1" x14ac:dyDescent="0.2">
      <c r="A2" s="77" t="s">
        <v>41</v>
      </c>
      <c r="B2" s="76"/>
      <c r="C2" s="225"/>
      <c r="D2" s="225"/>
      <c r="E2" s="225"/>
      <c r="F2" s="225"/>
      <c r="G2" s="226"/>
    </row>
    <row r="3" spans="1:7" ht="24.95" hidden="1" customHeight="1" x14ac:dyDescent="0.2">
      <c r="A3" s="77" t="s">
        <v>7</v>
      </c>
      <c r="B3" s="76"/>
      <c r="C3" s="225"/>
      <c r="D3" s="225"/>
      <c r="E3" s="225"/>
      <c r="F3" s="225"/>
      <c r="G3" s="226"/>
    </row>
    <row r="4" spans="1:7" ht="24.95" hidden="1" customHeight="1" x14ac:dyDescent="0.2">
      <c r="A4" s="77" t="s">
        <v>8</v>
      </c>
      <c r="B4" s="76"/>
      <c r="C4" s="225"/>
      <c r="D4" s="225"/>
      <c r="E4" s="225"/>
      <c r="F4" s="225"/>
      <c r="G4" s="226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76"/>
  <sheetViews>
    <sheetView tabSelected="1" zoomScale="115" zoomScaleNormal="115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47.57031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27" t="s">
        <v>6</v>
      </c>
      <c r="B1" s="227"/>
      <c r="C1" s="227"/>
      <c r="D1" s="227"/>
      <c r="E1" s="227"/>
      <c r="F1" s="227"/>
      <c r="G1" s="227"/>
      <c r="AE1" t="s">
        <v>111</v>
      </c>
    </row>
    <row r="2" spans="1:60" ht="24.95" customHeight="1" x14ac:dyDescent="0.2">
      <c r="A2" s="147" t="s">
        <v>110</v>
      </c>
      <c r="B2" s="145"/>
      <c r="C2" s="228" t="s">
        <v>46</v>
      </c>
      <c r="D2" s="229"/>
      <c r="E2" s="229"/>
      <c r="F2" s="229"/>
      <c r="G2" s="230"/>
      <c r="AE2" t="s">
        <v>112</v>
      </c>
    </row>
    <row r="3" spans="1:60" ht="24.95" customHeight="1" x14ac:dyDescent="0.2">
      <c r="A3" s="148" t="s">
        <v>7</v>
      </c>
      <c r="B3" s="146"/>
      <c r="C3" s="231" t="s">
        <v>43</v>
      </c>
      <c r="D3" s="232"/>
      <c r="E3" s="232"/>
      <c r="F3" s="232"/>
      <c r="G3" s="233"/>
      <c r="AE3" t="s">
        <v>113</v>
      </c>
    </row>
    <row r="4" spans="1:60" ht="24.95" hidden="1" customHeight="1" x14ac:dyDescent="0.2">
      <c r="A4" s="148" t="s">
        <v>8</v>
      </c>
      <c r="B4" s="146"/>
      <c r="C4" s="231"/>
      <c r="D4" s="232"/>
      <c r="E4" s="232"/>
      <c r="F4" s="232"/>
      <c r="G4" s="233"/>
      <c r="AE4" t="s">
        <v>114</v>
      </c>
    </row>
    <row r="5" spans="1:60" hidden="1" x14ac:dyDescent="0.2">
      <c r="A5" s="149" t="s">
        <v>115</v>
      </c>
      <c r="B5" s="150"/>
      <c r="C5" s="151"/>
      <c r="D5" s="152"/>
      <c r="E5" s="152"/>
      <c r="F5" s="152"/>
      <c r="G5" s="153"/>
      <c r="AE5" t="s">
        <v>116</v>
      </c>
    </row>
    <row r="7" spans="1:60" ht="38.25" x14ac:dyDescent="0.2">
      <c r="A7" s="246" t="s">
        <v>117</v>
      </c>
      <c r="B7" s="247" t="s">
        <v>118</v>
      </c>
      <c r="C7" s="247" t="s">
        <v>119</v>
      </c>
      <c r="D7" s="246" t="s">
        <v>120</v>
      </c>
      <c r="E7" s="246" t="s">
        <v>121</v>
      </c>
      <c r="F7" s="248" t="s">
        <v>122</v>
      </c>
      <c r="G7" s="249" t="s">
        <v>28</v>
      </c>
      <c r="H7" s="165" t="s">
        <v>29</v>
      </c>
      <c r="I7" s="165" t="s">
        <v>123</v>
      </c>
      <c r="J7" s="165" t="s">
        <v>30</v>
      </c>
      <c r="K7" s="165" t="s">
        <v>124</v>
      </c>
      <c r="L7" s="165" t="s">
        <v>125</v>
      </c>
      <c r="M7" s="165" t="s">
        <v>126</v>
      </c>
      <c r="N7" s="165" t="s">
        <v>127</v>
      </c>
      <c r="O7" s="165" t="s">
        <v>128</v>
      </c>
      <c r="P7" s="165" t="s">
        <v>129</v>
      </c>
      <c r="Q7" s="165" t="s">
        <v>130</v>
      </c>
      <c r="R7" s="165" t="s">
        <v>131</v>
      </c>
      <c r="S7" s="165" t="s">
        <v>132</v>
      </c>
      <c r="T7" s="165" t="s">
        <v>133</v>
      </c>
      <c r="U7" s="157" t="s">
        <v>134</v>
      </c>
    </row>
    <row r="8" spans="1:60" x14ac:dyDescent="0.2">
      <c r="A8" s="250" t="s">
        <v>135</v>
      </c>
      <c r="B8" s="251" t="s">
        <v>60</v>
      </c>
      <c r="C8" s="252" t="s">
        <v>61</v>
      </c>
      <c r="D8" s="253"/>
      <c r="E8" s="254"/>
      <c r="F8" s="255"/>
      <c r="G8" s="255">
        <f>SUMIF(AE9:AE17,"&lt;&gt;NOR",G9:G17)</f>
        <v>0</v>
      </c>
      <c r="H8" s="167"/>
      <c r="I8" s="167">
        <f>SUM(I9:I17)</f>
        <v>0</v>
      </c>
      <c r="J8" s="167"/>
      <c r="K8" s="167">
        <f>SUM(K9:K17)</f>
        <v>0</v>
      </c>
      <c r="L8" s="167"/>
      <c r="M8" s="167">
        <f>SUM(M9:M17)</f>
        <v>0</v>
      </c>
      <c r="N8" s="156"/>
      <c r="O8" s="156">
        <f>SUM(O9:O17)</f>
        <v>2.99695</v>
      </c>
      <c r="P8" s="156"/>
      <c r="Q8" s="156">
        <f>SUM(Q9:Q17)</f>
        <v>0</v>
      </c>
      <c r="R8" s="156"/>
      <c r="S8" s="156"/>
      <c r="T8" s="166"/>
      <c r="U8" s="156">
        <f>SUM(U9:U17)</f>
        <v>73.339999999999975</v>
      </c>
      <c r="AE8" t="s">
        <v>136</v>
      </c>
    </row>
    <row r="9" spans="1:60" ht="22.5" outlineLevel="1" x14ac:dyDescent="0.2">
      <c r="A9" s="256">
        <v>1</v>
      </c>
      <c r="B9" s="257" t="s">
        <v>137</v>
      </c>
      <c r="C9" s="258" t="s">
        <v>138</v>
      </c>
      <c r="D9" s="259" t="s">
        <v>139</v>
      </c>
      <c r="E9" s="260">
        <v>63.71</v>
      </c>
      <c r="F9" s="162">
        <f>H9+J9</f>
        <v>0</v>
      </c>
      <c r="G9" s="261">
        <f>ROUND(E9*F9,2)</f>
        <v>0</v>
      </c>
      <c r="H9" s="163"/>
      <c r="I9" s="163">
        <f>ROUND(E9*H9,2)</f>
        <v>0</v>
      </c>
      <c r="J9" s="163"/>
      <c r="K9" s="163">
        <f>ROUND(E9*J9,2)</f>
        <v>0</v>
      </c>
      <c r="L9" s="163">
        <v>21</v>
      </c>
      <c r="M9" s="163">
        <f>G9*(1+L9/100)</f>
        <v>0</v>
      </c>
      <c r="N9" s="158">
        <v>3.1130000000000001E-2</v>
      </c>
      <c r="O9" s="158">
        <f>ROUND(E9*N9,5)</f>
        <v>1.98329</v>
      </c>
      <c r="P9" s="158">
        <v>0</v>
      </c>
      <c r="Q9" s="158">
        <f>ROUND(E9*P9,5)</f>
        <v>0</v>
      </c>
      <c r="R9" s="158"/>
      <c r="S9" s="158"/>
      <c r="T9" s="159">
        <v>0.99</v>
      </c>
      <c r="U9" s="158">
        <f>ROUND(E9*T9,2)</f>
        <v>63.07</v>
      </c>
      <c r="V9" s="154"/>
      <c r="W9" s="154"/>
      <c r="X9" s="154"/>
      <c r="Y9" s="154"/>
      <c r="Z9" s="154"/>
      <c r="AA9" s="154"/>
      <c r="AB9" s="154"/>
      <c r="AC9" s="154"/>
      <c r="AD9" s="154"/>
      <c r="AE9" s="154" t="s">
        <v>140</v>
      </c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</row>
    <row r="10" spans="1:60" outlineLevel="1" x14ac:dyDescent="0.2">
      <c r="A10" s="256"/>
      <c r="B10" s="257"/>
      <c r="C10" s="262" t="s">
        <v>141</v>
      </c>
      <c r="D10" s="263"/>
      <c r="E10" s="264"/>
      <c r="F10" s="265"/>
      <c r="G10" s="266"/>
      <c r="H10" s="163"/>
      <c r="I10" s="163"/>
      <c r="J10" s="163"/>
      <c r="K10" s="163"/>
      <c r="L10" s="163"/>
      <c r="M10" s="163"/>
      <c r="N10" s="158"/>
      <c r="O10" s="158"/>
      <c r="P10" s="158"/>
      <c r="Q10" s="158"/>
      <c r="R10" s="158"/>
      <c r="S10" s="158"/>
      <c r="T10" s="159"/>
      <c r="U10" s="158"/>
      <c r="V10" s="154"/>
      <c r="W10" s="154"/>
      <c r="X10" s="154"/>
      <c r="Y10" s="154"/>
      <c r="Z10" s="154"/>
      <c r="AA10" s="154"/>
      <c r="AB10" s="154"/>
      <c r="AC10" s="154"/>
      <c r="AD10" s="154"/>
      <c r="AE10" s="154" t="s">
        <v>142</v>
      </c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5" t="str">
        <f>C10</f>
        <v>mč. mč. D117 - 43,23 ; mč. D118 - 20,48;</v>
      </c>
      <c r="BB10" s="154"/>
      <c r="BC10" s="154"/>
      <c r="BD10" s="154"/>
      <c r="BE10" s="154"/>
      <c r="BF10" s="154"/>
      <c r="BG10" s="154"/>
      <c r="BH10" s="154"/>
    </row>
    <row r="11" spans="1:60" ht="22.5" outlineLevel="1" x14ac:dyDescent="0.2">
      <c r="A11" s="256">
        <v>2</v>
      </c>
      <c r="B11" s="257" t="s">
        <v>143</v>
      </c>
      <c r="C11" s="258" t="s">
        <v>144</v>
      </c>
      <c r="D11" s="259" t="s">
        <v>145</v>
      </c>
      <c r="E11" s="260">
        <v>5</v>
      </c>
      <c r="F11" s="162">
        <f>H11+J11</f>
        <v>0</v>
      </c>
      <c r="G11" s="261">
        <f>ROUND(E11*F11,2)</f>
        <v>0</v>
      </c>
      <c r="H11" s="163"/>
      <c r="I11" s="163">
        <f>ROUND(E11*H11,2)</f>
        <v>0</v>
      </c>
      <c r="J11" s="163"/>
      <c r="K11" s="163">
        <f>ROUND(E11*J11,2)</f>
        <v>0</v>
      </c>
      <c r="L11" s="163">
        <v>21</v>
      </c>
      <c r="M11" s="163">
        <f>G11*(1+L11/100)</f>
        <v>0</v>
      </c>
      <c r="N11" s="158">
        <v>1.081E-2</v>
      </c>
      <c r="O11" s="158">
        <f>ROUND(E11*N11,5)</f>
        <v>5.4050000000000001E-2</v>
      </c>
      <c r="P11" s="158">
        <v>0</v>
      </c>
      <c r="Q11" s="158">
        <f>ROUND(E11*P11,5)</f>
        <v>0</v>
      </c>
      <c r="R11" s="158"/>
      <c r="S11" s="158"/>
      <c r="T11" s="159">
        <v>0</v>
      </c>
      <c r="U11" s="158">
        <f>ROUND(E11*T11,2)</f>
        <v>0</v>
      </c>
      <c r="V11" s="154"/>
      <c r="W11" s="154"/>
      <c r="X11" s="154"/>
      <c r="Y11" s="154"/>
      <c r="Z11" s="154"/>
      <c r="AA11" s="154"/>
      <c r="AB11" s="154"/>
      <c r="AC11" s="154"/>
      <c r="AD11" s="154"/>
      <c r="AE11" s="154" t="s">
        <v>146</v>
      </c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</row>
    <row r="12" spans="1:60" outlineLevel="1" x14ac:dyDescent="0.2">
      <c r="A12" s="256"/>
      <c r="B12" s="257"/>
      <c r="C12" s="262" t="s">
        <v>147</v>
      </c>
      <c r="D12" s="263"/>
      <c r="E12" s="264"/>
      <c r="F12" s="265"/>
      <c r="G12" s="266"/>
      <c r="H12" s="163"/>
      <c r="I12" s="163"/>
      <c r="J12" s="163"/>
      <c r="K12" s="163"/>
      <c r="L12" s="163"/>
      <c r="M12" s="163"/>
      <c r="N12" s="158"/>
      <c r="O12" s="158"/>
      <c r="P12" s="158"/>
      <c r="Q12" s="158"/>
      <c r="R12" s="158"/>
      <c r="S12" s="158"/>
      <c r="T12" s="159"/>
      <c r="U12" s="158"/>
      <c r="V12" s="154"/>
      <c r="W12" s="154"/>
      <c r="X12" s="154"/>
      <c r="Y12" s="154"/>
      <c r="Z12" s="154"/>
      <c r="AA12" s="154"/>
      <c r="AB12" s="154"/>
      <c r="AC12" s="154"/>
      <c r="AD12" s="154"/>
      <c r="AE12" s="154" t="s">
        <v>142</v>
      </c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5" t="str">
        <f>C12</f>
        <v>mč. mč. D117 - 3 ; mč. D118 - 1 ; mč. 3.107 -  ; sklad - 1</v>
      </c>
      <c r="BB12" s="154"/>
      <c r="BC12" s="154"/>
      <c r="BD12" s="154"/>
      <c r="BE12" s="154"/>
      <c r="BF12" s="154"/>
      <c r="BG12" s="154"/>
      <c r="BH12" s="154"/>
    </row>
    <row r="13" spans="1:60" ht="22.5" outlineLevel="1" x14ac:dyDescent="0.2">
      <c r="A13" s="256">
        <v>3</v>
      </c>
      <c r="B13" s="257" t="s">
        <v>148</v>
      </c>
      <c r="C13" s="258" t="s">
        <v>149</v>
      </c>
      <c r="D13" s="259" t="s">
        <v>139</v>
      </c>
      <c r="E13" s="260">
        <v>2.35</v>
      </c>
      <c r="F13" s="162">
        <f>H13+J13</f>
        <v>0</v>
      </c>
      <c r="G13" s="261">
        <f>ROUND(E13*F13,2)</f>
        <v>0</v>
      </c>
      <c r="H13" s="163"/>
      <c r="I13" s="163">
        <f>ROUND(E13*H13,2)</f>
        <v>0</v>
      </c>
      <c r="J13" s="163"/>
      <c r="K13" s="163">
        <f>ROUND(E13*J13,2)</f>
        <v>0</v>
      </c>
      <c r="L13" s="163">
        <v>21</v>
      </c>
      <c r="M13" s="163">
        <f>G13*(1+L13/100)</f>
        <v>0</v>
      </c>
      <c r="N13" s="158">
        <v>1.439E-2</v>
      </c>
      <c r="O13" s="158">
        <f>ROUND(E13*N13,5)</f>
        <v>3.3820000000000003E-2</v>
      </c>
      <c r="P13" s="158">
        <v>0</v>
      </c>
      <c r="Q13" s="158">
        <f>ROUND(E13*P13,5)</f>
        <v>0</v>
      </c>
      <c r="R13" s="158"/>
      <c r="S13" s="158"/>
      <c r="T13" s="159">
        <v>0.69899999999999995</v>
      </c>
      <c r="U13" s="158">
        <f>ROUND(E13*T13,2)</f>
        <v>1.64</v>
      </c>
      <c r="V13" s="154"/>
      <c r="W13" s="154"/>
      <c r="X13" s="154"/>
      <c r="Y13" s="154"/>
      <c r="Z13" s="154"/>
      <c r="AA13" s="154"/>
      <c r="AB13" s="154"/>
      <c r="AC13" s="154"/>
      <c r="AD13" s="154"/>
      <c r="AE13" s="154" t="s">
        <v>140</v>
      </c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</row>
    <row r="14" spans="1:60" ht="33.75" outlineLevel="1" x14ac:dyDescent="0.2">
      <c r="A14" s="256">
        <v>4</v>
      </c>
      <c r="B14" s="257" t="s">
        <v>150</v>
      </c>
      <c r="C14" s="258" t="s">
        <v>151</v>
      </c>
      <c r="D14" s="259" t="s">
        <v>145</v>
      </c>
      <c r="E14" s="260">
        <v>1</v>
      </c>
      <c r="F14" s="162">
        <f>H14+J14</f>
        <v>0</v>
      </c>
      <c r="G14" s="261">
        <f>ROUND(E14*F14,2)</f>
        <v>0</v>
      </c>
      <c r="H14" s="163"/>
      <c r="I14" s="163">
        <f>ROUND(E14*H14,2)</f>
        <v>0</v>
      </c>
      <c r="J14" s="163"/>
      <c r="K14" s="163">
        <f>ROUND(E14*J14,2)</f>
        <v>0</v>
      </c>
      <c r="L14" s="163">
        <v>21</v>
      </c>
      <c r="M14" s="163">
        <f>G14*(1+L14/100)</f>
        <v>0</v>
      </c>
      <c r="N14" s="158">
        <v>2.6509999999999999E-2</v>
      </c>
      <c r="O14" s="158">
        <f>ROUND(E14*N14,5)</f>
        <v>2.6509999999999999E-2</v>
      </c>
      <c r="P14" s="158">
        <v>0</v>
      </c>
      <c r="Q14" s="158">
        <f>ROUND(E14*P14,5)</f>
        <v>0</v>
      </c>
      <c r="R14" s="158"/>
      <c r="S14" s="158"/>
      <c r="T14" s="159">
        <v>0.24199999999999999</v>
      </c>
      <c r="U14" s="158">
        <f>ROUND(E14*T14,2)</f>
        <v>0.24</v>
      </c>
      <c r="V14" s="154"/>
      <c r="W14" s="154"/>
      <c r="X14" s="154"/>
      <c r="Y14" s="154"/>
      <c r="Z14" s="154"/>
      <c r="AA14" s="154"/>
      <c r="AB14" s="154"/>
      <c r="AC14" s="154"/>
      <c r="AD14" s="154"/>
      <c r="AE14" s="154" t="s">
        <v>140</v>
      </c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</row>
    <row r="15" spans="1:60" outlineLevel="1" x14ac:dyDescent="0.2">
      <c r="A15" s="256">
        <v>5</v>
      </c>
      <c r="B15" s="257" t="s">
        <v>152</v>
      </c>
      <c r="C15" s="258" t="s">
        <v>153</v>
      </c>
      <c r="D15" s="259" t="s">
        <v>145</v>
      </c>
      <c r="E15" s="260">
        <v>1</v>
      </c>
      <c r="F15" s="162">
        <f>H15+J15</f>
        <v>0</v>
      </c>
      <c r="G15" s="261">
        <f>ROUND(E15*F15,2)</f>
        <v>0</v>
      </c>
      <c r="H15" s="163"/>
      <c r="I15" s="163">
        <f>ROUND(E15*H15,2)</f>
        <v>0</v>
      </c>
      <c r="J15" s="163"/>
      <c r="K15" s="163">
        <f>ROUND(E15*J15,2)</f>
        <v>0</v>
      </c>
      <c r="L15" s="163">
        <v>21</v>
      </c>
      <c r="M15" s="163">
        <f>G15*(1+L15/100)</f>
        <v>0</v>
      </c>
      <c r="N15" s="158">
        <v>3.0110000000000001E-2</v>
      </c>
      <c r="O15" s="158">
        <f>ROUND(E15*N15,5)</f>
        <v>3.0110000000000001E-2</v>
      </c>
      <c r="P15" s="158">
        <v>0</v>
      </c>
      <c r="Q15" s="158">
        <f>ROUND(E15*P15,5)</f>
        <v>0</v>
      </c>
      <c r="R15" s="158"/>
      <c r="S15" s="158"/>
      <c r="T15" s="159">
        <v>0.24199999999999999</v>
      </c>
      <c r="U15" s="158">
        <f>ROUND(E15*T15,2)</f>
        <v>0.24</v>
      </c>
      <c r="V15" s="154"/>
      <c r="W15" s="154"/>
      <c r="X15" s="154"/>
      <c r="Y15" s="154"/>
      <c r="Z15" s="154"/>
      <c r="AA15" s="154"/>
      <c r="AB15" s="154"/>
      <c r="AC15" s="154"/>
      <c r="AD15" s="154"/>
      <c r="AE15" s="154" t="s">
        <v>140</v>
      </c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</row>
    <row r="16" spans="1:60" outlineLevel="1" x14ac:dyDescent="0.2">
      <c r="A16" s="256">
        <v>6</v>
      </c>
      <c r="B16" s="257" t="s">
        <v>154</v>
      </c>
      <c r="C16" s="258" t="s">
        <v>357</v>
      </c>
      <c r="D16" s="259" t="s">
        <v>139</v>
      </c>
      <c r="E16" s="260">
        <v>10.73</v>
      </c>
      <c r="F16" s="162">
        <f>H16+J16</f>
        <v>0</v>
      </c>
      <c r="G16" s="261">
        <f>ROUND(E16*F16,2)</f>
        <v>0</v>
      </c>
      <c r="H16" s="163"/>
      <c r="I16" s="163">
        <f>ROUND(E16*H16,2)</f>
        <v>0</v>
      </c>
      <c r="J16" s="163"/>
      <c r="K16" s="163">
        <f>ROUND(E16*J16,2)</f>
        <v>0</v>
      </c>
      <c r="L16" s="163">
        <v>21</v>
      </c>
      <c r="M16" s="163">
        <f>G16*(1+L16/100)</f>
        <v>0</v>
      </c>
      <c r="N16" s="158">
        <v>7.535E-2</v>
      </c>
      <c r="O16" s="158">
        <f>ROUND(E16*N16,5)</f>
        <v>0.80850999999999995</v>
      </c>
      <c r="P16" s="158">
        <v>0</v>
      </c>
      <c r="Q16" s="158">
        <f>ROUND(E16*P16,5)</f>
        <v>0</v>
      </c>
      <c r="R16" s="158"/>
      <c r="S16" s="158"/>
      <c r="T16" s="159">
        <v>0.53500000000000003</v>
      </c>
      <c r="U16" s="158">
        <f>ROUND(E16*T16,2)</f>
        <v>5.74</v>
      </c>
      <c r="V16" s="154"/>
      <c r="W16" s="154"/>
      <c r="X16" s="154"/>
      <c r="Y16" s="154"/>
      <c r="Z16" s="154"/>
      <c r="AA16" s="154"/>
      <c r="AB16" s="154"/>
      <c r="AC16" s="154"/>
      <c r="AD16" s="154"/>
      <c r="AE16" s="154" t="s">
        <v>140</v>
      </c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</row>
    <row r="17" spans="1:60" ht="22.5" outlineLevel="1" x14ac:dyDescent="0.2">
      <c r="A17" s="256">
        <v>7</v>
      </c>
      <c r="B17" s="257" t="s">
        <v>155</v>
      </c>
      <c r="C17" s="258" t="s">
        <v>156</v>
      </c>
      <c r="D17" s="259" t="s">
        <v>139</v>
      </c>
      <c r="E17" s="260">
        <v>4.38</v>
      </c>
      <c r="F17" s="162">
        <f>H17+J17</f>
        <v>0</v>
      </c>
      <c r="G17" s="261">
        <f>ROUND(E17*F17,2)</f>
        <v>0</v>
      </c>
      <c r="H17" s="163"/>
      <c r="I17" s="163">
        <f>ROUND(E17*H17,2)</f>
        <v>0</v>
      </c>
      <c r="J17" s="163"/>
      <c r="K17" s="163">
        <f>ROUND(E17*J17,2)</f>
        <v>0</v>
      </c>
      <c r="L17" s="163">
        <v>21</v>
      </c>
      <c r="M17" s="163">
        <f>G17*(1+L17/100)</f>
        <v>0</v>
      </c>
      <c r="N17" s="158">
        <v>1.3849999999999999E-2</v>
      </c>
      <c r="O17" s="158">
        <f>ROUND(E17*N17,5)</f>
        <v>6.0659999999999999E-2</v>
      </c>
      <c r="P17" s="158">
        <v>0</v>
      </c>
      <c r="Q17" s="158">
        <f>ROUND(E17*P17,5)</f>
        <v>0</v>
      </c>
      <c r="R17" s="158"/>
      <c r="S17" s="158"/>
      <c r="T17" s="159">
        <v>0.55000000000000004</v>
      </c>
      <c r="U17" s="158">
        <f>ROUND(E17*T17,2)</f>
        <v>2.41</v>
      </c>
      <c r="V17" s="154"/>
      <c r="W17" s="154"/>
      <c r="X17" s="154"/>
      <c r="Y17" s="154"/>
      <c r="Z17" s="154"/>
      <c r="AA17" s="154"/>
      <c r="AB17" s="154"/>
      <c r="AC17" s="154"/>
      <c r="AD17" s="154"/>
      <c r="AE17" s="154" t="s">
        <v>140</v>
      </c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</row>
    <row r="18" spans="1:60" x14ac:dyDescent="0.2">
      <c r="A18" s="267" t="s">
        <v>135</v>
      </c>
      <c r="B18" s="268" t="s">
        <v>62</v>
      </c>
      <c r="C18" s="269" t="s">
        <v>63</v>
      </c>
      <c r="D18" s="270"/>
      <c r="E18" s="271"/>
      <c r="F18" s="272"/>
      <c r="G18" s="272">
        <f>SUMIF(AE19:AE27,"&lt;&gt;NOR",G19:G27)</f>
        <v>0</v>
      </c>
      <c r="H18" s="164"/>
      <c r="I18" s="164">
        <f>SUM(I19:I27)</f>
        <v>0</v>
      </c>
      <c r="J18" s="164"/>
      <c r="K18" s="164">
        <f>SUM(K19:K27)</f>
        <v>0</v>
      </c>
      <c r="L18" s="164"/>
      <c r="M18" s="164">
        <f>SUM(M19:M27)</f>
        <v>0</v>
      </c>
      <c r="N18" s="160"/>
      <c r="O18" s="160">
        <f>SUM(O19:O27)</f>
        <v>8.9784199999999998</v>
      </c>
      <c r="P18" s="160"/>
      <c r="Q18" s="160">
        <f>SUM(Q19:Q27)</f>
        <v>0</v>
      </c>
      <c r="R18" s="160"/>
      <c r="S18" s="160"/>
      <c r="T18" s="161"/>
      <c r="U18" s="160">
        <f>SUM(U19:U27)</f>
        <v>140.18</v>
      </c>
      <c r="AE18" t="s">
        <v>136</v>
      </c>
    </row>
    <row r="19" spans="1:60" outlineLevel="1" x14ac:dyDescent="0.2">
      <c r="A19" s="256">
        <v>8</v>
      </c>
      <c r="B19" s="257" t="s">
        <v>157</v>
      </c>
      <c r="C19" s="258" t="s">
        <v>158</v>
      </c>
      <c r="D19" s="259" t="s">
        <v>139</v>
      </c>
      <c r="E19" s="260">
        <v>128.88</v>
      </c>
      <c r="F19" s="162">
        <f>H19+J19</f>
        <v>0</v>
      </c>
      <c r="G19" s="261">
        <f>ROUND(E19*F19,2)</f>
        <v>0</v>
      </c>
      <c r="H19" s="163"/>
      <c r="I19" s="163">
        <f>ROUND(E19*H19,2)</f>
        <v>0</v>
      </c>
      <c r="J19" s="163"/>
      <c r="K19" s="163">
        <f>ROUND(E19*J19,2)</f>
        <v>0</v>
      </c>
      <c r="L19" s="163">
        <v>21</v>
      </c>
      <c r="M19" s="163">
        <f>G19*(1+L19/100)</f>
        <v>0</v>
      </c>
      <c r="N19" s="158">
        <v>1.3140000000000001E-2</v>
      </c>
      <c r="O19" s="158">
        <f>ROUND(E19*N19,5)</f>
        <v>1.6934800000000001</v>
      </c>
      <c r="P19" s="158">
        <v>0</v>
      </c>
      <c r="Q19" s="158">
        <f>ROUND(E19*P19,5)</f>
        <v>0</v>
      </c>
      <c r="R19" s="158"/>
      <c r="S19" s="158"/>
      <c r="T19" s="159">
        <v>6.5000000000000002E-2</v>
      </c>
      <c r="U19" s="158">
        <f>ROUND(E19*T19,2)</f>
        <v>8.3800000000000008</v>
      </c>
      <c r="V19" s="154"/>
      <c r="W19" s="154"/>
      <c r="X19" s="154"/>
      <c r="Y19" s="154"/>
      <c r="Z19" s="154"/>
      <c r="AA19" s="154"/>
      <c r="AB19" s="154"/>
      <c r="AC19" s="154"/>
      <c r="AD19" s="154"/>
      <c r="AE19" s="154" t="s">
        <v>140</v>
      </c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</row>
    <row r="20" spans="1:60" outlineLevel="1" x14ac:dyDescent="0.2">
      <c r="A20" s="256"/>
      <c r="B20" s="257"/>
      <c r="C20" s="262" t="s">
        <v>159</v>
      </c>
      <c r="D20" s="263"/>
      <c r="E20" s="264"/>
      <c r="F20" s="265"/>
      <c r="G20" s="266"/>
      <c r="H20" s="163"/>
      <c r="I20" s="163"/>
      <c r="J20" s="163"/>
      <c r="K20" s="163"/>
      <c r="L20" s="163"/>
      <c r="M20" s="163"/>
      <c r="N20" s="158"/>
      <c r="O20" s="158"/>
      <c r="P20" s="158"/>
      <c r="Q20" s="158"/>
      <c r="R20" s="158"/>
      <c r="S20" s="158"/>
      <c r="T20" s="159"/>
      <c r="U20" s="158"/>
      <c r="V20" s="154"/>
      <c r="W20" s="154"/>
      <c r="X20" s="154"/>
      <c r="Y20" s="154"/>
      <c r="Z20" s="154"/>
      <c r="AA20" s="154"/>
      <c r="AB20" s="154"/>
      <c r="AC20" s="154"/>
      <c r="AD20" s="154"/>
      <c r="AE20" s="154" t="s">
        <v>142</v>
      </c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5" t="str">
        <f>C20</f>
        <v>mč. mč. D117 - 36; mč. 3.107 - 59,48 ; mč. D105 - 33,4</v>
      </c>
      <c r="BB20" s="154"/>
      <c r="BC20" s="154"/>
      <c r="BD20" s="154"/>
      <c r="BE20" s="154"/>
      <c r="BF20" s="154"/>
      <c r="BG20" s="154"/>
      <c r="BH20" s="154"/>
    </row>
    <row r="21" spans="1:60" outlineLevel="1" x14ac:dyDescent="0.2">
      <c r="A21" s="256">
        <v>9</v>
      </c>
      <c r="B21" s="257" t="s">
        <v>160</v>
      </c>
      <c r="C21" s="258" t="s">
        <v>161</v>
      </c>
      <c r="D21" s="259" t="s">
        <v>139</v>
      </c>
      <c r="E21" s="260">
        <v>150.34</v>
      </c>
      <c r="F21" s="162">
        <f>H21+J21</f>
        <v>0</v>
      </c>
      <c r="G21" s="261">
        <f>ROUND(E21*F21,2)</f>
        <v>0</v>
      </c>
      <c r="H21" s="163"/>
      <c r="I21" s="163">
        <f>ROUND(E21*H21,2)</f>
        <v>0</v>
      </c>
      <c r="J21" s="163"/>
      <c r="K21" s="163">
        <f>ROUND(E21*J21,2)</f>
        <v>0</v>
      </c>
      <c r="L21" s="163">
        <v>21</v>
      </c>
      <c r="M21" s="163">
        <f>G21*(1+L21/100)</f>
        <v>0</v>
      </c>
      <c r="N21" s="158">
        <v>1.3999999999999999E-4</v>
      </c>
      <c r="O21" s="158">
        <f>ROUND(E21*N21,5)</f>
        <v>2.1049999999999999E-2</v>
      </c>
      <c r="P21" s="158">
        <v>0</v>
      </c>
      <c r="Q21" s="158">
        <f>ROUND(E21*P21,5)</f>
        <v>0</v>
      </c>
      <c r="R21" s="158"/>
      <c r="S21" s="158"/>
      <c r="T21" s="159">
        <v>0</v>
      </c>
      <c r="U21" s="158">
        <f>ROUND(E21*T21,2)</f>
        <v>0</v>
      </c>
      <c r="V21" s="154"/>
      <c r="W21" s="154"/>
      <c r="X21" s="154"/>
      <c r="Y21" s="154"/>
      <c r="Z21" s="154"/>
      <c r="AA21" s="154"/>
      <c r="AB21" s="154"/>
      <c r="AC21" s="154"/>
      <c r="AD21" s="154"/>
      <c r="AE21" s="154" t="s">
        <v>140</v>
      </c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</row>
    <row r="22" spans="1:60" outlineLevel="1" x14ac:dyDescent="0.2">
      <c r="A22" s="256"/>
      <c r="B22" s="257"/>
      <c r="C22" s="262" t="s">
        <v>162</v>
      </c>
      <c r="D22" s="263"/>
      <c r="E22" s="264"/>
      <c r="F22" s="265"/>
      <c r="G22" s="266"/>
      <c r="H22" s="163"/>
      <c r="I22" s="163"/>
      <c r="J22" s="163"/>
      <c r="K22" s="163"/>
      <c r="L22" s="163"/>
      <c r="M22" s="163"/>
      <c r="N22" s="158"/>
      <c r="O22" s="158"/>
      <c r="P22" s="158"/>
      <c r="Q22" s="158"/>
      <c r="R22" s="158"/>
      <c r="S22" s="158"/>
      <c r="T22" s="159"/>
      <c r="U22" s="158"/>
      <c r="V22" s="154"/>
      <c r="W22" s="154"/>
      <c r="X22" s="154"/>
      <c r="Y22" s="154"/>
      <c r="Z22" s="154"/>
      <c r="AA22" s="154"/>
      <c r="AB22" s="154"/>
      <c r="AC22" s="154"/>
      <c r="AD22" s="154"/>
      <c r="AE22" s="154" t="s">
        <v>142</v>
      </c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5" t="str">
        <f>C22</f>
        <v>mč. mč. D117 - 36; mč. 3.107 - 59,48 ; mč. D105 - 33,4;  sklad - 21,46</v>
      </c>
      <c r="BB22" s="154"/>
      <c r="BC22" s="154"/>
      <c r="BD22" s="154"/>
      <c r="BE22" s="154"/>
      <c r="BF22" s="154"/>
      <c r="BG22" s="154"/>
      <c r="BH22" s="154"/>
    </row>
    <row r="23" spans="1:60" outlineLevel="1" x14ac:dyDescent="0.2">
      <c r="A23" s="256">
        <v>10</v>
      </c>
      <c r="B23" s="257" t="s">
        <v>163</v>
      </c>
      <c r="C23" s="258" t="s">
        <v>164</v>
      </c>
      <c r="D23" s="259" t="s">
        <v>139</v>
      </c>
      <c r="E23" s="260">
        <v>150.34</v>
      </c>
      <c r="F23" s="162">
        <f>H23+J23</f>
        <v>0</v>
      </c>
      <c r="G23" s="261">
        <f>ROUND(E23*F23,2)</f>
        <v>0</v>
      </c>
      <c r="H23" s="163"/>
      <c r="I23" s="163">
        <f>ROUND(E23*H23,2)</f>
        <v>0</v>
      </c>
      <c r="J23" s="163"/>
      <c r="K23" s="163">
        <f>ROUND(E23*J23,2)</f>
        <v>0</v>
      </c>
      <c r="L23" s="163">
        <v>21</v>
      </c>
      <c r="M23" s="163">
        <f>G23*(1+L23/100)</f>
        <v>0</v>
      </c>
      <c r="N23" s="158">
        <v>2.495E-2</v>
      </c>
      <c r="O23" s="158">
        <f>ROUND(E23*N23,5)</f>
        <v>3.7509800000000002</v>
      </c>
      <c r="P23" s="158">
        <v>0</v>
      </c>
      <c r="Q23" s="158">
        <f>ROUND(E23*P23,5)</f>
        <v>0</v>
      </c>
      <c r="R23" s="158"/>
      <c r="S23" s="158"/>
      <c r="T23" s="159">
        <v>0.37</v>
      </c>
      <c r="U23" s="158">
        <f>ROUND(E23*T23,2)</f>
        <v>55.63</v>
      </c>
      <c r="V23" s="154"/>
      <c r="W23" s="154"/>
      <c r="X23" s="154"/>
      <c r="Y23" s="154"/>
      <c r="Z23" s="154"/>
      <c r="AA23" s="154"/>
      <c r="AB23" s="154"/>
      <c r="AC23" s="154"/>
      <c r="AD23" s="154"/>
      <c r="AE23" s="154" t="s">
        <v>140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</row>
    <row r="24" spans="1:60" outlineLevel="1" x14ac:dyDescent="0.2">
      <c r="A24" s="256"/>
      <c r="B24" s="257"/>
      <c r="C24" s="262" t="s">
        <v>162</v>
      </c>
      <c r="D24" s="263"/>
      <c r="E24" s="264"/>
      <c r="F24" s="265"/>
      <c r="G24" s="266"/>
      <c r="H24" s="163"/>
      <c r="I24" s="163"/>
      <c r="J24" s="163"/>
      <c r="K24" s="163"/>
      <c r="L24" s="163"/>
      <c r="M24" s="163"/>
      <c r="N24" s="158"/>
      <c r="O24" s="158"/>
      <c r="P24" s="158"/>
      <c r="Q24" s="158"/>
      <c r="R24" s="158"/>
      <c r="S24" s="158"/>
      <c r="T24" s="159"/>
      <c r="U24" s="158"/>
      <c r="V24" s="154"/>
      <c r="W24" s="154"/>
      <c r="X24" s="154"/>
      <c r="Y24" s="154"/>
      <c r="Z24" s="154"/>
      <c r="AA24" s="154"/>
      <c r="AB24" s="154"/>
      <c r="AC24" s="154"/>
      <c r="AD24" s="154"/>
      <c r="AE24" s="154" t="s">
        <v>142</v>
      </c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5" t="str">
        <f>C24</f>
        <v>mč. mč. D117 - 36; mč. 3.107 - 59,48 ; mč. D105 - 33,4;  sklad - 21,46</v>
      </c>
      <c r="BB24" s="154"/>
      <c r="BC24" s="154"/>
      <c r="BD24" s="154"/>
      <c r="BE24" s="154"/>
      <c r="BF24" s="154"/>
      <c r="BG24" s="154"/>
      <c r="BH24" s="154"/>
    </row>
    <row r="25" spans="1:60" outlineLevel="1" x14ac:dyDescent="0.2">
      <c r="A25" s="256">
        <v>11</v>
      </c>
      <c r="B25" s="257" t="s">
        <v>165</v>
      </c>
      <c r="C25" s="258" t="s">
        <v>166</v>
      </c>
      <c r="D25" s="259" t="s">
        <v>139</v>
      </c>
      <c r="E25" s="260">
        <v>118.26</v>
      </c>
      <c r="F25" s="162">
        <f>H25+J25</f>
        <v>0</v>
      </c>
      <c r="G25" s="261">
        <f>ROUND(E25*F25,2)</f>
        <v>0</v>
      </c>
      <c r="H25" s="163"/>
      <c r="I25" s="163">
        <f>ROUND(E25*H25,2)</f>
        <v>0</v>
      </c>
      <c r="J25" s="163"/>
      <c r="K25" s="163">
        <f>ROUND(E25*J25,2)</f>
        <v>0</v>
      </c>
      <c r="L25" s="163">
        <v>21</v>
      </c>
      <c r="M25" s="163">
        <f>G25*(1+L25/100)</f>
        <v>0</v>
      </c>
      <c r="N25" s="158">
        <v>2.7980000000000001E-2</v>
      </c>
      <c r="O25" s="158">
        <f>ROUND(E25*N25,5)</f>
        <v>3.30891</v>
      </c>
      <c r="P25" s="158">
        <v>0</v>
      </c>
      <c r="Q25" s="158">
        <f>ROUND(E25*P25,5)</f>
        <v>0</v>
      </c>
      <c r="R25" s="158"/>
      <c r="S25" s="158"/>
      <c r="T25" s="159">
        <v>0.626</v>
      </c>
      <c r="U25" s="158">
        <f>ROUND(E25*T25,2)</f>
        <v>74.03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 t="s">
        <v>140</v>
      </c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</row>
    <row r="26" spans="1:60" outlineLevel="1" x14ac:dyDescent="0.2">
      <c r="A26" s="256"/>
      <c r="B26" s="257"/>
      <c r="C26" s="262" t="s">
        <v>167</v>
      </c>
      <c r="D26" s="263"/>
      <c r="E26" s="264"/>
      <c r="F26" s="265"/>
      <c r="G26" s="266"/>
      <c r="H26" s="163"/>
      <c r="I26" s="163"/>
      <c r="J26" s="163"/>
      <c r="K26" s="163"/>
      <c r="L26" s="163"/>
      <c r="M26" s="163"/>
      <c r="N26" s="158"/>
      <c r="O26" s="158"/>
      <c r="P26" s="158"/>
      <c r="Q26" s="158"/>
      <c r="R26" s="158"/>
      <c r="S26" s="158"/>
      <c r="T26" s="159"/>
      <c r="U26" s="158"/>
      <c r="V26" s="154"/>
      <c r="W26" s="154"/>
      <c r="X26" s="154"/>
      <c r="Y26" s="154"/>
      <c r="Z26" s="154"/>
      <c r="AA26" s="154"/>
      <c r="AB26" s="154"/>
      <c r="AC26" s="154"/>
      <c r="AD26" s="154"/>
      <c r="AE26" s="154" t="s">
        <v>142</v>
      </c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5" t="str">
        <f>C26</f>
        <v>mč. mč. D117 - 36; mč. 3.107 - 27,4 ; mč. D105 - 33,4;  sklad - 21,46</v>
      </c>
      <c r="BB26" s="154"/>
      <c r="BC26" s="154"/>
      <c r="BD26" s="154"/>
      <c r="BE26" s="154"/>
      <c r="BF26" s="154"/>
      <c r="BG26" s="154"/>
      <c r="BH26" s="154"/>
    </row>
    <row r="27" spans="1:60" ht="22.5" outlineLevel="1" x14ac:dyDescent="0.2">
      <c r="A27" s="256">
        <v>12</v>
      </c>
      <c r="B27" s="257" t="s">
        <v>168</v>
      </c>
      <c r="C27" s="258" t="s">
        <v>169</v>
      </c>
      <c r="D27" s="259" t="s">
        <v>139</v>
      </c>
      <c r="E27" s="260">
        <v>3</v>
      </c>
      <c r="F27" s="162">
        <f>H27+J27</f>
        <v>0</v>
      </c>
      <c r="G27" s="261">
        <f>ROUND(E27*F27,2)</f>
        <v>0</v>
      </c>
      <c r="H27" s="163"/>
      <c r="I27" s="163">
        <f>ROUND(E27*H27,2)</f>
        <v>0</v>
      </c>
      <c r="J27" s="163"/>
      <c r="K27" s="163">
        <f>ROUND(E27*J27,2)</f>
        <v>0</v>
      </c>
      <c r="L27" s="163">
        <v>21</v>
      </c>
      <c r="M27" s="163">
        <f>G27*(1+L27/100)</f>
        <v>0</v>
      </c>
      <c r="N27" s="158">
        <v>6.8000000000000005E-2</v>
      </c>
      <c r="O27" s="158">
        <f>ROUND(E27*N27,5)</f>
        <v>0.20399999999999999</v>
      </c>
      <c r="P27" s="158">
        <v>0</v>
      </c>
      <c r="Q27" s="158">
        <f>ROUND(E27*P27,5)</f>
        <v>0</v>
      </c>
      <c r="R27" s="158"/>
      <c r="S27" s="158"/>
      <c r="T27" s="159">
        <v>0.71397999999999995</v>
      </c>
      <c r="U27" s="158">
        <f>ROUND(E27*T27,2)</f>
        <v>2.14</v>
      </c>
      <c r="V27" s="154"/>
      <c r="W27" s="154"/>
      <c r="X27" s="154"/>
      <c r="Y27" s="154"/>
      <c r="Z27" s="154"/>
      <c r="AA27" s="154"/>
      <c r="AB27" s="154"/>
      <c r="AC27" s="154"/>
      <c r="AD27" s="154"/>
      <c r="AE27" s="154" t="s">
        <v>140</v>
      </c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</row>
    <row r="28" spans="1:60" x14ac:dyDescent="0.2">
      <c r="A28" s="267" t="s">
        <v>135</v>
      </c>
      <c r="B28" s="268" t="s">
        <v>64</v>
      </c>
      <c r="C28" s="269" t="s">
        <v>65</v>
      </c>
      <c r="D28" s="270"/>
      <c r="E28" s="271"/>
      <c r="F28" s="272"/>
      <c r="G28" s="272">
        <f>SUMIF(AE29:AE30,"&lt;&gt;NOR",G29:G30)</f>
        <v>0</v>
      </c>
      <c r="H28" s="164"/>
      <c r="I28" s="164">
        <f>SUM(I29:I30)</f>
        <v>0</v>
      </c>
      <c r="J28" s="164"/>
      <c r="K28" s="164">
        <f>SUM(K29:K30)</f>
        <v>0</v>
      </c>
      <c r="L28" s="164"/>
      <c r="M28" s="164">
        <f>SUM(M29:M30)</f>
        <v>0</v>
      </c>
      <c r="N28" s="160"/>
      <c r="O28" s="160">
        <f>SUM(O29:O30)</f>
        <v>0.88078999999999996</v>
      </c>
      <c r="P28" s="160"/>
      <c r="Q28" s="160">
        <f>SUM(Q29:Q30)</f>
        <v>0</v>
      </c>
      <c r="R28" s="160"/>
      <c r="S28" s="160"/>
      <c r="T28" s="161"/>
      <c r="U28" s="160">
        <f>SUM(U29:U30)</f>
        <v>16.59</v>
      </c>
      <c r="AE28" t="s">
        <v>136</v>
      </c>
    </row>
    <row r="29" spans="1:60" outlineLevel="1" x14ac:dyDescent="0.2">
      <c r="A29" s="256">
        <v>13</v>
      </c>
      <c r="B29" s="257" t="s">
        <v>170</v>
      </c>
      <c r="C29" s="258" t="s">
        <v>358</v>
      </c>
      <c r="D29" s="259" t="s">
        <v>139</v>
      </c>
      <c r="E29" s="260">
        <v>61.68</v>
      </c>
      <c r="F29" s="162">
        <f>H29+J29</f>
        <v>0</v>
      </c>
      <c r="G29" s="261">
        <f>ROUND(E29*F29,2)</f>
        <v>0</v>
      </c>
      <c r="H29" s="163"/>
      <c r="I29" s="163">
        <f>ROUND(E29*H29,2)</f>
        <v>0</v>
      </c>
      <c r="J29" s="163"/>
      <c r="K29" s="163">
        <f>ROUND(E29*J29,2)</f>
        <v>0</v>
      </c>
      <c r="L29" s="163">
        <v>21</v>
      </c>
      <c r="M29" s="163">
        <f>G29*(1+L29/100)</f>
        <v>0</v>
      </c>
      <c r="N29" s="158">
        <v>1.4279999999999999E-2</v>
      </c>
      <c r="O29" s="158">
        <f>ROUND(E29*N29,5)</f>
        <v>0.88078999999999996</v>
      </c>
      <c r="P29" s="158">
        <v>0</v>
      </c>
      <c r="Q29" s="158">
        <f>ROUND(E29*P29,5)</f>
        <v>0</v>
      </c>
      <c r="R29" s="158"/>
      <c r="S29" s="158"/>
      <c r="T29" s="159">
        <v>0.26900000000000002</v>
      </c>
      <c r="U29" s="158">
        <f>ROUND(E29*T29,2)</f>
        <v>16.59</v>
      </c>
      <c r="V29" s="154"/>
      <c r="W29" s="154"/>
      <c r="X29" s="154"/>
      <c r="Y29" s="154"/>
      <c r="Z29" s="154"/>
      <c r="AA29" s="154"/>
      <c r="AB29" s="154"/>
      <c r="AC29" s="154"/>
      <c r="AD29" s="154"/>
      <c r="AE29" s="154" t="s">
        <v>140</v>
      </c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</row>
    <row r="30" spans="1:60" outlineLevel="1" x14ac:dyDescent="0.2">
      <c r="A30" s="256"/>
      <c r="B30" s="257"/>
      <c r="C30" s="262" t="s">
        <v>171</v>
      </c>
      <c r="D30" s="263"/>
      <c r="E30" s="264"/>
      <c r="F30" s="265"/>
      <c r="G30" s="266"/>
      <c r="H30" s="163"/>
      <c r="I30" s="163"/>
      <c r="J30" s="163"/>
      <c r="K30" s="163"/>
      <c r="L30" s="163"/>
      <c r="M30" s="163"/>
      <c r="N30" s="158"/>
      <c r="O30" s="158"/>
      <c r="P30" s="158"/>
      <c r="Q30" s="158"/>
      <c r="R30" s="158"/>
      <c r="S30" s="158"/>
      <c r="T30" s="159"/>
      <c r="U30" s="158"/>
      <c r="V30" s="154"/>
      <c r="W30" s="154"/>
      <c r="X30" s="154"/>
      <c r="Y30" s="154"/>
      <c r="Z30" s="154"/>
      <c r="AA30" s="154"/>
      <c r="AB30" s="154"/>
      <c r="AC30" s="154"/>
      <c r="AD30" s="154"/>
      <c r="AE30" s="154" t="s">
        <v>142</v>
      </c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5" t="str">
        <f>C30</f>
        <v>mč. mč. D117 - 47,38; mč. 3.107 - 14,3</v>
      </c>
      <c r="BB30" s="154"/>
      <c r="BC30" s="154"/>
      <c r="BD30" s="154"/>
      <c r="BE30" s="154"/>
      <c r="BF30" s="154"/>
      <c r="BG30" s="154"/>
      <c r="BH30" s="154"/>
    </row>
    <row r="31" spans="1:60" x14ac:dyDescent="0.2">
      <c r="A31" s="267" t="s">
        <v>135</v>
      </c>
      <c r="B31" s="268" t="s">
        <v>66</v>
      </c>
      <c r="C31" s="269" t="s">
        <v>67</v>
      </c>
      <c r="D31" s="270"/>
      <c r="E31" s="271"/>
      <c r="F31" s="272"/>
      <c r="G31" s="272">
        <f>SUMIF(AE32:AE43,"&lt;&gt;NOR",G32:G43)</f>
        <v>0</v>
      </c>
      <c r="H31" s="164"/>
      <c r="I31" s="164">
        <f>SUM(I32:I43)</f>
        <v>0</v>
      </c>
      <c r="J31" s="164"/>
      <c r="K31" s="164">
        <f>SUM(K32:K43)</f>
        <v>0</v>
      </c>
      <c r="L31" s="164"/>
      <c r="M31" s="164">
        <f>SUM(M32:M43)</f>
        <v>0</v>
      </c>
      <c r="N31" s="160"/>
      <c r="O31" s="160">
        <f>SUM(O32:O43)</f>
        <v>0.34594999999999998</v>
      </c>
      <c r="P31" s="160"/>
      <c r="Q31" s="160">
        <f>SUM(Q32:Q43)</f>
        <v>0.1953</v>
      </c>
      <c r="R31" s="160"/>
      <c r="S31" s="160"/>
      <c r="T31" s="161"/>
      <c r="U31" s="160">
        <f>SUM(U32:U43)</f>
        <v>17.45</v>
      </c>
      <c r="AE31" t="s">
        <v>136</v>
      </c>
    </row>
    <row r="32" spans="1:60" outlineLevel="1" x14ac:dyDescent="0.2">
      <c r="A32" s="256">
        <v>14</v>
      </c>
      <c r="B32" s="257" t="s">
        <v>172</v>
      </c>
      <c r="C32" s="258" t="s">
        <v>173</v>
      </c>
      <c r="D32" s="259" t="s">
        <v>145</v>
      </c>
      <c r="E32" s="260">
        <v>4</v>
      </c>
      <c r="F32" s="162">
        <f>H32+J32</f>
        <v>0</v>
      </c>
      <c r="G32" s="261">
        <f>ROUND(E32*F32,2)</f>
        <v>0</v>
      </c>
      <c r="H32" s="163"/>
      <c r="I32" s="163">
        <f>ROUND(E32*H32,2)</f>
        <v>0</v>
      </c>
      <c r="J32" s="163"/>
      <c r="K32" s="163">
        <f>ROUND(E32*J32,2)</f>
        <v>0</v>
      </c>
      <c r="L32" s="163">
        <v>21</v>
      </c>
      <c r="M32" s="163">
        <f>G32*(1+L32/100)</f>
        <v>0</v>
      </c>
      <c r="N32" s="158">
        <v>0</v>
      </c>
      <c r="O32" s="158">
        <f>ROUND(E32*N32,5)</f>
        <v>0</v>
      </c>
      <c r="P32" s="158">
        <v>0</v>
      </c>
      <c r="Q32" s="158">
        <f>ROUND(E32*P32,5)</f>
        <v>0</v>
      </c>
      <c r="R32" s="158"/>
      <c r="S32" s="158"/>
      <c r="T32" s="159">
        <v>0.85</v>
      </c>
      <c r="U32" s="158">
        <f>ROUND(E32*T32,2)</f>
        <v>3.4</v>
      </c>
      <c r="V32" s="154"/>
      <c r="W32" s="154"/>
      <c r="X32" s="154"/>
      <c r="Y32" s="154"/>
      <c r="Z32" s="154"/>
      <c r="AA32" s="154"/>
      <c r="AB32" s="154"/>
      <c r="AC32" s="154"/>
      <c r="AD32" s="154"/>
      <c r="AE32" s="154" t="s">
        <v>140</v>
      </c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</row>
    <row r="33" spans="1:60" outlineLevel="1" x14ac:dyDescent="0.2">
      <c r="A33" s="256"/>
      <c r="B33" s="257"/>
      <c r="C33" s="262" t="s">
        <v>174</v>
      </c>
      <c r="D33" s="263"/>
      <c r="E33" s="264"/>
      <c r="F33" s="265"/>
      <c r="G33" s="266"/>
      <c r="H33" s="163"/>
      <c r="I33" s="163"/>
      <c r="J33" s="163"/>
      <c r="K33" s="163"/>
      <c r="L33" s="163"/>
      <c r="M33" s="163"/>
      <c r="N33" s="158"/>
      <c r="O33" s="158"/>
      <c r="P33" s="158"/>
      <c r="Q33" s="158"/>
      <c r="R33" s="158"/>
      <c r="S33" s="158"/>
      <c r="T33" s="159"/>
      <c r="U33" s="158"/>
      <c r="V33" s="154"/>
      <c r="W33" s="154"/>
      <c r="X33" s="154"/>
      <c r="Y33" s="154"/>
      <c r="Z33" s="154"/>
      <c r="AA33" s="154"/>
      <c r="AB33" s="154"/>
      <c r="AC33" s="154"/>
      <c r="AD33" s="154"/>
      <c r="AE33" s="154" t="s">
        <v>142</v>
      </c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5" t="str">
        <f>C33</f>
        <v>mč. D117- 3; mč. D118- 1</v>
      </c>
      <c r="BB33" s="154"/>
      <c r="BC33" s="154"/>
      <c r="BD33" s="154"/>
      <c r="BE33" s="154"/>
      <c r="BF33" s="154"/>
      <c r="BG33" s="154"/>
      <c r="BH33" s="154"/>
    </row>
    <row r="34" spans="1:60" outlineLevel="1" x14ac:dyDescent="0.2">
      <c r="A34" s="256">
        <v>15</v>
      </c>
      <c r="B34" s="257" t="s">
        <v>175</v>
      </c>
      <c r="C34" s="258" t="s">
        <v>352</v>
      </c>
      <c r="D34" s="259" t="s">
        <v>145</v>
      </c>
      <c r="E34" s="260">
        <v>5</v>
      </c>
      <c r="F34" s="162">
        <f>H34+J34</f>
        <v>0</v>
      </c>
      <c r="G34" s="261">
        <f>ROUND(E34*F34,2)</f>
        <v>0</v>
      </c>
      <c r="H34" s="163"/>
      <c r="I34" s="163">
        <f>ROUND(E34*H34,2)</f>
        <v>0</v>
      </c>
      <c r="J34" s="163"/>
      <c r="K34" s="163">
        <f>ROUND(E34*J34,2)</f>
        <v>0</v>
      </c>
      <c r="L34" s="163">
        <v>21</v>
      </c>
      <c r="M34" s="163">
        <f>G34*(1+L34/100)</f>
        <v>0</v>
      </c>
      <c r="N34" s="158">
        <v>1.6E-2</v>
      </c>
      <c r="O34" s="158">
        <f>ROUND(E34*N34,5)</f>
        <v>0.08</v>
      </c>
      <c r="P34" s="158">
        <v>0</v>
      </c>
      <c r="Q34" s="158">
        <f>ROUND(E34*P34,5)</f>
        <v>0</v>
      </c>
      <c r="R34" s="158"/>
      <c r="S34" s="158"/>
      <c r="T34" s="159">
        <v>0</v>
      </c>
      <c r="U34" s="158">
        <f>ROUND(E34*T34,2)</f>
        <v>0</v>
      </c>
      <c r="V34" s="154"/>
      <c r="W34" s="154"/>
      <c r="X34" s="154"/>
      <c r="Y34" s="154"/>
      <c r="Z34" s="154"/>
      <c r="AA34" s="154"/>
      <c r="AB34" s="154"/>
      <c r="AC34" s="154"/>
      <c r="AD34" s="154"/>
      <c r="AE34" s="154" t="s">
        <v>146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</row>
    <row r="35" spans="1:60" outlineLevel="1" x14ac:dyDescent="0.2">
      <c r="A35" s="256"/>
      <c r="B35" s="257"/>
      <c r="C35" s="262" t="s">
        <v>176</v>
      </c>
      <c r="D35" s="263"/>
      <c r="E35" s="264"/>
      <c r="F35" s="265"/>
      <c r="G35" s="266"/>
      <c r="H35" s="163"/>
      <c r="I35" s="163"/>
      <c r="J35" s="163"/>
      <c r="K35" s="163"/>
      <c r="L35" s="163"/>
      <c r="M35" s="163"/>
      <c r="N35" s="158"/>
      <c r="O35" s="158"/>
      <c r="P35" s="158"/>
      <c r="Q35" s="158"/>
      <c r="R35" s="158"/>
      <c r="S35" s="158"/>
      <c r="T35" s="159"/>
      <c r="U35" s="158"/>
      <c r="V35" s="154"/>
      <c r="W35" s="154"/>
      <c r="X35" s="154"/>
      <c r="Y35" s="154"/>
      <c r="Z35" s="154"/>
      <c r="AA35" s="154"/>
      <c r="AB35" s="154"/>
      <c r="AC35" s="154"/>
      <c r="AD35" s="154"/>
      <c r="AE35" s="154" t="s">
        <v>142</v>
      </c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5" t="str">
        <f>C35</f>
        <v>mč. D117- 3; mč. D118- 1; sklad -1</v>
      </c>
      <c r="BB35" s="154"/>
      <c r="BC35" s="154"/>
      <c r="BD35" s="154"/>
      <c r="BE35" s="154"/>
      <c r="BF35" s="154"/>
      <c r="BG35" s="154"/>
      <c r="BH35" s="154"/>
    </row>
    <row r="36" spans="1:60" outlineLevel="1" x14ac:dyDescent="0.2">
      <c r="A36" s="256">
        <v>16</v>
      </c>
      <c r="B36" s="257" t="s">
        <v>177</v>
      </c>
      <c r="C36" s="258" t="s">
        <v>353</v>
      </c>
      <c r="D36" s="259" t="s">
        <v>145</v>
      </c>
      <c r="E36" s="260">
        <v>5</v>
      </c>
      <c r="F36" s="162">
        <f>H36+J36</f>
        <v>0</v>
      </c>
      <c r="G36" s="261">
        <f>ROUND(E36*F36,2)</f>
        <v>0</v>
      </c>
      <c r="H36" s="163"/>
      <c r="I36" s="163">
        <f>ROUND(E36*H36,2)</f>
        <v>0</v>
      </c>
      <c r="J36" s="163"/>
      <c r="K36" s="163">
        <f>ROUND(E36*J36,2)</f>
        <v>0</v>
      </c>
      <c r="L36" s="163">
        <v>21</v>
      </c>
      <c r="M36" s="163">
        <f>G36*(1+L36/100)</f>
        <v>0</v>
      </c>
      <c r="N36" s="158">
        <v>1.081E-2</v>
      </c>
      <c r="O36" s="158">
        <f>ROUND(E36*N36,5)</f>
        <v>5.4050000000000001E-2</v>
      </c>
      <c r="P36" s="158">
        <v>0</v>
      </c>
      <c r="Q36" s="158">
        <f>ROUND(E36*P36,5)</f>
        <v>0</v>
      </c>
      <c r="R36" s="158"/>
      <c r="S36" s="158"/>
      <c r="T36" s="159">
        <v>0</v>
      </c>
      <c r="U36" s="158">
        <f>ROUND(E36*T36,2)</f>
        <v>0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 t="s">
        <v>146</v>
      </c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</row>
    <row r="37" spans="1:60" outlineLevel="1" x14ac:dyDescent="0.2">
      <c r="A37" s="256"/>
      <c r="B37" s="257"/>
      <c r="C37" s="262" t="s">
        <v>178</v>
      </c>
      <c r="D37" s="263"/>
      <c r="E37" s="264"/>
      <c r="F37" s="265"/>
      <c r="G37" s="266"/>
      <c r="H37" s="163"/>
      <c r="I37" s="163"/>
      <c r="J37" s="163"/>
      <c r="K37" s="163"/>
      <c r="L37" s="163"/>
      <c r="M37" s="163"/>
      <c r="N37" s="158"/>
      <c r="O37" s="158"/>
      <c r="P37" s="158"/>
      <c r="Q37" s="158"/>
      <c r="R37" s="158"/>
      <c r="S37" s="158"/>
      <c r="T37" s="159"/>
      <c r="U37" s="158"/>
      <c r="V37" s="154"/>
      <c r="W37" s="154"/>
      <c r="X37" s="154"/>
      <c r="Y37" s="154"/>
      <c r="Z37" s="154"/>
      <c r="AA37" s="154"/>
      <c r="AB37" s="154"/>
      <c r="AC37" s="154"/>
      <c r="AD37" s="154"/>
      <c r="AE37" s="154" t="s">
        <v>142</v>
      </c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5" t="str">
        <f>C37</f>
        <v>mč. D117- 3; mč. D118- 1; sklad- 1</v>
      </c>
      <c r="BB37" s="154"/>
      <c r="BC37" s="154"/>
      <c r="BD37" s="154"/>
      <c r="BE37" s="154"/>
      <c r="BF37" s="154"/>
      <c r="BG37" s="154"/>
      <c r="BH37" s="154"/>
    </row>
    <row r="38" spans="1:60" outlineLevel="1" x14ac:dyDescent="0.2">
      <c r="A38" s="256">
        <v>17</v>
      </c>
      <c r="B38" s="257" t="s">
        <v>179</v>
      </c>
      <c r="C38" s="258" t="s">
        <v>354</v>
      </c>
      <c r="D38" s="259" t="s">
        <v>145</v>
      </c>
      <c r="E38" s="260">
        <v>5</v>
      </c>
      <c r="F38" s="162">
        <f>H38+J38</f>
        <v>0</v>
      </c>
      <c r="G38" s="261">
        <f>ROUND(E38*F38,2)</f>
        <v>0</v>
      </c>
      <c r="H38" s="163"/>
      <c r="I38" s="163">
        <f>ROUND(E38*H38,2)</f>
        <v>0</v>
      </c>
      <c r="J38" s="163"/>
      <c r="K38" s="163">
        <f>ROUND(E38*J38,2)</f>
        <v>0</v>
      </c>
      <c r="L38" s="163">
        <v>21</v>
      </c>
      <c r="M38" s="163">
        <f>G38*(1+L38/100)</f>
        <v>0</v>
      </c>
      <c r="N38" s="158">
        <v>8.0000000000000004E-4</v>
      </c>
      <c r="O38" s="158">
        <f>ROUND(E38*N38,5)</f>
        <v>4.0000000000000001E-3</v>
      </c>
      <c r="P38" s="158">
        <v>0</v>
      </c>
      <c r="Q38" s="158">
        <f>ROUND(E38*P38,5)</f>
        <v>0</v>
      </c>
      <c r="R38" s="158"/>
      <c r="S38" s="158"/>
      <c r="T38" s="159">
        <v>0</v>
      </c>
      <c r="U38" s="158">
        <f>ROUND(E38*T38,2)</f>
        <v>0</v>
      </c>
      <c r="V38" s="154"/>
      <c r="W38" s="154"/>
      <c r="X38" s="154"/>
      <c r="Y38" s="154"/>
      <c r="Z38" s="154"/>
      <c r="AA38" s="154"/>
      <c r="AB38" s="154"/>
      <c r="AC38" s="154"/>
      <c r="AD38" s="154"/>
      <c r="AE38" s="154" t="s">
        <v>146</v>
      </c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</row>
    <row r="39" spans="1:60" outlineLevel="1" x14ac:dyDescent="0.2">
      <c r="A39" s="256"/>
      <c r="B39" s="257"/>
      <c r="C39" s="262" t="s">
        <v>178</v>
      </c>
      <c r="D39" s="263"/>
      <c r="E39" s="264"/>
      <c r="F39" s="265"/>
      <c r="G39" s="266"/>
      <c r="H39" s="163"/>
      <c r="I39" s="163"/>
      <c r="J39" s="163"/>
      <c r="K39" s="163"/>
      <c r="L39" s="163"/>
      <c r="M39" s="163"/>
      <c r="N39" s="158"/>
      <c r="O39" s="158"/>
      <c r="P39" s="158"/>
      <c r="Q39" s="158"/>
      <c r="R39" s="158"/>
      <c r="S39" s="158"/>
      <c r="T39" s="159"/>
      <c r="U39" s="158"/>
      <c r="V39" s="154"/>
      <c r="W39" s="154"/>
      <c r="X39" s="154"/>
      <c r="Y39" s="154"/>
      <c r="Z39" s="154"/>
      <c r="AA39" s="154"/>
      <c r="AB39" s="154"/>
      <c r="AC39" s="154"/>
      <c r="AD39" s="154"/>
      <c r="AE39" s="154" t="s">
        <v>142</v>
      </c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5" t="str">
        <f>C39</f>
        <v>mč. D117- 3; mč. D118- 1; sklad- 1</v>
      </c>
      <c r="BB39" s="154"/>
      <c r="BC39" s="154"/>
      <c r="BD39" s="154"/>
      <c r="BE39" s="154"/>
      <c r="BF39" s="154"/>
      <c r="BG39" s="154"/>
      <c r="BH39" s="154"/>
    </row>
    <row r="40" spans="1:60" outlineLevel="1" x14ac:dyDescent="0.2">
      <c r="A40" s="256">
        <v>18</v>
      </c>
      <c r="B40" s="257" t="s">
        <v>180</v>
      </c>
      <c r="C40" s="258" t="s">
        <v>181</v>
      </c>
      <c r="D40" s="259" t="s">
        <v>145</v>
      </c>
      <c r="E40" s="260">
        <v>1</v>
      </c>
      <c r="F40" s="162">
        <f>H40+J40</f>
        <v>0</v>
      </c>
      <c r="G40" s="261">
        <f>ROUND(E40*F40,2)</f>
        <v>0</v>
      </c>
      <c r="H40" s="163"/>
      <c r="I40" s="163">
        <f>ROUND(E40*H40,2)</f>
        <v>0</v>
      </c>
      <c r="J40" s="163"/>
      <c r="K40" s="163">
        <f>ROUND(E40*J40,2)</f>
        <v>0</v>
      </c>
      <c r="L40" s="163">
        <v>21</v>
      </c>
      <c r="M40" s="163">
        <f>G40*(1+L40/100)</f>
        <v>0</v>
      </c>
      <c r="N40" s="158">
        <v>1.8970000000000001E-2</v>
      </c>
      <c r="O40" s="158">
        <f>ROUND(E40*N40,5)</f>
        <v>1.8970000000000001E-2</v>
      </c>
      <c r="P40" s="158">
        <v>0</v>
      </c>
      <c r="Q40" s="158">
        <f>ROUND(E40*P40,5)</f>
        <v>0</v>
      </c>
      <c r="R40" s="158"/>
      <c r="S40" s="158"/>
      <c r="T40" s="159">
        <v>1.86</v>
      </c>
      <c r="U40" s="158">
        <f>ROUND(E40*T40,2)</f>
        <v>1.86</v>
      </c>
      <c r="V40" s="154"/>
      <c r="W40" s="154"/>
      <c r="X40" s="154"/>
      <c r="Y40" s="154"/>
      <c r="Z40" s="154"/>
      <c r="AA40" s="154"/>
      <c r="AB40" s="154"/>
      <c r="AC40" s="154"/>
      <c r="AD40" s="154"/>
      <c r="AE40" s="154" t="s">
        <v>140</v>
      </c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</row>
    <row r="41" spans="1:60" outlineLevel="1" x14ac:dyDescent="0.2">
      <c r="A41" s="256"/>
      <c r="B41" s="257"/>
      <c r="C41" s="262" t="s">
        <v>182</v>
      </c>
      <c r="D41" s="263"/>
      <c r="E41" s="264"/>
      <c r="F41" s="265"/>
      <c r="G41" s="266"/>
      <c r="H41" s="163"/>
      <c r="I41" s="163"/>
      <c r="J41" s="163"/>
      <c r="K41" s="163"/>
      <c r="L41" s="163"/>
      <c r="M41" s="163"/>
      <c r="N41" s="158"/>
      <c r="O41" s="158"/>
      <c r="P41" s="158"/>
      <c r="Q41" s="158"/>
      <c r="R41" s="158"/>
      <c r="S41" s="158"/>
      <c r="T41" s="159"/>
      <c r="U41" s="158"/>
      <c r="V41" s="154"/>
      <c r="W41" s="154"/>
      <c r="X41" s="154"/>
      <c r="Y41" s="154"/>
      <c r="Z41" s="154"/>
      <c r="AA41" s="154"/>
      <c r="AB41" s="154"/>
      <c r="AC41" s="154"/>
      <c r="AD41" s="154"/>
      <c r="AE41" s="154" t="s">
        <v>142</v>
      </c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5" t="str">
        <f>C41</f>
        <v>sklad- 1</v>
      </c>
      <c r="BB41" s="154"/>
      <c r="BC41" s="154"/>
      <c r="BD41" s="154"/>
      <c r="BE41" s="154"/>
      <c r="BF41" s="154"/>
      <c r="BG41" s="154"/>
      <c r="BH41" s="154"/>
    </row>
    <row r="42" spans="1:60" outlineLevel="1" x14ac:dyDescent="0.2">
      <c r="A42" s="256">
        <v>19</v>
      </c>
      <c r="B42" s="257" t="s">
        <v>183</v>
      </c>
      <c r="C42" s="258" t="s">
        <v>184</v>
      </c>
      <c r="D42" s="259" t="s">
        <v>145</v>
      </c>
      <c r="E42" s="260">
        <v>1</v>
      </c>
      <c r="F42" s="162">
        <f>H42+J42</f>
        <v>0</v>
      </c>
      <c r="G42" s="261">
        <f>ROUND(E42*F42,2)</f>
        <v>0</v>
      </c>
      <c r="H42" s="163"/>
      <c r="I42" s="163">
        <f>ROUND(E42*H42,2)</f>
        <v>0</v>
      </c>
      <c r="J42" s="163"/>
      <c r="K42" s="163">
        <f>ROUND(E42*J42,2)</f>
        <v>0</v>
      </c>
      <c r="L42" s="163">
        <v>21</v>
      </c>
      <c r="M42" s="163">
        <f>G42*(1+L42/100)</f>
        <v>0</v>
      </c>
      <c r="N42" s="158">
        <v>0.11661000000000001</v>
      </c>
      <c r="O42" s="158">
        <f>ROUND(E42*N42,5)</f>
        <v>0.11661000000000001</v>
      </c>
      <c r="P42" s="158">
        <v>0.1953</v>
      </c>
      <c r="Q42" s="158">
        <f>ROUND(E42*P42,5)</f>
        <v>0.1953</v>
      </c>
      <c r="R42" s="158"/>
      <c r="S42" s="158"/>
      <c r="T42" s="159">
        <v>9.3697199999999992</v>
      </c>
      <c r="U42" s="158">
        <f>ROUND(E42*T42,2)</f>
        <v>9.3699999999999992</v>
      </c>
      <c r="V42" s="154"/>
      <c r="W42" s="154"/>
      <c r="X42" s="154"/>
      <c r="Y42" s="154"/>
      <c r="Z42" s="154"/>
      <c r="AA42" s="154"/>
      <c r="AB42" s="154"/>
      <c r="AC42" s="154"/>
      <c r="AD42" s="154"/>
      <c r="AE42" s="154" t="s">
        <v>185</v>
      </c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</row>
    <row r="43" spans="1:60" outlineLevel="1" x14ac:dyDescent="0.2">
      <c r="A43" s="256">
        <v>20</v>
      </c>
      <c r="B43" s="257" t="s">
        <v>186</v>
      </c>
      <c r="C43" s="258" t="s">
        <v>187</v>
      </c>
      <c r="D43" s="259" t="s">
        <v>145</v>
      </c>
      <c r="E43" s="260">
        <v>1</v>
      </c>
      <c r="F43" s="162">
        <f>H43+J43</f>
        <v>0</v>
      </c>
      <c r="G43" s="261">
        <f>ROUND(E43*F43,2)</f>
        <v>0</v>
      </c>
      <c r="H43" s="163"/>
      <c r="I43" s="163">
        <f>ROUND(E43*H43,2)</f>
        <v>0</v>
      </c>
      <c r="J43" s="163"/>
      <c r="K43" s="163">
        <f>ROUND(E43*J43,2)</f>
        <v>0</v>
      </c>
      <c r="L43" s="163">
        <v>21</v>
      </c>
      <c r="M43" s="163">
        <f>G43*(1+L43/100)</f>
        <v>0</v>
      </c>
      <c r="N43" s="158">
        <v>7.2319999999999995E-2</v>
      </c>
      <c r="O43" s="158">
        <f>ROUND(E43*N43,5)</f>
        <v>7.2319999999999995E-2</v>
      </c>
      <c r="P43" s="158">
        <v>0</v>
      </c>
      <c r="Q43" s="158">
        <f>ROUND(E43*P43,5)</f>
        <v>0</v>
      </c>
      <c r="R43" s="158"/>
      <c r="S43" s="158"/>
      <c r="T43" s="159">
        <v>2.8210899999999999</v>
      </c>
      <c r="U43" s="158">
        <f>ROUND(E43*T43,2)</f>
        <v>2.82</v>
      </c>
      <c r="V43" s="154"/>
      <c r="W43" s="154"/>
      <c r="X43" s="154"/>
      <c r="Y43" s="154"/>
      <c r="Z43" s="154"/>
      <c r="AA43" s="154"/>
      <c r="AB43" s="154"/>
      <c r="AC43" s="154"/>
      <c r="AD43" s="154"/>
      <c r="AE43" s="154" t="s">
        <v>185</v>
      </c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</row>
    <row r="44" spans="1:60" x14ac:dyDescent="0.2">
      <c r="A44" s="267" t="s">
        <v>135</v>
      </c>
      <c r="B44" s="268" t="s">
        <v>68</v>
      </c>
      <c r="C44" s="269" t="s">
        <v>69</v>
      </c>
      <c r="D44" s="270"/>
      <c r="E44" s="271"/>
      <c r="F44" s="272"/>
      <c r="G44" s="272">
        <f>SUMIF(AE45:AE46,"&lt;&gt;NOR",G45:G46)</f>
        <v>0</v>
      </c>
      <c r="H44" s="164"/>
      <c r="I44" s="164">
        <f>SUM(I45:I46)</f>
        <v>0</v>
      </c>
      <c r="J44" s="164"/>
      <c r="K44" s="164">
        <f>SUM(K45:K46)</f>
        <v>0</v>
      </c>
      <c r="L44" s="164"/>
      <c r="M44" s="164">
        <f>SUM(M45:M46)</f>
        <v>0</v>
      </c>
      <c r="N44" s="160"/>
      <c r="O44" s="160">
        <f>SUM(O45:O46)</f>
        <v>6.2599999999999999E-3</v>
      </c>
      <c r="P44" s="160"/>
      <c r="Q44" s="160">
        <f>SUM(Q45:Q46)</f>
        <v>0</v>
      </c>
      <c r="R44" s="160"/>
      <c r="S44" s="160"/>
      <c r="T44" s="161"/>
      <c r="U44" s="160">
        <f>SUM(U45:U46)</f>
        <v>48.23</v>
      </c>
      <c r="AE44" t="s">
        <v>136</v>
      </c>
    </row>
    <row r="45" spans="1:60" outlineLevel="1" x14ac:dyDescent="0.2">
      <c r="A45" s="256">
        <v>21</v>
      </c>
      <c r="B45" s="257" t="s">
        <v>188</v>
      </c>
      <c r="C45" s="258" t="s">
        <v>189</v>
      </c>
      <c r="D45" s="259" t="s">
        <v>139</v>
      </c>
      <c r="E45" s="260">
        <v>156.58000000000001</v>
      </c>
      <c r="F45" s="162">
        <f>H45+J45</f>
        <v>0</v>
      </c>
      <c r="G45" s="261">
        <f>ROUND(E45*F45,2)</f>
        <v>0</v>
      </c>
      <c r="H45" s="163"/>
      <c r="I45" s="163">
        <f>ROUND(E45*H45,2)</f>
        <v>0</v>
      </c>
      <c r="J45" s="163"/>
      <c r="K45" s="163">
        <f>ROUND(E45*J45,2)</f>
        <v>0</v>
      </c>
      <c r="L45" s="163">
        <v>21</v>
      </c>
      <c r="M45" s="163">
        <f>G45*(1+L45/100)</f>
        <v>0</v>
      </c>
      <c r="N45" s="158">
        <v>4.0000000000000003E-5</v>
      </c>
      <c r="O45" s="158">
        <f>ROUND(E45*N45,5)</f>
        <v>6.2599999999999999E-3</v>
      </c>
      <c r="P45" s="158">
        <v>0</v>
      </c>
      <c r="Q45" s="158">
        <f>ROUND(E45*P45,5)</f>
        <v>0</v>
      </c>
      <c r="R45" s="158"/>
      <c r="S45" s="158"/>
      <c r="T45" s="159">
        <v>0.308</v>
      </c>
      <c r="U45" s="158">
        <f>ROUND(E45*T45,2)</f>
        <v>48.23</v>
      </c>
      <c r="V45" s="154"/>
      <c r="W45" s="154"/>
      <c r="X45" s="154"/>
      <c r="Y45" s="154"/>
      <c r="Z45" s="154"/>
      <c r="AA45" s="154"/>
      <c r="AB45" s="154"/>
      <c r="AC45" s="154"/>
      <c r="AD45" s="154"/>
      <c r="AE45" s="154" t="s">
        <v>140</v>
      </c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</row>
    <row r="46" spans="1:60" outlineLevel="1" x14ac:dyDescent="0.2">
      <c r="A46" s="256"/>
      <c r="B46" s="257"/>
      <c r="C46" s="262" t="s">
        <v>190</v>
      </c>
      <c r="D46" s="263"/>
      <c r="E46" s="264"/>
      <c r="F46" s="265"/>
      <c r="G46" s="266"/>
      <c r="H46" s="163"/>
      <c r="I46" s="163"/>
      <c r="J46" s="163"/>
      <c r="K46" s="163"/>
      <c r="L46" s="163"/>
      <c r="M46" s="163"/>
      <c r="N46" s="158"/>
      <c r="O46" s="158"/>
      <c r="P46" s="158"/>
      <c r="Q46" s="158"/>
      <c r="R46" s="158"/>
      <c r="S46" s="158"/>
      <c r="T46" s="159"/>
      <c r="U46" s="158"/>
      <c r="V46" s="154"/>
      <c r="W46" s="154"/>
      <c r="X46" s="154"/>
      <c r="Y46" s="154"/>
      <c r="Z46" s="154"/>
      <c r="AA46" s="154"/>
      <c r="AB46" s="154"/>
      <c r="AC46" s="154"/>
      <c r="AD46" s="154"/>
      <c r="AE46" s="154" t="s">
        <v>142</v>
      </c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5" t="str">
        <f>C46</f>
        <v>mč. D117- 47,38; mč. D118- 47,38; mč.3.107- 14,3; mč. D105- 47,52</v>
      </c>
      <c r="BB46" s="154"/>
      <c r="BC46" s="154"/>
      <c r="BD46" s="154"/>
      <c r="BE46" s="154"/>
      <c r="BF46" s="154"/>
      <c r="BG46" s="154"/>
      <c r="BH46" s="154"/>
    </row>
    <row r="47" spans="1:60" x14ac:dyDescent="0.2">
      <c r="A47" s="267" t="s">
        <v>135</v>
      </c>
      <c r="B47" s="268" t="s">
        <v>70</v>
      </c>
      <c r="C47" s="269" t="s">
        <v>71</v>
      </c>
      <c r="D47" s="270"/>
      <c r="E47" s="271"/>
      <c r="F47" s="272"/>
      <c r="G47" s="272">
        <f>SUMIF(AE48:AE49,"&lt;&gt;NOR",G48:G49)</f>
        <v>0</v>
      </c>
      <c r="H47" s="164"/>
      <c r="I47" s="164">
        <f>SUM(I48:I49)</f>
        <v>0</v>
      </c>
      <c r="J47" s="164"/>
      <c r="K47" s="164">
        <f>SUM(K48:K49)</f>
        <v>0</v>
      </c>
      <c r="L47" s="164"/>
      <c r="M47" s="164">
        <f>SUM(M48:M49)</f>
        <v>0</v>
      </c>
      <c r="N47" s="160"/>
      <c r="O47" s="160">
        <f>SUM(O48:O49)</f>
        <v>1.6800000000000001E-3</v>
      </c>
      <c r="P47" s="160"/>
      <c r="Q47" s="160">
        <f>SUM(Q48:Q49)</f>
        <v>1.0834999999999999</v>
      </c>
      <c r="R47" s="160"/>
      <c r="S47" s="160"/>
      <c r="T47" s="161"/>
      <c r="U47" s="160">
        <f>SUM(U48:U49)</f>
        <v>4.08</v>
      </c>
      <c r="AE47" t="s">
        <v>136</v>
      </c>
    </row>
    <row r="48" spans="1:60" outlineLevel="1" x14ac:dyDescent="0.2">
      <c r="A48" s="256">
        <v>22</v>
      </c>
      <c r="B48" s="257" t="s">
        <v>191</v>
      </c>
      <c r="C48" s="258" t="s">
        <v>192</v>
      </c>
      <c r="D48" s="259" t="s">
        <v>139</v>
      </c>
      <c r="E48" s="260">
        <v>2.5</v>
      </c>
      <c r="F48" s="162">
        <f>H48+J48</f>
        <v>0</v>
      </c>
      <c r="G48" s="261">
        <f>ROUND(E48*F48,2)</f>
        <v>0</v>
      </c>
      <c r="H48" s="163"/>
      <c r="I48" s="163">
        <f>ROUND(E48*H48,2)</f>
        <v>0</v>
      </c>
      <c r="J48" s="163"/>
      <c r="K48" s="163">
        <f>ROUND(E48*J48,2)</f>
        <v>0</v>
      </c>
      <c r="L48" s="163">
        <v>21</v>
      </c>
      <c r="M48" s="163">
        <f>G48*(1+L48/100)</f>
        <v>0</v>
      </c>
      <c r="N48" s="158">
        <v>6.7000000000000002E-4</v>
      </c>
      <c r="O48" s="158">
        <f>ROUND(E48*N48,5)</f>
        <v>1.6800000000000001E-3</v>
      </c>
      <c r="P48" s="158">
        <v>0.31900000000000001</v>
      </c>
      <c r="Q48" s="158">
        <f>ROUND(E48*P48,5)</f>
        <v>0.79749999999999999</v>
      </c>
      <c r="R48" s="158"/>
      <c r="S48" s="158"/>
      <c r="T48" s="159">
        <v>0.317</v>
      </c>
      <c r="U48" s="158">
        <f>ROUND(E48*T48,2)</f>
        <v>0.79</v>
      </c>
      <c r="V48" s="154"/>
      <c r="W48" s="154"/>
      <c r="X48" s="154"/>
      <c r="Y48" s="154"/>
      <c r="Z48" s="154"/>
      <c r="AA48" s="154"/>
      <c r="AB48" s="154"/>
      <c r="AC48" s="154"/>
      <c r="AD48" s="154"/>
      <c r="AE48" s="154" t="s">
        <v>140</v>
      </c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</row>
    <row r="49" spans="1:60" ht="22.5" outlineLevel="1" x14ac:dyDescent="0.2">
      <c r="A49" s="256">
        <v>23</v>
      </c>
      <c r="B49" s="257" t="s">
        <v>193</v>
      </c>
      <c r="C49" s="258" t="s">
        <v>194</v>
      </c>
      <c r="D49" s="259" t="s">
        <v>139</v>
      </c>
      <c r="E49" s="260">
        <v>14.3</v>
      </c>
      <c r="F49" s="162">
        <f>H49+J49</f>
        <v>0</v>
      </c>
      <c r="G49" s="261">
        <f>ROUND(E49*F49,2)</f>
        <v>0</v>
      </c>
      <c r="H49" s="163"/>
      <c r="I49" s="163">
        <f>ROUND(E49*H49,2)</f>
        <v>0</v>
      </c>
      <c r="J49" s="163"/>
      <c r="K49" s="163">
        <f>ROUND(E49*J49,2)</f>
        <v>0</v>
      </c>
      <c r="L49" s="163">
        <v>21</v>
      </c>
      <c r="M49" s="163">
        <f>G49*(1+L49/100)</f>
        <v>0</v>
      </c>
      <c r="N49" s="158">
        <v>0</v>
      </c>
      <c r="O49" s="158">
        <f>ROUND(E49*N49,5)</f>
        <v>0</v>
      </c>
      <c r="P49" s="158">
        <v>0.02</v>
      </c>
      <c r="Q49" s="158">
        <f>ROUND(E49*P49,5)</f>
        <v>0.28599999999999998</v>
      </c>
      <c r="R49" s="158"/>
      <c r="S49" s="158"/>
      <c r="T49" s="159">
        <v>0.23</v>
      </c>
      <c r="U49" s="158">
        <f>ROUND(E49*T49,2)</f>
        <v>3.29</v>
      </c>
      <c r="V49" s="154"/>
      <c r="W49" s="154"/>
      <c r="X49" s="154"/>
      <c r="Y49" s="154"/>
      <c r="Z49" s="154"/>
      <c r="AA49" s="154"/>
      <c r="AB49" s="154"/>
      <c r="AC49" s="154"/>
      <c r="AD49" s="154"/>
      <c r="AE49" s="154" t="s">
        <v>140</v>
      </c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</row>
    <row r="50" spans="1:60" x14ac:dyDescent="0.2">
      <c r="A50" s="267" t="s">
        <v>135</v>
      </c>
      <c r="B50" s="268" t="s">
        <v>72</v>
      </c>
      <c r="C50" s="269" t="s">
        <v>73</v>
      </c>
      <c r="D50" s="270"/>
      <c r="E50" s="271"/>
      <c r="F50" s="272"/>
      <c r="G50" s="272">
        <f>SUMIF(AE51:AE59,"&lt;&gt;NOR",G51:G59)</f>
        <v>0</v>
      </c>
      <c r="H50" s="164"/>
      <c r="I50" s="164">
        <f>SUM(I51:I59)</f>
        <v>0</v>
      </c>
      <c r="J50" s="164"/>
      <c r="K50" s="164">
        <f>SUM(K51:K59)</f>
        <v>0</v>
      </c>
      <c r="L50" s="164"/>
      <c r="M50" s="164">
        <f>SUM(M51:M59)</f>
        <v>0</v>
      </c>
      <c r="N50" s="160"/>
      <c r="O50" s="160">
        <f>SUM(O51:O59)</f>
        <v>0</v>
      </c>
      <c r="P50" s="160"/>
      <c r="Q50" s="160">
        <f>SUM(Q51:Q59)</f>
        <v>3.7067399999999999</v>
      </c>
      <c r="R50" s="160"/>
      <c r="S50" s="160"/>
      <c r="T50" s="161"/>
      <c r="U50" s="160">
        <f>SUM(U51:U59)</f>
        <v>53.86</v>
      </c>
      <c r="AE50" t="s">
        <v>136</v>
      </c>
    </row>
    <row r="51" spans="1:60" outlineLevel="1" x14ac:dyDescent="0.2">
      <c r="A51" s="256">
        <v>24</v>
      </c>
      <c r="B51" s="257" t="s">
        <v>195</v>
      </c>
      <c r="C51" s="258" t="s">
        <v>196</v>
      </c>
      <c r="D51" s="259" t="s">
        <v>197</v>
      </c>
      <c r="E51" s="260">
        <v>11.37</v>
      </c>
      <c r="F51" s="162">
        <f>H51+J51</f>
        <v>0</v>
      </c>
      <c r="G51" s="261">
        <f>ROUND(E51*F51,2)</f>
        <v>0</v>
      </c>
      <c r="H51" s="163"/>
      <c r="I51" s="163">
        <f>ROUND(E51*H51,2)</f>
        <v>0</v>
      </c>
      <c r="J51" s="163"/>
      <c r="K51" s="163">
        <f>ROUND(E51*J51,2)</f>
        <v>0</v>
      </c>
      <c r="L51" s="163">
        <v>21</v>
      </c>
      <c r="M51" s="163">
        <f>G51*(1+L51/100)</f>
        <v>0</v>
      </c>
      <c r="N51" s="158">
        <v>0</v>
      </c>
      <c r="O51" s="158">
        <f>ROUND(E51*N51,5)</f>
        <v>0</v>
      </c>
      <c r="P51" s="158">
        <v>0</v>
      </c>
      <c r="Q51" s="158">
        <f>ROUND(E51*P51,5)</f>
        <v>0</v>
      </c>
      <c r="R51" s="158"/>
      <c r="S51" s="158"/>
      <c r="T51" s="159">
        <v>2.68</v>
      </c>
      <c r="U51" s="158">
        <f>ROUND(E51*T51,2)</f>
        <v>30.47</v>
      </c>
      <c r="V51" s="154"/>
      <c r="W51" s="154"/>
      <c r="X51" s="154"/>
      <c r="Y51" s="154"/>
      <c r="Z51" s="154"/>
      <c r="AA51" s="154"/>
      <c r="AB51" s="154"/>
      <c r="AC51" s="154"/>
      <c r="AD51" s="154"/>
      <c r="AE51" s="154" t="s">
        <v>140</v>
      </c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</row>
    <row r="52" spans="1:60" outlineLevel="1" x14ac:dyDescent="0.2">
      <c r="A52" s="256"/>
      <c r="B52" s="257"/>
      <c r="C52" s="262" t="s">
        <v>198</v>
      </c>
      <c r="D52" s="263"/>
      <c r="E52" s="264"/>
      <c r="F52" s="265"/>
      <c r="G52" s="266"/>
      <c r="H52" s="163"/>
      <c r="I52" s="163"/>
      <c r="J52" s="163"/>
      <c r="K52" s="163"/>
      <c r="L52" s="163"/>
      <c r="M52" s="163"/>
      <c r="N52" s="158"/>
      <c r="O52" s="158"/>
      <c r="P52" s="158"/>
      <c r="Q52" s="158"/>
      <c r="R52" s="158"/>
      <c r="S52" s="158"/>
      <c r="T52" s="159"/>
      <c r="U52" s="158"/>
      <c r="V52" s="154"/>
      <c r="W52" s="154"/>
      <c r="X52" s="154"/>
      <c r="Y52" s="154"/>
      <c r="Z52" s="154"/>
      <c r="AA52" s="154"/>
      <c r="AB52" s="154"/>
      <c r="AC52" s="154"/>
      <c r="AD52" s="154"/>
      <c r="AE52" s="154" t="s">
        <v>142</v>
      </c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5" t="str">
        <f>C52</f>
        <v>mč. D117- 4,5; mč.3.107- 4,87; mč. D105- 2</v>
      </c>
      <c r="BB52" s="154"/>
      <c r="BC52" s="154"/>
      <c r="BD52" s="154"/>
      <c r="BE52" s="154"/>
      <c r="BF52" s="154"/>
      <c r="BG52" s="154"/>
      <c r="BH52" s="154"/>
    </row>
    <row r="53" spans="1:60" outlineLevel="1" x14ac:dyDescent="0.2">
      <c r="A53" s="256">
        <v>25</v>
      </c>
      <c r="B53" s="257" t="s">
        <v>199</v>
      </c>
      <c r="C53" s="258" t="s">
        <v>200</v>
      </c>
      <c r="D53" s="259" t="s">
        <v>197</v>
      </c>
      <c r="E53" s="260">
        <v>12.17</v>
      </c>
      <c r="F53" s="162">
        <f>H53+J53</f>
        <v>0</v>
      </c>
      <c r="G53" s="261">
        <f>ROUND(E53*F53,2)</f>
        <v>0</v>
      </c>
      <c r="H53" s="163"/>
      <c r="I53" s="163">
        <f>ROUND(E53*H53,2)</f>
        <v>0</v>
      </c>
      <c r="J53" s="163"/>
      <c r="K53" s="163">
        <f>ROUND(E53*J53,2)</f>
        <v>0</v>
      </c>
      <c r="L53" s="163">
        <v>21</v>
      </c>
      <c r="M53" s="163">
        <f>G53*(1+L53/100)</f>
        <v>0</v>
      </c>
      <c r="N53" s="158">
        <v>0</v>
      </c>
      <c r="O53" s="158">
        <f>ROUND(E53*N53,5)</f>
        <v>0</v>
      </c>
      <c r="P53" s="158">
        <v>0</v>
      </c>
      <c r="Q53" s="158">
        <f>ROUND(E53*P53,5)</f>
        <v>0</v>
      </c>
      <c r="R53" s="158"/>
      <c r="S53" s="158"/>
      <c r="T53" s="159">
        <v>0</v>
      </c>
      <c r="U53" s="158">
        <f>ROUND(E53*T53,2)</f>
        <v>0</v>
      </c>
      <c r="V53" s="154"/>
      <c r="W53" s="154"/>
      <c r="X53" s="154"/>
      <c r="Y53" s="154"/>
      <c r="Z53" s="154"/>
      <c r="AA53" s="154"/>
      <c r="AB53" s="154"/>
      <c r="AC53" s="154"/>
      <c r="AD53" s="154"/>
      <c r="AE53" s="154" t="s">
        <v>140</v>
      </c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</row>
    <row r="54" spans="1:60" outlineLevel="1" x14ac:dyDescent="0.2">
      <c r="A54" s="256"/>
      <c r="B54" s="257"/>
      <c r="C54" s="262" t="s">
        <v>198</v>
      </c>
      <c r="D54" s="263"/>
      <c r="E54" s="264"/>
      <c r="F54" s="265"/>
      <c r="G54" s="266"/>
      <c r="H54" s="163"/>
      <c r="I54" s="163"/>
      <c r="J54" s="163"/>
      <c r="K54" s="163"/>
      <c r="L54" s="163"/>
      <c r="M54" s="163"/>
      <c r="N54" s="158"/>
      <c r="O54" s="158"/>
      <c r="P54" s="158"/>
      <c r="Q54" s="158"/>
      <c r="R54" s="158"/>
      <c r="S54" s="158"/>
      <c r="T54" s="159"/>
      <c r="U54" s="158"/>
      <c r="V54" s="154"/>
      <c r="W54" s="154"/>
      <c r="X54" s="154"/>
      <c r="Y54" s="154"/>
      <c r="Z54" s="154"/>
      <c r="AA54" s="154"/>
      <c r="AB54" s="154"/>
      <c r="AC54" s="154"/>
      <c r="AD54" s="154"/>
      <c r="AE54" s="154" t="s">
        <v>142</v>
      </c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5" t="str">
        <f>C54</f>
        <v>mč. D117- 4,5; mč.3.107- 4,87; mč. D105- 2</v>
      </c>
      <c r="BB54" s="154"/>
      <c r="BC54" s="154"/>
      <c r="BD54" s="154"/>
      <c r="BE54" s="154"/>
      <c r="BF54" s="154"/>
      <c r="BG54" s="154"/>
      <c r="BH54" s="154"/>
    </row>
    <row r="55" spans="1:60" outlineLevel="1" x14ac:dyDescent="0.2">
      <c r="A55" s="256">
        <v>26</v>
      </c>
      <c r="B55" s="257" t="s">
        <v>201</v>
      </c>
      <c r="C55" s="258" t="s">
        <v>202</v>
      </c>
      <c r="D55" s="259" t="s">
        <v>203</v>
      </c>
      <c r="E55" s="260">
        <v>0.8</v>
      </c>
      <c r="F55" s="162">
        <f>H55+J55</f>
        <v>0</v>
      </c>
      <c r="G55" s="261">
        <f>ROUND(E55*F55,2)</f>
        <v>0</v>
      </c>
      <c r="H55" s="163"/>
      <c r="I55" s="163">
        <f>ROUND(E55*H55,2)</f>
        <v>0</v>
      </c>
      <c r="J55" s="163"/>
      <c r="K55" s="163">
        <f>ROUND(E55*J55,2)</f>
        <v>0</v>
      </c>
      <c r="L55" s="163">
        <v>21</v>
      </c>
      <c r="M55" s="163">
        <f>G55*(1+L55/100)</f>
        <v>0</v>
      </c>
      <c r="N55" s="158">
        <v>0</v>
      </c>
      <c r="O55" s="158">
        <f>ROUND(E55*N55,5)</f>
        <v>0</v>
      </c>
      <c r="P55" s="158">
        <v>1.9630000000000002E-2</v>
      </c>
      <c r="Q55" s="158">
        <f>ROUND(E55*P55,5)</f>
        <v>1.5699999999999999E-2</v>
      </c>
      <c r="R55" s="158"/>
      <c r="S55" s="158"/>
      <c r="T55" s="159">
        <v>3.25</v>
      </c>
      <c r="U55" s="158">
        <f>ROUND(E55*T55,2)</f>
        <v>2.6</v>
      </c>
      <c r="V55" s="154"/>
      <c r="W55" s="154"/>
      <c r="X55" s="154"/>
      <c r="Y55" s="154"/>
      <c r="Z55" s="154"/>
      <c r="AA55" s="154"/>
      <c r="AB55" s="154"/>
      <c r="AC55" s="154"/>
      <c r="AD55" s="154"/>
      <c r="AE55" s="154" t="s">
        <v>140</v>
      </c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</row>
    <row r="56" spans="1:60" outlineLevel="1" x14ac:dyDescent="0.2">
      <c r="A56" s="256"/>
      <c r="B56" s="257"/>
      <c r="C56" s="262" t="s">
        <v>204</v>
      </c>
      <c r="D56" s="263"/>
      <c r="E56" s="264"/>
      <c r="F56" s="265"/>
      <c r="G56" s="266"/>
      <c r="H56" s="163"/>
      <c r="I56" s="163"/>
      <c r="J56" s="163"/>
      <c r="K56" s="163"/>
      <c r="L56" s="163"/>
      <c r="M56" s="163"/>
      <c r="N56" s="158"/>
      <c r="O56" s="158"/>
      <c r="P56" s="158"/>
      <c r="Q56" s="158"/>
      <c r="R56" s="158"/>
      <c r="S56" s="158"/>
      <c r="T56" s="159"/>
      <c r="U56" s="158"/>
      <c r="V56" s="154"/>
      <c r="W56" s="154"/>
      <c r="X56" s="154"/>
      <c r="Y56" s="154"/>
      <c r="Z56" s="154"/>
      <c r="AA56" s="154"/>
      <c r="AB56" s="154"/>
      <c r="AC56" s="154"/>
      <c r="AD56" s="154"/>
      <c r="AE56" s="154" t="s">
        <v>142</v>
      </c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5" t="str">
        <f>C56</f>
        <v>mč. D117- 0,8</v>
      </c>
      <c r="BB56" s="154"/>
      <c r="BC56" s="154"/>
      <c r="BD56" s="154"/>
      <c r="BE56" s="154"/>
      <c r="BF56" s="154"/>
      <c r="BG56" s="154"/>
      <c r="BH56" s="154"/>
    </row>
    <row r="57" spans="1:60" outlineLevel="1" x14ac:dyDescent="0.2">
      <c r="A57" s="256">
        <v>27</v>
      </c>
      <c r="B57" s="257" t="s">
        <v>205</v>
      </c>
      <c r="C57" s="258" t="s">
        <v>206</v>
      </c>
      <c r="D57" s="259" t="s">
        <v>139</v>
      </c>
      <c r="E57" s="260">
        <v>54.28</v>
      </c>
      <c r="F57" s="162">
        <f>H57+J57</f>
        <v>0</v>
      </c>
      <c r="G57" s="261">
        <f>ROUND(E57*F57,2)</f>
        <v>0</v>
      </c>
      <c r="H57" s="163"/>
      <c r="I57" s="163">
        <f>ROUND(E57*H57,2)</f>
        <v>0</v>
      </c>
      <c r="J57" s="163"/>
      <c r="K57" s="163">
        <f>ROUND(E57*J57,2)</f>
        <v>0</v>
      </c>
      <c r="L57" s="163">
        <v>21</v>
      </c>
      <c r="M57" s="163">
        <f>G57*(1+L57/100)</f>
        <v>0</v>
      </c>
      <c r="N57" s="158">
        <v>0</v>
      </c>
      <c r="O57" s="158">
        <f>ROUND(E57*N57,5)</f>
        <v>0</v>
      </c>
      <c r="P57" s="158">
        <v>6.8000000000000005E-2</v>
      </c>
      <c r="Q57" s="158">
        <f>ROUND(E57*P57,5)</f>
        <v>3.6910400000000001</v>
      </c>
      <c r="R57" s="158"/>
      <c r="S57" s="158"/>
      <c r="T57" s="159">
        <v>0.3</v>
      </c>
      <c r="U57" s="158">
        <f>ROUND(E57*T57,2)</f>
        <v>16.28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 t="s">
        <v>140</v>
      </c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</row>
    <row r="58" spans="1:60" outlineLevel="1" x14ac:dyDescent="0.2">
      <c r="A58" s="256"/>
      <c r="B58" s="257"/>
      <c r="C58" s="262" t="s">
        <v>207</v>
      </c>
      <c r="D58" s="263"/>
      <c r="E58" s="264"/>
      <c r="F58" s="265"/>
      <c r="G58" s="266"/>
      <c r="H58" s="163"/>
      <c r="I58" s="163"/>
      <c r="J58" s="163"/>
      <c r="K58" s="163"/>
      <c r="L58" s="163"/>
      <c r="M58" s="163"/>
      <c r="N58" s="158"/>
      <c r="O58" s="158"/>
      <c r="P58" s="158"/>
      <c r="Q58" s="158"/>
      <c r="R58" s="158"/>
      <c r="S58" s="158"/>
      <c r="T58" s="159"/>
      <c r="U58" s="158"/>
      <c r="V58" s="154"/>
      <c r="W58" s="154"/>
      <c r="X58" s="154"/>
      <c r="Y58" s="154"/>
      <c r="Z58" s="154"/>
      <c r="AA58" s="154"/>
      <c r="AB58" s="154"/>
      <c r="AC58" s="154"/>
      <c r="AD58" s="154"/>
      <c r="AE58" s="154" t="s">
        <v>142</v>
      </c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5" t="str">
        <f>C58</f>
        <v>mč. D117- 2,8; mč.3.107- 51,48</v>
      </c>
      <c r="BB58" s="154"/>
      <c r="BC58" s="154"/>
      <c r="BD58" s="154"/>
      <c r="BE58" s="154"/>
      <c r="BF58" s="154"/>
      <c r="BG58" s="154"/>
      <c r="BH58" s="154"/>
    </row>
    <row r="59" spans="1:60" outlineLevel="1" x14ac:dyDescent="0.2">
      <c r="A59" s="256">
        <v>28</v>
      </c>
      <c r="B59" s="257" t="s">
        <v>208</v>
      </c>
      <c r="C59" s="258" t="s">
        <v>209</v>
      </c>
      <c r="D59" s="259" t="s">
        <v>197</v>
      </c>
      <c r="E59" s="260">
        <v>4.7902399999999998</v>
      </c>
      <c r="F59" s="162">
        <f>H59+J59</f>
        <v>0</v>
      </c>
      <c r="G59" s="261">
        <f>ROUND(E59*F59,2)</f>
        <v>0</v>
      </c>
      <c r="H59" s="163"/>
      <c r="I59" s="163">
        <f>ROUND(E59*H59,2)</f>
        <v>0</v>
      </c>
      <c r="J59" s="163"/>
      <c r="K59" s="163">
        <f>ROUND(E59*J59,2)</f>
        <v>0</v>
      </c>
      <c r="L59" s="163">
        <v>21</v>
      </c>
      <c r="M59" s="163">
        <f>G59*(1+L59/100)</f>
        <v>0</v>
      </c>
      <c r="N59" s="158">
        <v>0</v>
      </c>
      <c r="O59" s="158">
        <f>ROUND(E59*N59,5)</f>
        <v>0</v>
      </c>
      <c r="P59" s="158">
        <v>0</v>
      </c>
      <c r="Q59" s="158">
        <f>ROUND(E59*P59,5)</f>
        <v>0</v>
      </c>
      <c r="R59" s="158"/>
      <c r="S59" s="158"/>
      <c r="T59" s="159">
        <v>0.94199999999999995</v>
      </c>
      <c r="U59" s="158">
        <f>ROUND(E59*T59,2)</f>
        <v>4.51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 t="s">
        <v>210</v>
      </c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</row>
    <row r="60" spans="1:60" x14ac:dyDescent="0.2">
      <c r="A60" s="267" t="s">
        <v>135</v>
      </c>
      <c r="B60" s="268" t="s">
        <v>74</v>
      </c>
      <c r="C60" s="269" t="s">
        <v>75</v>
      </c>
      <c r="D60" s="270"/>
      <c r="E60" s="271"/>
      <c r="F60" s="272"/>
      <c r="G60" s="272">
        <f>SUMIF(AE61:AE62,"&lt;&gt;NOR",G61:G62)</f>
        <v>0</v>
      </c>
      <c r="H60" s="164"/>
      <c r="I60" s="164">
        <f>SUM(I61:I62)</f>
        <v>0</v>
      </c>
      <c r="J60" s="164"/>
      <c r="K60" s="164">
        <f>SUM(K61:K62)</f>
        <v>0</v>
      </c>
      <c r="L60" s="164"/>
      <c r="M60" s="164">
        <f>SUM(M61:M62)</f>
        <v>0</v>
      </c>
      <c r="N60" s="160"/>
      <c r="O60" s="160">
        <f>SUM(O61:O62)</f>
        <v>0</v>
      </c>
      <c r="P60" s="160"/>
      <c r="Q60" s="160">
        <f>SUM(Q61:Q62)</f>
        <v>0</v>
      </c>
      <c r="R60" s="160"/>
      <c r="S60" s="160"/>
      <c r="T60" s="161"/>
      <c r="U60" s="160">
        <f>SUM(U61:U62)</f>
        <v>9.11</v>
      </c>
      <c r="AE60" t="s">
        <v>136</v>
      </c>
    </row>
    <row r="61" spans="1:60" outlineLevel="1" x14ac:dyDescent="0.2">
      <c r="A61" s="256">
        <v>29</v>
      </c>
      <c r="B61" s="257" t="s">
        <v>211</v>
      </c>
      <c r="C61" s="258" t="s">
        <v>212</v>
      </c>
      <c r="D61" s="259" t="s">
        <v>197</v>
      </c>
      <c r="E61" s="260">
        <v>28.73</v>
      </c>
      <c r="F61" s="162">
        <f>H61+J61</f>
        <v>0</v>
      </c>
      <c r="G61" s="261">
        <f>ROUND(E61*F61,2)</f>
        <v>0</v>
      </c>
      <c r="H61" s="163"/>
      <c r="I61" s="163">
        <f>ROUND(E61*H61,2)</f>
        <v>0</v>
      </c>
      <c r="J61" s="163"/>
      <c r="K61" s="163">
        <f>ROUND(E61*J61,2)</f>
        <v>0</v>
      </c>
      <c r="L61" s="163">
        <v>21</v>
      </c>
      <c r="M61" s="163">
        <f>G61*(1+L61/100)</f>
        <v>0</v>
      </c>
      <c r="N61" s="158">
        <v>0</v>
      </c>
      <c r="O61" s="158">
        <f>ROUND(E61*N61,5)</f>
        <v>0</v>
      </c>
      <c r="P61" s="158">
        <v>0</v>
      </c>
      <c r="Q61" s="158">
        <f>ROUND(E61*P61,5)</f>
        <v>0</v>
      </c>
      <c r="R61" s="158"/>
      <c r="S61" s="158"/>
      <c r="T61" s="159">
        <v>0.317</v>
      </c>
      <c r="U61" s="158">
        <f>ROUND(E61*T61,2)</f>
        <v>9.11</v>
      </c>
      <c r="V61" s="154"/>
      <c r="W61" s="154"/>
      <c r="X61" s="154"/>
      <c r="Y61" s="154"/>
      <c r="Z61" s="154"/>
      <c r="AA61" s="154"/>
      <c r="AB61" s="154"/>
      <c r="AC61" s="154"/>
      <c r="AD61" s="154"/>
      <c r="AE61" s="154" t="s">
        <v>140</v>
      </c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</row>
    <row r="62" spans="1:60" outlineLevel="1" x14ac:dyDescent="0.2">
      <c r="A62" s="256"/>
      <c r="B62" s="257"/>
      <c r="C62" s="262" t="s">
        <v>213</v>
      </c>
      <c r="D62" s="263"/>
      <c r="E62" s="264"/>
      <c r="F62" s="265"/>
      <c r="G62" s="266"/>
      <c r="H62" s="163"/>
      <c r="I62" s="163"/>
      <c r="J62" s="163"/>
      <c r="K62" s="163"/>
      <c r="L62" s="163"/>
      <c r="M62" s="163"/>
      <c r="N62" s="158"/>
      <c r="O62" s="158"/>
      <c r="P62" s="158"/>
      <c r="Q62" s="158"/>
      <c r="R62" s="158"/>
      <c r="S62" s="158"/>
      <c r="T62" s="159"/>
      <c r="U62" s="158"/>
      <c r="V62" s="154"/>
      <c r="W62" s="154"/>
      <c r="X62" s="154"/>
      <c r="Y62" s="154"/>
      <c r="Z62" s="154"/>
      <c r="AA62" s="154"/>
      <c r="AB62" s="154"/>
      <c r="AC62" s="154"/>
      <c r="AD62" s="154"/>
      <c r="AE62" s="154" t="s">
        <v>142</v>
      </c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5" t="str">
        <f>C62</f>
        <v>mč. D117- 12,26; mč. D118- 2,83; mč.3.107- 9,35; mč. D105- 2; sklad- 2,29</v>
      </c>
      <c r="BB62" s="154"/>
      <c r="BC62" s="154"/>
      <c r="BD62" s="154"/>
      <c r="BE62" s="154"/>
      <c r="BF62" s="154"/>
      <c r="BG62" s="154"/>
      <c r="BH62" s="154"/>
    </row>
    <row r="63" spans="1:60" x14ac:dyDescent="0.2">
      <c r="A63" s="267" t="s">
        <v>135</v>
      </c>
      <c r="B63" s="268" t="s">
        <v>76</v>
      </c>
      <c r="C63" s="269" t="s">
        <v>77</v>
      </c>
      <c r="D63" s="270"/>
      <c r="E63" s="271"/>
      <c r="F63" s="272"/>
      <c r="G63" s="272">
        <f>SUMIF(AE64:AE65,"&lt;&gt;NOR",G64:G65)</f>
        <v>0</v>
      </c>
      <c r="H63" s="164"/>
      <c r="I63" s="164">
        <f>SUM(I64:I65)</f>
        <v>0</v>
      </c>
      <c r="J63" s="164"/>
      <c r="K63" s="164">
        <f>SUM(K64:K65)</f>
        <v>0</v>
      </c>
      <c r="L63" s="164"/>
      <c r="M63" s="164">
        <f>SUM(M64:M65)</f>
        <v>0</v>
      </c>
      <c r="N63" s="160"/>
      <c r="O63" s="160">
        <f>SUM(O64:O65)</f>
        <v>0.17501</v>
      </c>
      <c r="P63" s="160"/>
      <c r="Q63" s="160">
        <f>SUM(Q64:Q65)</f>
        <v>0</v>
      </c>
      <c r="R63" s="160"/>
      <c r="S63" s="160"/>
      <c r="T63" s="161"/>
      <c r="U63" s="160">
        <f>SUM(U64:U65)</f>
        <v>19.63</v>
      </c>
      <c r="AE63" t="s">
        <v>136</v>
      </c>
    </row>
    <row r="64" spans="1:60" outlineLevel="1" x14ac:dyDescent="0.2">
      <c r="A64" s="256">
        <v>30</v>
      </c>
      <c r="B64" s="257" t="s">
        <v>214</v>
      </c>
      <c r="C64" s="258" t="s">
        <v>215</v>
      </c>
      <c r="D64" s="259" t="s">
        <v>139</v>
      </c>
      <c r="E64" s="260">
        <v>46.3</v>
      </c>
      <c r="F64" s="162">
        <f>H64+J64</f>
        <v>0</v>
      </c>
      <c r="G64" s="261">
        <f>ROUND(E64*F64,2)</f>
        <v>0</v>
      </c>
      <c r="H64" s="163"/>
      <c r="I64" s="163">
        <f>ROUND(E64*H64,2)</f>
        <v>0</v>
      </c>
      <c r="J64" s="163"/>
      <c r="K64" s="163">
        <f>ROUND(E64*J64,2)</f>
        <v>0</v>
      </c>
      <c r="L64" s="163">
        <v>21</v>
      </c>
      <c r="M64" s="163">
        <f>G64*(1+L64/100)</f>
        <v>0</v>
      </c>
      <c r="N64" s="158">
        <v>3.7799999999999999E-3</v>
      </c>
      <c r="O64" s="158">
        <f>ROUND(E64*N64,5)</f>
        <v>0.17501</v>
      </c>
      <c r="P64" s="158">
        <v>0</v>
      </c>
      <c r="Q64" s="158">
        <f>ROUND(E64*P64,5)</f>
        <v>0</v>
      </c>
      <c r="R64" s="158"/>
      <c r="S64" s="158"/>
      <c r="T64" s="159">
        <v>0.42403000000000002</v>
      </c>
      <c r="U64" s="158">
        <f>ROUND(E64*T64,2)</f>
        <v>19.63</v>
      </c>
      <c r="V64" s="154"/>
      <c r="W64" s="154"/>
      <c r="X64" s="154"/>
      <c r="Y64" s="154"/>
      <c r="Z64" s="154"/>
      <c r="AA64" s="154"/>
      <c r="AB64" s="154"/>
      <c r="AC64" s="154"/>
      <c r="AD64" s="154"/>
      <c r="AE64" s="154" t="s">
        <v>140</v>
      </c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</row>
    <row r="65" spans="1:60" outlineLevel="1" x14ac:dyDescent="0.2">
      <c r="A65" s="256"/>
      <c r="B65" s="257"/>
      <c r="C65" s="262" t="s">
        <v>216</v>
      </c>
      <c r="D65" s="263"/>
      <c r="E65" s="264"/>
      <c r="F65" s="265"/>
      <c r="G65" s="266"/>
      <c r="H65" s="163"/>
      <c r="I65" s="163"/>
      <c r="J65" s="163"/>
      <c r="K65" s="163"/>
      <c r="L65" s="163"/>
      <c r="M65" s="163"/>
      <c r="N65" s="158"/>
      <c r="O65" s="158"/>
      <c r="P65" s="158"/>
      <c r="Q65" s="158"/>
      <c r="R65" s="158"/>
      <c r="S65" s="158"/>
      <c r="T65" s="159"/>
      <c r="U65" s="158"/>
      <c r="V65" s="154"/>
      <c r="W65" s="154"/>
      <c r="X65" s="154"/>
      <c r="Y65" s="154"/>
      <c r="Z65" s="154"/>
      <c r="AA65" s="154"/>
      <c r="AB65" s="154"/>
      <c r="AC65" s="154"/>
      <c r="AD65" s="154"/>
      <c r="AE65" s="154" t="s">
        <v>142</v>
      </c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5" t="str">
        <f>C65</f>
        <v>mč. D117- 17; mč.3.107- 29,3</v>
      </c>
      <c r="BB65" s="154"/>
      <c r="BC65" s="154"/>
      <c r="BD65" s="154"/>
      <c r="BE65" s="154"/>
      <c r="BF65" s="154"/>
      <c r="BG65" s="154"/>
      <c r="BH65" s="154"/>
    </row>
    <row r="66" spans="1:60" x14ac:dyDescent="0.2">
      <c r="A66" s="267" t="s">
        <v>135</v>
      </c>
      <c r="B66" s="268" t="s">
        <v>78</v>
      </c>
      <c r="C66" s="269" t="s">
        <v>79</v>
      </c>
      <c r="D66" s="270"/>
      <c r="E66" s="271"/>
      <c r="F66" s="272"/>
      <c r="G66" s="272">
        <f>SUMIF(AE67:AE68,"&lt;&gt;NOR",G67:G68)</f>
        <v>0</v>
      </c>
      <c r="H66" s="164"/>
      <c r="I66" s="164">
        <f>SUM(I67:I68)</f>
        <v>0</v>
      </c>
      <c r="J66" s="164"/>
      <c r="K66" s="164">
        <f>SUM(K67:K68)</f>
        <v>0</v>
      </c>
      <c r="L66" s="164"/>
      <c r="M66" s="164">
        <f>SUM(M67:M68)</f>
        <v>0</v>
      </c>
      <c r="N66" s="160"/>
      <c r="O66" s="160">
        <f>SUM(O67:O68)</f>
        <v>0</v>
      </c>
      <c r="P66" s="160"/>
      <c r="Q66" s="160">
        <f>SUM(Q67:Q68)</f>
        <v>0.93062</v>
      </c>
      <c r="R66" s="160"/>
      <c r="S66" s="160"/>
      <c r="T66" s="161"/>
      <c r="U66" s="160">
        <f>SUM(U67:U68)</f>
        <v>6.55</v>
      </c>
      <c r="AE66" t="s">
        <v>136</v>
      </c>
    </row>
    <row r="67" spans="1:60" ht="22.5" outlineLevel="1" x14ac:dyDescent="0.2">
      <c r="A67" s="256">
        <v>31</v>
      </c>
      <c r="B67" s="257" t="s">
        <v>217</v>
      </c>
      <c r="C67" s="258" t="s">
        <v>218</v>
      </c>
      <c r="D67" s="259" t="s">
        <v>139</v>
      </c>
      <c r="E67" s="260">
        <v>109.1</v>
      </c>
      <c r="F67" s="162">
        <f>H67+J67</f>
        <v>0</v>
      </c>
      <c r="G67" s="261">
        <f>ROUND(E67*F67,2)</f>
        <v>0</v>
      </c>
      <c r="H67" s="163"/>
      <c r="I67" s="163">
        <f>ROUND(E67*H67,2)</f>
        <v>0</v>
      </c>
      <c r="J67" s="163"/>
      <c r="K67" s="163">
        <f>ROUND(E67*J67,2)</f>
        <v>0</v>
      </c>
      <c r="L67" s="163">
        <v>21</v>
      </c>
      <c r="M67" s="163">
        <f>G67*(1+L67/100)</f>
        <v>0</v>
      </c>
      <c r="N67" s="158">
        <v>0</v>
      </c>
      <c r="O67" s="158">
        <f>ROUND(E67*N67,5)</f>
        <v>0</v>
      </c>
      <c r="P67" s="158">
        <v>8.5299999999999994E-3</v>
      </c>
      <c r="Q67" s="158">
        <f>ROUND(E67*P67,5)</f>
        <v>0.93062</v>
      </c>
      <c r="R67" s="158"/>
      <c r="S67" s="158"/>
      <c r="T67" s="159">
        <v>0.06</v>
      </c>
      <c r="U67" s="158">
        <f>ROUND(E67*T67,2)</f>
        <v>6.55</v>
      </c>
      <c r="V67" s="154"/>
      <c r="W67" s="154"/>
      <c r="X67" s="154"/>
      <c r="Y67" s="154"/>
      <c r="Z67" s="154"/>
      <c r="AA67" s="154"/>
      <c r="AB67" s="154"/>
      <c r="AC67" s="154"/>
      <c r="AD67" s="154"/>
      <c r="AE67" s="154" t="s">
        <v>140</v>
      </c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</row>
    <row r="68" spans="1:60" outlineLevel="1" x14ac:dyDescent="0.2">
      <c r="A68" s="256"/>
      <c r="B68" s="257"/>
      <c r="C68" s="262" t="s">
        <v>219</v>
      </c>
      <c r="D68" s="263"/>
      <c r="E68" s="264"/>
      <c r="F68" s="265"/>
      <c r="G68" s="266"/>
      <c r="H68" s="163"/>
      <c r="I68" s="163"/>
      <c r="J68" s="163"/>
      <c r="K68" s="163"/>
      <c r="L68" s="163"/>
      <c r="M68" s="163"/>
      <c r="N68" s="158"/>
      <c r="O68" s="158"/>
      <c r="P68" s="158"/>
      <c r="Q68" s="158"/>
      <c r="R68" s="158"/>
      <c r="S68" s="158"/>
      <c r="T68" s="159"/>
      <c r="U68" s="158"/>
      <c r="V68" s="154"/>
      <c r="W68" s="154"/>
      <c r="X68" s="154"/>
      <c r="Y68" s="154"/>
      <c r="Z68" s="154"/>
      <c r="AA68" s="154"/>
      <c r="AB68" s="154"/>
      <c r="AC68" s="154"/>
      <c r="AD68" s="154"/>
      <c r="AE68" s="154" t="s">
        <v>142</v>
      </c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5" t="str">
        <f>C68</f>
        <v>mč. D117- 47,38; mč.3.107- 14,2; mč. D105- 47,52</v>
      </c>
      <c r="BB68" s="154"/>
      <c r="BC68" s="154"/>
      <c r="BD68" s="154"/>
      <c r="BE68" s="154"/>
      <c r="BF68" s="154"/>
      <c r="BG68" s="154"/>
      <c r="BH68" s="154"/>
    </row>
    <row r="69" spans="1:60" x14ac:dyDescent="0.2">
      <c r="A69" s="267" t="s">
        <v>135</v>
      </c>
      <c r="B69" s="268" t="s">
        <v>80</v>
      </c>
      <c r="C69" s="269" t="s">
        <v>81</v>
      </c>
      <c r="D69" s="270"/>
      <c r="E69" s="271"/>
      <c r="F69" s="272"/>
      <c r="G69" s="272">
        <f>SUMIF(AE70:AE73,"&lt;&gt;NOR",G70:G73)</f>
        <v>0</v>
      </c>
      <c r="H69" s="164"/>
      <c r="I69" s="164">
        <f>SUM(I70:I73)</f>
        <v>0</v>
      </c>
      <c r="J69" s="164"/>
      <c r="K69" s="164">
        <f>SUM(K70:K73)</f>
        <v>0</v>
      </c>
      <c r="L69" s="164"/>
      <c r="M69" s="164">
        <f>SUM(M70:M73)</f>
        <v>0</v>
      </c>
      <c r="N69" s="160"/>
      <c r="O69" s="160">
        <f>SUM(O70:O73)</f>
        <v>1.0089999999999998E-2</v>
      </c>
      <c r="P69" s="160"/>
      <c r="Q69" s="160">
        <f>SUM(Q70:Q73)</f>
        <v>0</v>
      </c>
      <c r="R69" s="160"/>
      <c r="S69" s="160"/>
      <c r="T69" s="161"/>
      <c r="U69" s="160">
        <f>SUM(U70:U73)</f>
        <v>6.8000000000000007</v>
      </c>
      <c r="AE69" t="s">
        <v>136</v>
      </c>
    </row>
    <row r="70" spans="1:60" ht="22.5" outlineLevel="1" x14ac:dyDescent="0.2">
      <c r="A70" s="256">
        <v>32</v>
      </c>
      <c r="B70" s="257" t="s">
        <v>220</v>
      </c>
      <c r="C70" s="258" t="s">
        <v>221</v>
      </c>
      <c r="D70" s="259" t="s">
        <v>222</v>
      </c>
      <c r="E70" s="260">
        <v>1</v>
      </c>
      <c r="F70" s="162">
        <f>H70+J70</f>
        <v>0</v>
      </c>
      <c r="G70" s="261">
        <f>ROUND(E70*F70,2)</f>
        <v>0</v>
      </c>
      <c r="H70" s="163"/>
      <c r="I70" s="163">
        <f>ROUND(E70*H70,2)</f>
        <v>0</v>
      </c>
      <c r="J70" s="163"/>
      <c r="K70" s="163">
        <f>ROUND(E70*J70,2)</f>
        <v>0</v>
      </c>
      <c r="L70" s="163">
        <v>21</v>
      </c>
      <c r="M70" s="163">
        <f>G70*(1+L70/100)</f>
        <v>0</v>
      </c>
      <c r="N70" s="158">
        <v>1.31E-3</v>
      </c>
      <c r="O70" s="158">
        <f>ROUND(E70*N70,5)</f>
        <v>1.31E-3</v>
      </c>
      <c r="P70" s="158">
        <v>0</v>
      </c>
      <c r="Q70" s="158">
        <f>ROUND(E70*P70,5)</f>
        <v>0</v>
      </c>
      <c r="R70" s="158"/>
      <c r="S70" s="158"/>
      <c r="T70" s="159">
        <v>0.79898999999999998</v>
      </c>
      <c r="U70" s="158">
        <f>ROUND(E70*T70,2)</f>
        <v>0.8</v>
      </c>
      <c r="V70" s="154"/>
      <c r="W70" s="154"/>
      <c r="X70" s="154"/>
      <c r="Y70" s="154"/>
      <c r="Z70" s="154"/>
      <c r="AA70" s="154"/>
      <c r="AB70" s="154"/>
      <c r="AC70" s="154"/>
      <c r="AD70" s="154"/>
      <c r="AE70" s="154" t="s">
        <v>140</v>
      </c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</row>
    <row r="71" spans="1:60" outlineLevel="1" x14ac:dyDescent="0.2">
      <c r="A71" s="256">
        <v>33</v>
      </c>
      <c r="B71" s="257" t="s">
        <v>223</v>
      </c>
      <c r="C71" s="258" t="s">
        <v>224</v>
      </c>
      <c r="D71" s="259" t="s">
        <v>203</v>
      </c>
      <c r="E71" s="260">
        <v>3</v>
      </c>
      <c r="F71" s="162">
        <f>H71+J71</f>
        <v>0</v>
      </c>
      <c r="G71" s="261">
        <f>ROUND(E71*F71,2)</f>
        <v>0</v>
      </c>
      <c r="H71" s="163"/>
      <c r="I71" s="163">
        <f>ROUND(E71*H71,2)</f>
        <v>0</v>
      </c>
      <c r="J71" s="163"/>
      <c r="K71" s="163">
        <f>ROUND(E71*J71,2)</f>
        <v>0</v>
      </c>
      <c r="L71" s="163">
        <v>21</v>
      </c>
      <c r="M71" s="163">
        <f>G71*(1+L71/100)</f>
        <v>0</v>
      </c>
      <c r="N71" s="158">
        <v>1.33E-3</v>
      </c>
      <c r="O71" s="158">
        <f>ROUND(E71*N71,5)</f>
        <v>3.9899999999999996E-3</v>
      </c>
      <c r="P71" s="158">
        <v>0</v>
      </c>
      <c r="Q71" s="158">
        <f>ROUND(E71*P71,5)</f>
        <v>0</v>
      </c>
      <c r="R71" s="158"/>
      <c r="S71" s="158"/>
      <c r="T71" s="159">
        <v>0.79903000000000002</v>
      </c>
      <c r="U71" s="158">
        <f>ROUND(E71*T71,2)</f>
        <v>2.4</v>
      </c>
      <c r="V71" s="154"/>
      <c r="W71" s="154"/>
      <c r="X71" s="154"/>
      <c r="Y71" s="154"/>
      <c r="Z71" s="154"/>
      <c r="AA71" s="154"/>
      <c r="AB71" s="154"/>
      <c r="AC71" s="154"/>
      <c r="AD71" s="154"/>
      <c r="AE71" s="154" t="s">
        <v>185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</row>
    <row r="72" spans="1:60" outlineLevel="1" x14ac:dyDescent="0.2">
      <c r="A72" s="256">
        <v>34</v>
      </c>
      <c r="B72" s="257" t="s">
        <v>225</v>
      </c>
      <c r="C72" s="258" t="s">
        <v>226</v>
      </c>
      <c r="D72" s="259" t="s">
        <v>222</v>
      </c>
      <c r="E72" s="260">
        <v>1</v>
      </c>
      <c r="F72" s="162">
        <f>H72+J72</f>
        <v>0</v>
      </c>
      <c r="G72" s="261">
        <f>ROUND(E72*F72,2)</f>
        <v>0</v>
      </c>
      <c r="H72" s="163"/>
      <c r="I72" s="163">
        <f>ROUND(E72*H72,2)</f>
        <v>0</v>
      </c>
      <c r="J72" s="163"/>
      <c r="K72" s="163">
        <f>ROUND(E72*J72,2)</f>
        <v>0</v>
      </c>
      <c r="L72" s="163">
        <v>21</v>
      </c>
      <c r="M72" s="163">
        <f>G72*(1+L72/100)</f>
        <v>0</v>
      </c>
      <c r="N72" s="158">
        <v>4.6999999999999999E-4</v>
      </c>
      <c r="O72" s="158">
        <f>ROUND(E72*N72,5)</f>
        <v>4.6999999999999999E-4</v>
      </c>
      <c r="P72" s="158">
        <v>0</v>
      </c>
      <c r="Q72" s="158">
        <f>ROUND(E72*P72,5)</f>
        <v>0</v>
      </c>
      <c r="R72" s="158"/>
      <c r="S72" s="158"/>
      <c r="T72" s="159">
        <v>0.35970999999999997</v>
      </c>
      <c r="U72" s="158">
        <f>ROUND(E72*T72,2)</f>
        <v>0.36</v>
      </c>
      <c r="V72" s="154"/>
      <c r="W72" s="154"/>
      <c r="X72" s="154"/>
      <c r="Y72" s="154"/>
      <c r="Z72" s="154"/>
      <c r="AA72" s="154"/>
      <c r="AB72" s="154"/>
      <c r="AC72" s="154"/>
      <c r="AD72" s="154"/>
      <c r="AE72" s="154" t="s">
        <v>140</v>
      </c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</row>
    <row r="73" spans="1:60" outlineLevel="1" x14ac:dyDescent="0.2">
      <c r="A73" s="256">
        <v>35</v>
      </c>
      <c r="B73" s="257" t="s">
        <v>227</v>
      </c>
      <c r="C73" s="258" t="s">
        <v>228</v>
      </c>
      <c r="D73" s="259" t="s">
        <v>203</v>
      </c>
      <c r="E73" s="260">
        <v>9</v>
      </c>
      <c r="F73" s="162">
        <f>H73+J73</f>
        <v>0</v>
      </c>
      <c r="G73" s="261">
        <f>ROUND(E73*F73,2)</f>
        <v>0</v>
      </c>
      <c r="H73" s="163"/>
      <c r="I73" s="163">
        <f>ROUND(E73*H73,2)</f>
        <v>0</v>
      </c>
      <c r="J73" s="163"/>
      <c r="K73" s="163">
        <f>ROUND(E73*J73,2)</f>
        <v>0</v>
      </c>
      <c r="L73" s="163">
        <v>21</v>
      </c>
      <c r="M73" s="163">
        <f>G73*(1+L73/100)</f>
        <v>0</v>
      </c>
      <c r="N73" s="158">
        <v>4.8000000000000001E-4</v>
      </c>
      <c r="O73" s="158">
        <f>ROUND(E73*N73,5)</f>
        <v>4.3200000000000001E-3</v>
      </c>
      <c r="P73" s="158">
        <v>0</v>
      </c>
      <c r="Q73" s="158">
        <f>ROUND(E73*P73,5)</f>
        <v>0</v>
      </c>
      <c r="R73" s="158"/>
      <c r="S73" s="158"/>
      <c r="T73" s="159">
        <v>0.35974</v>
      </c>
      <c r="U73" s="158">
        <f>ROUND(E73*T73,2)</f>
        <v>3.24</v>
      </c>
      <c r="V73" s="154"/>
      <c r="W73" s="154"/>
      <c r="X73" s="154"/>
      <c r="Y73" s="154"/>
      <c r="Z73" s="154"/>
      <c r="AA73" s="154"/>
      <c r="AB73" s="154"/>
      <c r="AC73" s="154"/>
      <c r="AD73" s="154"/>
      <c r="AE73" s="154" t="s">
        <v>185</v>
      </c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</row>
    <row r="74" spans="1:60" x14ac:dyDescent="0.2">
      <c r="A74" s="267" t="s">
        <v>135</v>
      </c>
      <c r="B74" s="268" t="s">
        <v>82</v>
      </c>
      <c r="C74" s="269" t="s">
        <v>83</v>
      </c>
      <c r="D74" s="270"/>
      <c r="E74" s="271"/>
      <c r="F74" s="272"/>
      <c r="G74" s="272">
        <f>SUMIF(AE75:AE77,"&lt;&gt;NOR",G75:G77)</f>
        <v>0</v>
      </c>
      <c r="H74" s="164"/>
      <c r="I74" s="164">
        <f>SUM(I75:I77)</f>
        <v>0</v>
      </c>
      <c r="J74" s="164"/>
      <c r="K74" s="164">
        <f>SUM(K75:K77)</f>
        <v>0</v>
      </c>
      <c r="L74" s="164"/>
      <c r="M74" s="164">
        <f>SUM(M75:M77)</f>
        <v>0</v>
      </c>
      <c r="N74" s="160"/>
      <c r="O74" s="160">
        <f>SUM(O75:O77)</f>
        <v>0.15368999999999999</v>
      </c>
      <c r="P74" s="160"/>
      <c r="Q74" s="160">
        <f>SUM(Q75:Q77)</f>
        <v>0.79698000000000002</v>
      </c>
      <c r="R74" s="160"/>
      <c r="S74" s="160"/>
      <c r="T74" s="161"/>
      <c r="U74" s="160">
        <f>SUM(U75:U77)</f>
        <v>40.51</v>
      </c>
      <c r="AE74" t="s">
        <v>136</v>
      </c>
    </row>
    <row r="75" spans="1:60" ht="22.5" outlineLevel="1" x14ac:dyDescent="0.2">
      <c r="A75" s="256">
        <v>36</v>
      </c>
      <c r="B75" s="257" t="s">
        <v>229</v>
      </c>
      <c r="C75" s="258" t="s">
        <v>230</v>
      </c>
      <c r="D75" s="259" t="s">
        <v>203</v>
      </c>
      <c r="E75" s="260">
        <v>33.4</v>
      </c>
      <c r="F75" s="162">
        <f>H75+J75</f>
        <v>0</v>
      </c>
      <c r="G75" s="261">
        <f>ROUND(E75*F75,2)</f>
        <v>0</v>
      </c>
      <c r="H75" s="163"/>
      <c r="I75" s="163">
        <f>ROUND(E75*H75,2)</f>
        <v>0</v>
      </c>
      <c r="J75" s="163"/>
      <c r="K75" s="163">
        <f>ROUND(E75*J75,2)</f>
        <v>0</v>
      </c>
      <c r="L75" s="163">
        <v>21</v>
      </c>
      <c r="M75" s="163">
        <f>G75*(1+L75/100)</f>
        <v>0</v>
      </c>
      <c r="N75" s="158">
        <v>4.3299999999999996E-3</v>
      </c>
      <c r="O75" s="158">
        <f>ROUND(E75*N75,5)</f>
        <v>0.14462</v>
      </c>
      <c r="P75" s="158">
        <v>0</v>
      </c>
      <c r="Q75" s="158">
        <f>ROUND(E75*P75,5)</f>
        <v>0</v>
      </c>
      <c r="R75" s="158"/>
      <c r="S75" s="158"/>
      <c r="T75" s="159">
        <v>0.74019999999999997</v>
      </c>
      <c r="U75" s="158">
        <f>ROUND(E75*T75,2)</f>
        <v>24.72</v>
      </c>
      <c r="V75" s="154"/>
      <c r="W75" s="154"/>
      <c r="X75" s="154"/>
      <c r="Y75" s="154"/>
      <c r="Z75" s="154"/>
      <c r="AA75" s="154"/>
      <c r="AB75" s="154"/>
      <c r="AC75" s="154"/>
      <c r="AD75" s="154"/>
      <c r="AE75" s="154" t="s">
        <v>140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</row>
    <row r="76" spans="1:60" outlineLevel="1" x14ac:dyDescent="0.2">
      <c r="A76" s="256"/>
      <c r="B76" s="257"/>
      <c r="C76" s="262" t="s">
        <v>231</v>
      </c>
      <c r="D76" s="263"/>
      <c r="E76" s="264"/>
      <c r="F76" s="265"/>
      <c r="G76" s="266"/>
      <c r="H76" s="163"/>
      <c r="I76" s="163"/>
      <c r="J76" s="163"/>
      <c r="K76" s="163"/>
      <c r="L76" s="163"/>
      <c r="M76" s="163"/>
      <c r="N76" s="158"/>
      <c r="O76" s="158"/>
      <c r="P76" s="158"/>
      <c r="Q76" s="158"/>
      <c r="R76" s="158"/>
      <c r="S76" s="158"/>
      <c r="T76" s="159"/>
      <c r="U76" s="158"/>
      <c r="V76" s="154"/>
      <c r="W76" s="154"/>
      <c r="X76" s="154"/>
      <c r="Y76" s="154"/>
      <c r="Z76" s="154"/>
      <c r="AA76" s="154"/>
      <c r="AB76" s="154"/>
      <c r="AC76" s="154"/>
      <c r="AD76" s="154"/>
      <c r="AE76" s="154" t="s">
        <v>142</v>
      </c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5" t="str">
        <f>C76</f>
        <v>mč. D117- 19; mč.3.107- 14,4</v>
      </c>
      <c r="BB76" s="154"/>
      <c r="BC76" s="154"/>
      <c r="BD76" s="154"/>
      <c r="BE76" s="154"/>
      <c r="BF76" s="154"/>
      <c r="BG76" s="154"/>
      <c r="BH76" s="154"/>
    </row>
    <row r="77" spans="1:60" outlineLevel="1" x14ac:dyDescent="0.2">
      <c r="A77" s="256">
        <v>37</v>
      </c>
      <c r="B77" s="257" t="s">
        <v>232</v>
      </c>
      <c r="C77" s="258" t="s">
        <v>233</v>
      </c>
      <c r="D77" s="259" t="s">
        <v>203</v>
      </c>
      <c r="E77" s="260">
        <v>18.5</v>
      </c>
      <c r="F77" s="162">
        <f>H77+J77</f>
        <v>0</v>
      </c>
      <c r="G77" s="261">
        <f>ROUND(E77*F77,2)</f>
        <v>0</v>
      </c>
      <c r="H77" s="163"/>
      <c r="I77" s="163">
        <f>ROUND(E77*H77,2)</f>
        <v>0</v>
      </c>
      <c r="J77" s="163"/>
      <c r="K77" s="163">
        <f>ROUND(E77*J77,2)</f>
        <v>0</v>
      </c>
      <c r="L77" s="163">
        <v>21</v>
      </c>
      <c r="M77" s="163">
        <f>G77*(1+L77/100)</f>
        <v>0</v>
      </c>
      <c r="N77" s="158">
        <v>4.8999999999999998E-4</v>
      </c>
      <c r="O77" s="158">
        <f>ROUND(E77*N77,5)</f>
        <v>9.0699999999999999E-3</v>
      </c>
      <c r="P77" s="158">
        <v>4.308E-2</v>
      </c>
      <c r="Q77" s="158">
        <f>ROUND(E77*P77,5)</f>
        <v>0.79698000000000002</v>
      </c>
      <c r="R77" s="158"/>
      <c r="S77" s="158"/>
      <c r="T77" s="159">
        <v>0.85326999999999997</v>
      </c>
      <c r="U77" s="158">
        <f>ROUND(E77*T77,2)</f>
        <v>15.79</v>
      </c>
      <c r="V77" s="154"/>
      <c r="W77" s="154"/>
      <c r="X77" s="154"/>
      <c r="Y77" s="154"/>
      <c r="Z77" s="154"/>
      <c r="AA77" s="154"/>
      <c r="AB77" s="154"/>
      <c r="AC77" s="154"/>
      <c r="AD77" s="154"/>
      <c r="AE77" s="154" t="s">
        <v>185</v>
      </c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</row>
    <row r="78" spans="1:60" x14ac:dyDescent="0.2">
      <c r="A78" s="267" t="s">
        <v>135</v>
      </c>
      <c r="B78" s="268" t="s">
        <v>84</v>
      </c>
      <c r="C78" s="269" t="s">
        <v>85</v>
      </c>
      <c r="D78" s="270"/>
      <c r="E78" s="271"/>
      <c r="F78" s="272"/>
      <c r="G78" s="272">
        <f>SUMIF(AE79:AE98,"&lt;&gt;NOR",G79:G98)</f>
        <v>0</v>
      </c>
      <c r="H78" s="164"/>
      <c r="I78" s="164">
        <f>SUM(I79:I98)</f>
        <v>0</v>
      </c>
      <c r="J78" s="164"/>
      <c r="K78" s="164">
        <f>SUM(K79:K98)</f>
        <v>0</v>
      </c>
      <c r="L78" s="164"/>
      <c r="M78" s="164">
        <f>SUM(M79:M98)</f>
        <v>0</v>
      </c>
      <c r="N78" s="160"/>
      <c r="O78" s="160">
        <f>SUM(O79:O98)</f>
        <v>0.10651999999999999</v>
      </c>
      <c r="P78" s="160"/>
      <c r="Q78" s="160">
        <f>SUM(Q79:Q98)</f>
        <v>0.20889999999999997</v>
      </c>
      <c r="R78" s="160"/>
      <c r="S78" s="160"/>
      <c r="T78" s="161"/>
      <c r="U78" s="160">
        <f>SUM(U79:U98)</f>
        <v>41.37</v>
      </c>
      <c r="AE78" t="s">
        <v>136</v>
      </c>
    </row>
    <row r="79" spans="1:60" outlineLevel="1" x14ac:dyDescent="0.2">
      <c r="A79" s="256">
        <v>38</v>
      </c>
      <c r="B79" s="257" t="s">
        <v>234</v>
      </c>
      <c r="C79" s="258" t="s">
        <v>235</v>
      </c>
      <c r="D79" s="259" t="s">
        <v>145</v>
      </c>
      <c r="E79" s="260">
        <v>1</v>
      </c>
      <c r="F79" s="162">
        <f>H79+J79</f>
        <v>0</v>
      </c>
      <c r="G79" s="261">
        <f>ROUND(E79*F79,2)</f>
        <v>0</v>
      </c>
      <c r="H79" s="163"/>
      <c r="I79" s="163">
        <f>ROUND(E79*H79,2)</f>
        <v>0</v>
      </c>
      <c r="J79" s="163"/>
      <c r="K79" s="163">
        <f>ROUND(E79*J79,2)</f>
        <v>0</v>
      </c>
      <c r="L79" s="163">
        <v>21</v>
      </c>
      <c r="M79" s="163">
        <f>G79*(1+L79/100)</f>
        <v>0</v>
      </c>
      <c r="N79" s="158">
        <v>3.1800000000000001E-3</v>
      </c>
      <c r="O79" s="158">
        <f>ROUND(E79*N79,5)</f>
        <v>3.1800000000000001E-3</v>
      </c>
      <c r="P79" s="158">
        <v>0</v>
      </c>
      <c r="Q79" s="158">
        <f>ROUND(E79*P79,5)</f>
        <v>0</v>
      </c>
      <c r="R79" s="158"/>
      <c r="S79" s="158"/>
      <c r="T79" s="159">
        <v>2.5339</v>
      </c>
      <c r="U79" s="158">
        <f>ROUND(E79*T79,2)</f>
        <v>2.5299999999999998</v>
      </c>
      <c r="V79" s="154"/>
      <c r="W79" s="154"/>
      <c r="X79" s="154"/>
      <c r="Y79" s="154"/>
      <c r="Z79" s="154"/>
      <c r="AA79" s="154"/>
      <c r="AB79" s="154"/>
      <c r="AC79" s="154"/>
      <c r="AD79" s="154"/>
      <c r="AE79" s="154" t="s">
        <v>140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</row>
    <row r="80" spans="1:60" outlineLevel="1" x14ac:dyDescent="0.2">
      <c r="A80" s="256"/>
      <c r="B80" s="257"/>
      <c r="C80" s="262" t="s">
        <v>236</v>
      </c>
      <c r="D80" s="263"/>
      <c r="E80" s="264"/>
      <c r="F80" s="265"/>
      <c r="G80" s="266"/>
      <c r="H80" s="163"/>
      <c r="I80" s="163"/>
      <c r="J80" s="163"/>
      <c r="K80" s="163"/>
      <c r="L80" s="163"/>
      <c r="M80" s="163"/>
      <c r="N80" s="158"/>
      <c r="O80" s="158"/>
      <c r="P80" s="158"/>
      <c r="Q80" s="158"/>
      <c r="R80" s="158"/>
      <c r="S80" s="158"/>
      <c r="T80" s="159"/>
      <c r="U80" s="158"/>
      <c r="V80" s="154"/>
      <c r="W80" s="154"/>
      <c r="X80" s="154"/>
      <c r="Y80" s="154"/>
      <c r="Z80" s="154"/>
      <c r="AA80" s="154"/>
      <c r="AB80" s="154"/>
      <c r="AC80" s="154"/>
      <c r="AD80" s="154"/>
      <c r="AE80" s="154" t="s">
        <v>142</v>
      </c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5" t="str">
        <f>C80</f>
        <v>mč. D117- 1</v>
      </c>
      <c r="BB80" s="154"/>
      <c r="BC80" s="154"/>
      <c r="BD80" s="154"/>
      <c r="BE80" s="154"/>
      <c r="BF80" s="154"/>
      <c r="BG80" s="154"/>
      <c r="BH80" s="154"/>
    </row>
    <row r="81" spans="1:60" outlineLevel="1" x14ac:dyDescent="0.2">
      <c r="A81" s="256">
        <v>39</v>
      </c>
      <c r="B81" s="257" t="s">
        <v>237</v>
      </c>
      <c r="C81" s="258" t="s">
        <v>238</v>
      </c>
      <c r="D81" s="259" t="s">
        <v>145</v>
      </c>
      <c r="E81" s="260">
        <v>1</v>
      </c>
      <c r="F81" s="162">
        <f>H81+J81</f>
        <v>0</v>
      </c>
      <c r="G81" s="261">
        <f>ROUND(E81*F81,2)</f>
        <v>0</v>
      </c>
      <c r="H81" s="163"/>
      <c r="I81" s="163">
        <f>ROUND(E81*H81,2)</f>
        <v>0</v>
      </c>
      <c r="J81" s="163"/>
      <c r="K81" s="163">
        <f>ROUND(E81*J81,2)</f>
        <v>0</v>
      </c>
      <c r="L81" s="163">
        <v>21</v>
      </c>
      <c r="M81" s="163">
        <f>G81*(1+L81/100)</f>
        <v>0</v>
      </c>
      <c r="N81" s="158">
        <v>1.41E-3</v>
      </c>
      <c r="O81" s="158">
        <f>ROUND(E81*N81,5)</f>
        <v>1.41E-3</v>
      </c>
      <c r="P81" s="158">
        <v>0</v>
      </c>
      <c r="Q81" s="158">
        <f>ROUND(E81*P81,5)</f>
        <v>0</v>
      </c>
      <c r="R81" s="158"/>
      <c r="S81" s="158"/>
      <c r="T81" s="159">
        <v>2.46922</v>
      </c>
      <c r="U81" s="158">
        <f>ROUND(E81*T81,2)</f>
        <v>2.4700000000000002</v>
      </c>
      <c r="V81" s="154"/>
      <c r="W81" s="154"/>
      <c r="X81" s="154"/>
      <c r="Y81" s="154"/>
      <c r="Z81" s="154"/>
      <c r="AA81" s="154"/>
      <c r="AB81" s="154"/>
      <c r="AC81" s="154"/>
      <c r="AD81" s="154"/>
      <c r="AE81" s="154" t="s">
        <v>140</v>
      </c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</row>
    <row r="82" spans="1:60" outlineLevel="1" x14ac:dyDescent="0.2">
      <c r="A82" s="256"/>
      <c r="B82" s="257"/>
      <c r="C82" s="262" t="s">
        <v>236</v>
      </c>
      <c r="D82" s="263"/>
      <c r="E82" s="264"/>
      <c r="F82" s="265"/>
      <c r="G82" s="266"/>
      <c r="H82" s="163"/>
      <c r="I82" s="163"/>
      <c r="J82" s="163"/>
      <c r="K82" s="163"/>
      <c r="L82" s="163"/>
      <c r="M82" s="163"/>
      <c r="N82" s="158"/>
      <c r="O82" s="158"/>
      <c r="P82" s="158"/>
      <c r="Q82" s="158"/>
      <c r="R82" s="158"/>
      <c r="S82" s="158"/>
      <c r="T82" s="159"/>
      <c r="U82" s="158"/>
      <c r="V82" s="154"/>
      <c r="W82" s="154"/>
      <c r="X82" s="154"/>
      <c r="Y82" s="154"/>
      <c r="Z82" s="154"/>
      <c r="AA82" s="154"/>
      <c r="AB82" s="154"/>
      <c r="AC82" s="154"/>
      <c r="AD82" s="154"/>
      <c r="AE82" s="154" t="s">
        <v>142</v>
      </c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5" t="str">
        <f>C82</f>
        <v>mč. D117- 1</v>
      </c>
      <c r="BB82" s="154"/>
      <c r="BC82" s="154"/>
      <c r="BD82" s="154"/>
      <c r="BE82" s="154"/>
      <c r="BF82" s="154"/>
      <c r="BG82" s="154"/>
      <c r="BH82" s="154"/>
    </row>
    <row r="83" spans="1:60" outlineLevel="1" x14ac:dyDescent="0.2">
      <c r="A83" s="256">
        <v>40</v>
      </c>
      <c r="B83" s="257" t="s">
        <v>239</v>
      </c>
      <c r="C83" s="258" t="s">
        <v>240</v>
      </c>
      <c r="D83" s="259" t="s">
        <v>145</v>
      </c>
      <c r="E83" s="260">
        <v>3</v>
      </c>
      <c r="F83" s="162">
        <f>H83+J83</f>
        <v>0</v>
      </c>
      <c r="G83" s="261">
        <f>ROUND(E83*F83,2)</f>
        <v>0</v>
      </c>
      <c r="H83" s="163"/>
      <c r="I83" s="163">
        <f>ROUND(E83*H83,2)</f>
        <v>0</v>
      </c>
      <c r="J83" s="163"/>
      <c r="K83" s="163">
        <f>ROUND(E83*J83,2)</f>
        <v>0</v>
      </c>
      <c r="L83" s="163">
        <v>21</v>
      </c>
      <c r="M83" s="163">
        <f>G83*(1+L83/100)</f>
        <v>0</v>
      </c>
      <c r="N83" s="158">
        <v>1.57E-3</v>
      </c>
      <c r="O83" s="158">
        <f>ROUND(E83*N83,5)</f>
        <v>4.7099999999999998E-3</v>
      </c>
      <c r="P83" s="158">
        <v>0</v>
      </c>
      <c r="Q83" s="158">
        <f>ROUND(E83*P83,5)</f>
        <v>0</v>
      </c>
      <c r="R83" s="158"/>
      <c r="S83" s="158"/>
      <c r="T83" s="159">
        <v>8.7904699999999991</v>
      </c>
      <c r="U83" s="158">
        <f>ROUND(E83*T83,2)</f>
        <v>26.37</v>
      </c>
      <c r="V83" s="154"/>
      <c r="W83" s="154"/>
      <c r="X83" s="154"/>
      <c r="Y83" s="154"/>
      <c r="Z83" s="154"/>
      <c r="AA83" s="154"/>
      <c r="AB83" s="154"/>
      <c r="AC83" s="154"/>
      <c r="AD83" s="154"/>
      <c r="AE83" s="154" t="s">
        <v>140</v>
      </c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</row>
    <row r="84" spans="1:60" outlineLevel="1" x14ac:dyDescent="0.2">
      <c r="A84" s="256"/>
      <c r="B84" s="257"/>
      <c r="C84" s="262" t="s">
        <v>241</v>
      </c>
      <c r="D84" s="263"/>
      <c r="E84" s="264"/>
      <c r="F84" s="265"/>
      <c r="G84" s="266"/>
      <c r="H84" s="163"/>
      <c r="I84" s="163"/>
      <c r="J84" s="163"/>
      <c r="K84" s="163"/>
      <c r="L84" s="163"/>
      <c r="M84" s="163"/>
      <c r="N84" s="158"/>
      <c r="O84" s="158"/>
      <c r="P84" s="158"/>
      <c r="Q84" s="158"/>
      <c r="R84" s="158"/>
      <c r="S84" s="158"/>
      <c r="T84" s="159"/>
      <c r="U84" s="158"/>
      <c r="V84" s="154"/>
      <c r="W84" s="154"/>
      <c r="X84" s="154"/>
      <c r="Y84" s="154"/>
      <c r="Z84" s="154"/>
      <c r="AA84" s="154"/>
      <c r="AB84" s="154"/>
      <c r="AC84" s="154"/>
      <c r="AD84" s="154"/>
      <c r="AE84" s="154" t="s">
        <v>142</v>
      </c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5" t="str">
        <f>C84</f>
        <v>mč. D117- 1; mč.3.107- 2</v>
      </c>
      <c r="BB84" s="154"/>
      <c r="BC84" s="154"/>
      <c r="BD84" s="154"/>
      <c r="BE84" s="154"/>
      <c r="BF84" s="154"/>
      <c r="BG84" s="154"/>
      <c r="BH84" s="154"/>
    </row>
    <row r="85" spans="1:60" outlineLevel="1" x14ac:dyDescent="0.2">
      <c r="A85" s="256">
        <v>41</v>
      </c>
      <c r="B85" s="257" t="s">
        <v>242</v>
      </c>
      <c r="C85" s="258" t="s">
        <v>359</v>
      </c>
      <c r="D85" s="259" t="s">
        <v>145</v>
      </c>
      <c r="E85" s="260">
        <v>3</v>
      </c>
      <c r="F85" s="162">
        <f>H85+J85</f>
        <v>0</v>
      </c>
      <c r="G85" s="261">
        <f>ROUND(E85*F85,2)</f>
        <v>0</v>
      </c>
      <c r="H85" s="163"/>
      <c r="I85" s="163">
        <f>ROUND(E85*H85,2)</f>
        <v>0</v>
      </c>
      <c r="J85" s="163"/>
      <c r="K85" s="163">
        <f>ROUND(E85*J85,2)</f>
        <v>0</v>
      </c>
      <c r="L85" s="163">
        <v>21</v>
      </c>
      <c r="M85" s="163">
        <f>G85*(1+L85/100)</f>
        <v>0</v>
      </c>
      <c r="N85" s="158">
        <v>4.3899999999999998E-3</v>
      </c>
      <c r="O85" s="158">
        <f>ROUND(E85*N85,5)</f>
        <v>1.3169999999999999E-2</v>
      </c>
      <c r="P85" s="158">
        <v>0</v>
      </c>
      <c r="Q85" s="158">
        <f>ROUND(E85*P85,5)</f>
        <v>0</v>
      </c>
      <c r="R85" s="158"/>
      <c r="S85" s="158"/>
      <c r="T85" s="159">
        <v>1.4769099999999999</v>
      </c>
      <c r="U85" s="158">
        <f>ROUND(E85*T85,2)</f>
        <v>4.43</v>
      </c>
      <c r="V85" s="154"/>
      <c r="W85" s="154"/>
      <c r="X85" s="154"/>
      <c r="Y85" s="154"/>
      <c r="Z85" s="154"/>
      <c r="AA85" s="154"/>
      <c r="AB85" s="154"/>
      <c r="AC85" s="154"/>
      <c r="AD85" s="154"/>
      <c r="AE85" s="154" t="s">
        <v>140</v>
      </c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</row>
    <row r="86" spans="1:60" outlineLevel="1" x14ac:dyDescent="0.2">
      <c r="A86" s="256"/>
      <c r="B86" s="257"/>
      <c r="C86" s="262" t="s">
        <v>241</v>
      </c>
      <c r="D86" s="263"/>
      <c r="E86" s="264"/>
      <c r="F86" s="265"/>
      <c r="G86" s="266"/>
      <c r="H86" s="163"/>
      <c r="I86" s="163"/>
      <c r="J86" s="163"/>
      <c r="K86" s="163"/>
      <c r="L86" s="163"/>
      <c r="M86" s="163"/>
      <c r="N86" s="158"/>
      <c r="O86" s="158"/>
      <c r="P86" s="158"/>
      <c r="Q86" s="158"/>
      <c r="R86" s="158"/>
      <c r="S86" s="158"/>
      <c r="T86" s="159"/>
      <c r="U86" s="158"/>
      <c r="V86" s="154"/>
      <c r="W86" s="154"/>
      <c r="X86" s="154"/>
      <c r="Y86" s="154"/>
      <c r="Z86" s="154"/>
      <c r="AA86" s="154"/>
      <c r="AB86" s="154"/>
      <c r="AC86" s="154"/>
      <c r="AD86" s="154"/>
      <c r="AE86" s="154" t="s">
        <v>142</v>
      </c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5" t="str">
        <f>C86</f>
        <v>mč. D117- 1; mč.3.107- 2</v>
      </c>
      <c r="BB86" s="154"/>
      <c r="BC86" s="154"/>
      <c r="BD86" s="154"/>
      <c r="BE86" s="154"/>
      <c r="BF86" s="154"/>
      <c r="BG86" s="154"/>
      <c r="BH86" s="154"/>
    </row>
    <row r="87" spans="1:60" ht="22.5" outlineLevel="1" x14ac:dyDescent="0.2">
      <c r="A87" s="256">
        <v>42</v>
      </c>
      <c r="B87" s="257" t="s">
        <v>243</v>
      </c>
      <c r="C87" s="258" t="s">
        <v>244</v>
      </c>
      <c r="D87" s="259" t="s">
        <v>145</v>
      </c>
      <c r="E87" s="260">
        <v>3</v>
      </c>
      <c r="F87" s="162">
        <f>H87+J87</f>
        <v>0</v>
      </c>
      <c r="G87" s="261">
        <f>ROUND(E87*F87,2)</f>
        <v>0</v>
      </c>
      <c r="H87" s="163"/>
      <c r="I87" s="163">
        <f>ROUND(E87*H87,2)</f>
        <v>0</v>
      </c>
      <c r="J87" s="163"/>
      <c r="K87" s="163">
        <f>ROUND(E87*J87,2)</f>
        <v>0</v>
      </c>
      <c r="L87" s="163">
        <v>21</v>
      </c>
      <c r="M87" s="163">
        <f>G87*(1+L87/100)</f>
        <v>0</v>
      </c>
      <c r="N87" s="158">
        <v>9.2000000000000003E-4</v>
      </c>
      <c r="O87" s="158">
        <f>ROUND(E87*N87,5)</f>
        <v>2.7599999999999999E-3</v>
      </c>
      <c r="P87" s="158">
        <v>0</v>
      </c>
      <c r="Q87" s="158">
        <f>ROUND(E87*P87,5)</f>
        <v>0</v>
      </c>
      <c r="R87" s="158"/>
      <c r="S87" s="158"/>
      <c r="T87" s="159">
        <v>0.58699999999999997</v>
      </c>
      <c r="U87" s="158">
        <f>ROUND(E87*T87,2)</f>
        <v>1.76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 t="s">
        <v>140</v>
      </c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1:60" outlineLevel="1" x14ac:dyDescent="0.2">
      <c r="A88" s="256"/>
      <c r="B88" s="257"/>
      <c r="C88" s="262" t="s">
        <v>241</v>
      </c>
      <c r="D88" s="263"/>
      <c r="E88" s="264"/>
      <c r="F88" s="265"/>
      <c r="G88" s="266"/>
      <c r="H88" s="163"/>
      <c r="I88" s="163"/>
      <c r="J88" s="163"/>
      <c r="K88" s="163"/>
      <c r="L88" s="163"/>
      <c r="M88" s="163"/>
      <c r="N88" s="158"/>
      <c r="O88" s="158"/>
      <c r="P88" s="158"/>
      <c r="Q88" s="158"/>
      <c r="R88" s="158"/>
      <c r="S88" s="158"/>
      <c r="T88" s="159"/>
      <c r="U88" s="158"/>
      <c r="V88" s="154"/>
      <c r="W88" s="154"/>
      <c r="X88" s="154"/>
      <c r="Y88" s="154"/>
      <c r="Z88" s="154"/>
      <c r="AA88" s="154"/>
      <c r="AB88" s="154"/>
      <c r="AC88" s="154"/>
      <c r="AD88" s="154"/>
      <c r="AE88" s="154" t="s">
        <v>142</v>
      </c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5" t="str">
        <f>C88</f>
        <v>mč. D117- 1; mč.3.107- 2</v>
      </c>
      <c r="BB88" s="154"/>
      <c r="BC88" s="154"/>
      <c r="BD88" s="154"/>
      <c r="BE88" s="154"/>
      <c r="BF88" s="154"/>
      <c r="BG88" s="154"/>
      <c r="BH88" s="154"/>
    </row>
    <row r="89" spans="1:60" outlineLevel="1" x14ac:dyDescent="0.2">
      <c r="A89" s="256">
        <v>43</v>
      </c>
      <c r="B89" s="257" t="s">
        <v>245</v>
      </c>
      <c r="C89" s="258" t="s">
        <v>246</v>
      </c>
      <c r="D89" s="259" t="s">
        <v>145</v>
      </c>
      <c r="E89" s="260">
        <v>3</v>
      </c>
      <c r="F89" s="162">
        <f>H89+J89</f>
        <v>0</v>
      </c>
      <c r="G89" s="261">
        <f>ROUND(E89*F89,2)</f>
        <v>0</v>
      </c>
      <c r="H89" s="163"/>
      <c r="I89" s="163">
        <f>ROUND(E89*H89,2)</f>
        <v>0</v>
      </c>
      <c r="J89" s="163"/>
      <c r="K89" s="163">
        <f>ROUND(E89*J89,2)</f>
        <v>0</v>
      </c>
      <c r="L89" s="163">
        <v>21</v>
      </c>
      <c r="M89" s="163">
        <f>G89*(1+L89/100)</f>
        <v>0</v>
      </c>
      <c r="N89" s="158">
        <v>0</v>
      </c>
      <c r="O89" s="158">
        <f>ROUND(E89*N89,5)</f>
        <v>0</v>
      </c>
      <c r="P89" s="158">
        <v>0</v>
      </c>
      <c r="Q89" s="158">
        <f>ROUND(E89*P89,5)</f>
        <v>0</v>
      </c>
      <c r="R89" s="158"/>
      <c r="S89" s="158"/>
      <c r="T89" s="159">
        <v>0</v>
      </c>
      <c r="U89" s="158">
        <f>ROUND(E89*T89,2)</f>
        <v>0</v>
      </c>
      <c r="V89" s="154"/>
      <c r="W89" s="154"/>
      <c r="X89" s="154"/>
      <c r="Y89" s="154"/>
      <c r="Z89" s="154"/>
      <c r="AA89" s="154"/>
      <c r="AB89" s="154"/>
      <c r="AC89" s="154"/>
      <c r="AD89" s="154"/>
      <c r="AE89" s="154" t="s">
        <v>146</v>
      </c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1:60" outlineLevel="1" x14ac:dyDescent="0.2">
      <c r="A90" s="256"/>
      <c r="B90" s="257"/>
      <c r="C90" s="262" t="s">
        <v>241</v>
      </c>
      <c r="D90" s="263"/>
      <c r="E90" s="264"/>
      <c r="F90" s="265"/>
      <c r="G90" s="266"/>
      <c r="H90" s="163"/>
      <c r="I90" s="163"/>
      <c r="J90" s="163"/>
      <c r="K90" s="163"/>
      <c r="L90" s="163"/>
      <c r="M90" s="163"/>
      <c r="N90" s="158"/>
      <c r="O90" s="158"/>
      <c r="P90" s="158"/>
      <c r="Q90" s="158"/>
      <c r="R90" s="158"/>
      <c r="S90" s="158"/>
      <c r="T90" s="159"/>
      <c r="U90" s="158"/>
      <c r="V90" s="154"/>
      <c r="W90" s="154"/>
      <c r="X90" s="154"/>
      <c r="Y90" s="154"/>
      <c r="Z90" s="154"/>
      <c r="AA90" s="154"/>
      <c r="AB90" s="154"/>
      <c r="AC90" s="154"/>
      <c r="AD90" s="154"/>
      <c r="AE90" s="154" t="s">
        <v>142</v>
      </c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5" t="str">
        <f>C90</f>
        <v>mč. D117- 1; mč.3.107- 2</v>
      </c>
      <c r="BB90" s="154"/>
      <c r="BC90" s="154"/>
      <c r="BD90" s="154"/>
      <c r="BE90" s="154"/>
      <c r="BF90" s="154"/>
      <c r="BG90" s="154"/>
      <c r="BH90" s="154"/>
    </row>
    <row r="91" spans="1:60" outlineLevel="1" x14ac:dyDescent="0.2">
      <c r="A91" s="256">
        <v>44</v>
      </c>
      <c r="B91" s="257" t="s">
        <v>247</v>
      </c>
      <c r="C91" s="258" t="s">
        <v>355</v>
      </c>
      <c r="D91" s="259" t="s">
        <v>248</v>
      </c>
      <c r="E91" s="260">
        <v>1</v>
      </c>
      <c r="F91" s="162">
        <f t="shared" ref="F91:F98" si="0">H91+J91</f>
        <v>0</v>
      </c>
      <c r="G91" s="261">
        <f t="shared" ref="G91:G98" si="1">ROUND(E91*F91,2)</f>
        <v>0</v>
      </c>
      <c r="H91" s="163"/>
      <c r="I91" s="163">
        <f t="shared" ref="I91:I98" si="2">ROUND(E91*H91,2)</f>
        <v>0</v>
      </c>
      <c r="J91" s="163"/>
      <c r="K91" s="163">
        <f t="shared" ref="K91:K98" si="3">ROUND(E91*J91,2)</f>
        <v>0</v>
      </c>
      <c r="L91" s="163">
        <v>21</v>
      </c>
      <c r="M91" s="163">
        <f t="shared" ref="M91:M98" si="4">G91*(1+L91/100)</f>
        <v>0</v>
      </c>
      <c r="N91" s="158">
        <v>2.794E-2</v>
      </c>
      <c r="O91" s="158">
        <f t="shared" ref="O91:O98" si="5">ROUND(E91*N91,5)</f>
        <v>2.794E-2</v>
      </c>
      <c r="P91" s="158">
        <v>0</v>
      </c>
      <c r="Q91" s="158">
        <f t="shared" ref="Q91:Q98" si="6">ROUND(E91*P91,5)</f>
        <v>0</v>
      </c>
      <c r="R91" s="158"/>
      <c r="S91" s="158"/>
      <c r="T91" s="159">
        <v>1.5</v>
      </c>
      <c r="U91" s="158">
        <f t="shared" ref="U91:U98" si="7">ROUND(E91*T91,2)</f>
        <v>1.5</v>
      </c>
      <c r="V91" s="154"/>
      <c r="W91" s="154"/>
      <c r="X91" s="154"/>
      <c r="Y91" s="154"/>
      <c r="Z91" s="154"/>
      <c r="AA91" s="154"/>
      <c r="AB91" s="154"/>
      <c r="AC91" s="154"/>
      <c r="AD91" s="154"/>
      <c r="AE91" s="154" t="s">
        <v>140</v>
      </c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</row>
    <row r="92" spans="1:60" outlineLevel="1" x14ac:dyDescent="0.2">
      <c r="A92" s="256">
        <v>45</v>
      </c>
      <c r="B92" s="257" t="s">
        <v>249</v>
      </c>
      <c r="C92" s="258" t="s">
        <v>356</v>
      </c>
      <c r="D92" s="259" t="s">
        <v>145</v>
      </c>
      <c r="E92" s="260">
        <v>1</v>
      </c>
      <c r="F92" s="162">
        <f t="shared" si="0"/>
        <v>0</v>
      </c>
      <c r="G92" s="261">
        <f t="shared" si="1"/>
        <v>0</v>
      </c>
      <c r="H92" s="163"/>
      <c r="I92" s="163">
        <f t="shared" si="2"/>
        <v>0</v>
      </c>
      <c r="J92" s="163"/>
      <c r="K92" s="163">
        <f t="shared" si="3"/>
        <v>0</v>
      </c>
      <c r="L92" s="163">
        <v>21</v>
      </c>
      <c r="M92" s="163">
        <f t="shared" si="4"/>
        <v>0</v>
      </c>
      <c r="N92" s="158">
        <v>2.5000000000000001E-3</v>
      </c>
      <c r="O92" s="158">
        <f t="shared" si="5"/>
        <v>2.5000000000000001E-3</v>
      </c>
      <c r="P92" s="158">
        <v>0</v>
      </c>
      <c r="Q92" s="158">
        <f t="shared" si="6"/>
        <v>0</v>
      </c>
      <c r="R92" s="158"/>
      <c r="S92" s="158"/>
      <c r="T92" s="159">
        <v>0</v>
      </c>
      <c r="U92" s="158">
        <f t="shared" si="7"/>
        <v>0</v>
      </c>
      <c r="V92" s="154"/>
      <c r="W92" s="154"/>
      <c r="X92" s="154"/>
      <c r="Y92" s="154"/>
      <c r="Z92" s="154"/>
      <c r="AA92" s="154"/>
      <c r="AB92" s="154"/>
      <c r="AC92" s="154"/>
      <c r="AD92" s="154"/>
      <c r="AE92" s="154" t="s">
        <v>146</v>
      </c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</row>
    <row r="93" spans="1:60" outlineLevel="1" x14ac:dyDescent="0.2">
      <c r="A93" s="256">
        <v>46</v>
      </c>
      <c r="B93" s="257" t="s">
        <v>250</v>
      </c>
      <c r="C93" s="258" t="s">
        <v>251</v>
      </c>
      <c r="D93" s="259" t="s">
        <v>145</v>
      </c>
      <c r="E93" s="260">
        <v>2</v>
      </c>
      <c r="F93" s="162">
        <f t="shared" si="0"/>
        <v>0</v>
      </c>
      <c r="G93" s="261">
        <f t="shared" si="1"/>
        <v>0</v>
      </c>
      <c r="H93" s="163"/>
      <c r="I93" s="163">
        <f t="shared" si="2"/>
        <v>0</v>
      </c>
      <c r="J93" s="163"/>
      <c r="K93" s="163">
        <f t="shared" si="3"/>
        <v>0</v>
      </c>
      <c r="L93" s="163">
        <v>21</v>
      </c>
      <c r="M93" s="163">
        <f t="shared" si="4"/>
        <v>0</v>
      </c>
      <c r="N93" s="158">
        <v>1.0999999999999999E-2</v>
      </c>
      <c r="O93" s="158">
        <f t="shared" si="5"/>
        <v>2.1999999999999999E-2</v>
      </c>
      <c r="P93" s="158">
        <v>0</v>
      </c>
      <c r="Q93" s="158">
        <f t="shared" si="6"/>
        <v>0</v>
      </c>
      <c r="R93" s="158"/>
      <c r="S93" s="158"/>
      <c r="T93" s="159">
        <v>0</v>
      </c>
      <c r="U93" s="158">
        <f t="shared" si="7"/>
        <v>0</v>
      </c>
      <c r="V93" s="154"/>
      <c r="W93" s="154"/>
      <c r="X93" s="154"/>
      <c r="Y93" s="154"/>
      <c r="Z93" s="154"/>
      <c r="AA93" s="154"/>
      <c r="AB93" s="154"/>
      <c r="AC93" s="154"/>
      <c r="AD93" s="154"/>
      <c r="AE93" s="154" t="s">
        <v>146</v>
      </c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</row>
    <row r="94" spans="1:60" outlineLevel="1" x14ac:dyDescent="0.2">
      <c r="A94" s="256">
        <v>47</v>
      </c>
      <c r="B94" s="257" t="s">
        <v>252</v>
      </c>
      <c r="C94" s="258" t="s">
        <v>253</v>
      </c>
      <c r="D94" s="259" t="s">
        <v>248</v>
      </c>
      <c r="E94" s="260">
        <v>1</v>
      </c>
      <c r="F94" s="162">
        <f t="shared" si="0"/>
        <v>0</v>
      </c>
      <c r="G94" s="261">
        <f t="shared" si="1"/>
        <v>0</v>
      </c>
      <c r="H94" s="163"/>
      <c r="I94" s="163">
        <f t="shared" si="2"/>
        <v>0</v>
      </c>
      <c r="J94" s="163"/>
      <c r="K94" s="163">
        <f t="shared" si="3"/>
        <v>0</v>
      </c>
      <c r="L94" s="163">
        <v>21</v>
      </c>
      <c r="M94" s="163">
        <f t="shared" si="4"/>
        <v>0</v>
      </c>
      <c r="N94" s="158">
        <v>0</v>
      </c>
      <c r="O94" s="158">
        <f t="shared" si="5"/>
        <v>0</v>
      </c>
      <c r="P94" s="158">
        <v>3.2899999999999999E-2</v>
      </c>
      <c r="Q94" s="158">
        <f t="shared" si="6"/>
        <v>3.2899999999999999E-2</v>
      </c>
      <c r="R94" s="158"/>
      <c r="S94" s="158"/>
      <c r="T94" s="159">
        <v>0.432</v>
      </c>
      <c r="U94" s="158">
        <f t="shared" si="7"/>
        <v>0.43</v>
      </c>
      <c r="V94" s="154"/>
      <c r="W94" s="154"/>
      <c r="X94" s="154"/>
      <c r="Y94" s="154"/>
      <c r="Z94" s="154"/>
      <c r="AA94" s="154"/>
      <c r="AB94" s="154"/>
      <c r="AC94" s="154"/>
      <c r="AD94" s="154"/>
      <c r="AE94" s="154" t="s">
        <v>140</v>
      </c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</row>
    <row r="95" spans="1:60" ht="22.5" outlineLevel="1" x14ac:dyDescent="0.2">
      <c r="A95" s="256">
        <v>48</v>
      </c>
      <c r="B95" s="257" t="s">
        <v>254</v>
      </c>
      <c r="C95" s="258" t="s">
        <v>255</v>
      </c>
      <c r="D95" s="259" t="s">
        <v>248</v>
      </c>
      <c r="E95" s="260">
        <v>2</v>
      </c>
      <c r="F95" s="162">
        <f t="shared" si="0"/>
        <v>0</v>
      </c>
      <c r="G95" s="261">
        <f t="shared" si="1"/>
        <v>0</v>
      </c>
      <c r="H95" s="163"/>
      <c r="I95" s="163">
        <f t="shared" si="2"/>
        <v>0</v>
      </c>
      <c r="J95" s="163"/>
      <c r="K95" s="163">
        <f t="shared" si="3"/>
        <v>0</v>
      </c>
      <c r="L95" s="163">
        <v>21</v>
      </c>
      <c r="M95" s="163">
        <f t="shared" si="4"/>
        <v>0</v>
      </c>
      <c r="N95" s="158">
        <v>0</v>
      </c>
      <c r="O95" s="158">
        <f t="shared" si="5"/>
        <v>0</v>
      </c>
      <c r="P95" s="158">
        <v>8.7999999999999995E-2</v>
      </c>
      <c r="Q95" s="158">
        <f t="shared" si="6"/>
        <v>0.17599999999999999</v>
      </c>
      <c r="R95" s="158"/>
      <c r="S95" s="158"/>
      <c r="T95" s="159">
        <v>0.69299999999999995</v>
      </c>
      <c r="U95" s="158">
        <f t="shared" si="7"/>
        <v>1.39</v>
      </c>
      <c r="V95" s="154"/>
      <c r="W95" s="154"/>
      <c r="X95" s="154"/>
      <c r="Y95" s="154"/>
      <c r="Z95" s="154"/>
      <c r="AA95" s="154"/>
      <c r="AB95" s="154"/>
      <c r="AC95" s="154"/>
      <c r="AD95" s="154"/>
      <c r="AE95" s="154" t="s">
        <v>140</v>
      </c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</row>
    <row r="96" spans="1:60" outlineLevel="1" x14ac:dyDescent="0.2">
      <c r="A96" s="256">
        <v>49</v>
      </c>
      <c r="B96" s="257" t="s">
        <v>256</v>
      </c>
      <c r="C96" s="258" t="s">
        <v>343</v>
      </c>
      <c r="D96" s="259" t="s">
        <v>145</v>
      </c>
      <c r="E96" s="260">
        <v>1</v>
      </c>
      <c r="F96" s="162">
        <f t="shared" si="0"/>
        <v>0</v>
      </c>
      <c r="G96" s="261">
        <f t="shared" si="1"/>
        <v>0</v>
      </c>
      <c r="H96" s="163"/>
      <c r="I96" s="163">
        <f t="shared" si="2"/>
        <v>0</v>
      </c>
      <c r="J96" s="163"/>
      <c r="K96" s="163">
        <f t="shared" si="3"/>
        <v>0</v>
      </c>
      <c r="L96" s="163">
        <v>21</v>
      </c>
      <c r="M96" s="163">
        <f t="shared" si="4"/>
        <v>0</v>
      </c>
      <c r="N96" s="158">
        <v>0.01</v>
      </c>
      <c r="O96" s="158">
        <f t="shared" si="5"/>
        <v>0.01</v>
      </c>
      <c r="P96" s="158">
        <v>0</v>
      </c>
      <c r="Q96" s="158">
        <f t="shared" si="6"/>
        <v>0</v>
      </c>
      <c r="R96" s="158"/>
      <c r="S96" s="158"/>
      <c r="T96" s="159">
        <v>0</v>
      </c>
      <c r="U96" s="158">
        <f t="shared" si="7"/>
        <v>0</v>
      </c>
      <c r="V96" s="154"/>
      <c r="W96" s="154"/>
      <c r="X96" s="154"/>
      <c r="Y96" s="154"/>
      <c r="Z96" s="154"/>
      <c r="AA96" s="154"/>
      <c r="AB96" s="154"/>
      <c r="AC96" s="154"/>
      <c r="AD96" s="154"/>
      <c r="AE96" s="154" t="s">
        <v>146</v>
      </c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</row>
    <row r="97" spans="1:60" ht="22.5" outlineLevel="1" x14ac:dyDescent="0.2">
      <c r="A97" s="256">
        <v>50</v>
      </c>
      <c r="B97" s="257" t="s">
        <v>257</v>
      </c>
      <c r="C97" s="258" t="s">
        <v>258</v>
      </c>
      <c r="D97" s="259" t="s">
        <v>145</v>
      </c>
      <c r="E97" s="260">
        <v>1</v>
      </c>
      <c r="F97" s="162">
        <f t="shared" si="0"/>
        <v>0</v>
      </c>
      <c r="G97" s="261">
        <f t="shared" si="1"/>
        <v>0</v>
      </c>
      <c r="H97" s="163"/>
      <c r="I97" s="163">
        <f t="shared" si="2"/>
        <v>0</v>
      </c>
      <c r="J97" s="163"/>
      <c r="K97" s="163">
        <f t="shared" si="3"/>
        <v>0</v>
      </c>
      <c r="L97" s="163">
        <v>21</v>
      </c>
      <c r="M97" s="163">
        <f t="shared" si="4"/>
        <v>0</v>
      </c>
      <c r="N97" s="158">
        <v>8.4999999999999995E-4</v>
      </c>
      <c r="O97" s="158">
        <f t="shared" si="5"/>
        <v>8.4999999999999995E-4</v>
      </c>
      <c r="P97" s="158">
        <v>0</v>
      </c>
      <c r="Q97" s="158">
        <f t="shared" si="6"/>
        <v>0</v>
      </c>
      <c r="R97" s="158"/>
      <c r="S97" s="158"/>
      <c r="T97" s="159">
        <v>0.48499999999999999</v>
      </c>
      <c r="U97" s="158">
        <f t="shared" si="7"/>
        <v>0.49</v>
      </c>
      <c r="V97" s="154"/>
      <c r="W97" s="154"/>
      <c r="X97" s="154"/>
      <c r="Y97" s="154"/>
      <c r="Z97" s="154"/>
      <c r="AA97" s="154"/>
      <c r="AB97" s="154"/>
      <c r="AC97" s="154"/>
      <c r="AD97" s="154"/>
      <c r="AE97" s="154" t="s">
        <v>140</v>
      </c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</row>
    <row r="98" spans="1:60" ht="22.5" outlineLevel="1" x14ac:dyDescent="0.2">
      <c r="A98" s="256">
        <v>51</v>
      </c>
      <c r="B98" s="257" t="s">
        <v>259</v>
      </c>
      <c r="C98" s="258" t="s">
        <v>344</v>
      </c>
      <c r="D98" s="259" t="s">
        <v>145</v>
      </c>
      <c r="E98" s="260">
        <v>1</v>
      </c>
      <c r="F98" s="162">
        <f t="shared" si="0"/>
        <v>0</v>
      </c>
      <c r="G98" s="261">
        <f t="shared" si="1"/>
        <v>0</v>
      </c>
      <c r="H98" s="163"/>
      <c r="I98" s="163">
        <f t="shared" si="2"/>
        <v>0</v>
      </c>
      <c r="J98" s="163"/>
      <c r="K98" s="163">
        <f t="shared" si="3"/>
        <v>0</v>
      </c>
      <c r="L98" s="163">
        <v>21</v>
      </c>
      <c r="M98" s="163">
        <f t="shared" si="4"/>
        <v>0</v>
      </c>
      <c r="N98" s="158">
        <v>1.7999999999999999E-2</v>
      </c>
      <c r="O98" s="158">
        <f t="shared" si="5"/>
        <v>1.7999999999999999E-2</v>
      </c>
      <c r="P98" s="158">
        <v>0</v>
      </c>
      <c r="Q98" s="158">
        <f t="shared" si="6"/>
        <v>0</v>
      </c>
      <c r="R98" s="158"/>
      <c r="S98" s="158"/>
      <c r="T98" s="159">
        <v>0</v>
      </c>
      <c r="U98" s="158">
        <f t="shared" si="7"/>
        <v>0</v>
      </c>
      <c r="V98" s="154"/>
      <c r="W98" s="154"/>
      <c r="X98" s="154"/>
      <c r="Y98" s="154"/>
      <c r="Z98" s="154"/>
      <c r="AA98" s="154"/>
      <c r="AB98" s="154"/>
      <c r="AC98" s="154"/>
      <c r="AD98" s="154"/>
      <c r="AE98" s="154" t="s">
        <v>146</v>
      </c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</row>
    <row r="99" spans="1:60" x14ac:dyDescent="0.2">
      <c r="A99" s="267" t="s">
        <v>135</v>
      </c>
      <c r="B99" s="268" t="s">
        <v>86</v>
      </c>
      <c r="C99" s="269" t="s">
        <v>87</v>
      </c>
      <c r="D99" s="270"/>
      <c r="E99" s="271"/>
      <c r="F99" s="272"/>
      <c r="G99" s="272">
        <f>SUMIF(AE100:AE103,"&lt;&gt;NOR",G100:G103)</f>
        <v>0</v>
      </c>
      <c r="H99" s="164"/>
      <c r="I99" s="164">
        <f>SUM(I100:I103)</f>
        <v>0</v>
      </c>
      <c r="J99" s="164"/>
      <c r="K99" s="164">
        <f>SUM(K100:K103)</f>
        <v>0</v>
      </c>
      <c r="L99" s="164"/>
      <c r="M99" s="164">
        <f>SUM(M100:M103)</f>
        <v>0</v>
      </c>
      <c r="N99" s="160"/>
      <c r="O99" s="160">
        <f>SUM(O100:O103)</f>
        <v>4.2479999999999997E-2</v>
      </c>
      <c r="P99" s="160"/>
      <c r="Q99" s="160">
        <f>SUM(Q100:Q103)</f>
        <v>2.3800000000000002E-2</v>
      </c>
      <c r="R99" s="160"/>
      <c r="S99" s="160"/>
      <c r="T99" s="161"/>
      <c r="U99" s="160">
        <f>SUM(U100:U103)</f>
        <v>2.29</v>
      </c>
      <c r="AE99" t="s">
        <v>136</v>
      </c>
    </row>
    <row r="100" spans="1:60" outlineLevel="1" x14ac:dyDescent="0.2">
      <c r="A100" s="256">
        <v>52</v>
      </c>
      <c r="B100" s="257" t="s">
        <v>260</v>
      </c>
      <c r="C100" s="258" t="s">
        <v>261</v>
      </c>
      <c r="D100" s="259" t="s">
        <v>262</v>
      </c>
      <c r="E100" s="260">
        <v>1</v>
      </c>
      <c r="F100" s="162">
        <f>H100+J100</f>
        <v>0</v>
      </c>
      <c r="G100" s="261">
        <f>ROUND(E100*F100,2)</f>
        <v>0</v>
      </c>
      <c r="H100" s="163"/>
      <c r="I100" s="163">
        <f>ROUND(E100*H100,2)</f>
        <v>0</v>
      </c>
      <c r="J100" s="163"/>
      <c r="K100" s="163">
        <f>ROUND(E100*J100,2)</f>
        <v>0</v>
      </c>
      <c r="L100" s="163">
        <v>21</v>
      </c>
      <c r="M100" s="163">
        <f>G100*(1+L100/100)</f>
        <v>0</v>
      </c>
      <c r="N100" s="158">
        <v>0</v>
      </c>
      <c r="O100" s="158">
        <f>ROUND(E100*N100,5)</f>
        <v>0</v>
      </c>
      <c r="P100" s="158">
        <v>2.3800000000000002E-2</v>
      </c>
      <c r="Q100" s="158">
        <f>ROUND(E100*P100,5)</f>
        <v>2.3800000000000002E-2</v>
      </c>
      <c r="R100" s="158"/>
      <c r="S100" s="158"/>
      <c r="T100" s="159">
        <v>8.2000000000000003E-2</v>
      </c>
      <c r="U100" s="158">
        <f>ROUND(E100*T100,2)</f>
        <v>0.08</v>
      </c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 t="s">
        <v>140</v>
      </c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0" outlineLevel="1" x14ac:dyDescent="0.2">
      <c r="A101" s="256">
        <v>53</v>
      </c>
      <c r="B101" s="257" t="s">
        <v>263</v>
      </c>
      <c r="C101" s="258" t="s">
        <v>345</v>
      </c>
      <c r="D101" s="259" t="s">
        <v>145</v>
      </c>
      <c r="E101" s="260">
        <v>1</v>
      </c>
      <c r="F101" s="162">
        <f>H101+J101</f>
        <v>0</v>
      </c>
      <c r="G101" s="261">
        <f>ROUND(E101*F101,2)</f>
        <v>0</v>
      </c>
      <c r="H101" s="163"/>
      <c r="I101" s="163">
        <f>ROUND(E101*H101,2)</f>
        <v>0</v>
      </c>
      <c r="J101" s="163"/>
      <c r="K101" s="163">
        <f>ROUND(E101*J101,2)</f>
        <v>0</v>
      </c>
      <c r="L101" s="163">
        <v>21</v>
      </c>
      <c r="M101" s="163">
        <f>G101*(1+L101/100)</f>
        <v>0</v>
      </c>
      <c r="N101" s="158">
        <v>0</v>
      </c>
      <c r="O101" s="158">
        <f>ROUND(E101*N101,5)</f>
        <v>0</v>
      </c>
      <c r="P101" s="158">
        <v>0</v>
      </c>
      <c r="Q101" s="158">
        <f>ROUND(E101*P101,5)</f>
        <v>0</v>
      </c>
      <c r="R101" s="158"/>
      <c r="S101" s="158"/>
      <c r="T101" s="159">
        <v>0.86799999999999999</v>
      </c>
      <c r="U101" s="158">
        <f>ROUND(E101*T101,2)</f>
        <v>0.87</v>
      </c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 t="s">
        <v>140</v>
      </c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</row>
    <row r="102" spans="1:60" outlineLevel="1" x14ac:dyDescent="0.2">
      <c r="A102" s="256">
        <v>54</v>
      </c>
      <c r="B102" s="257" t="s">
        <v>264</v>
      </c>
      <c r="C102" s="258" t="s">
        <v>265</v>
      </c>
      <c r="D102" s="259" t="s">
        <v>145</v>
      </c>
      <c r="E102" s="260">
        <v>2</v>
      </c>
      <c r="F102" s="162">
        <f>H102+J102</f>
        <v>0</v>
      </c>
      <c r="G102" s="261">
        <f>ROUND(E102*F102,2)</f>
        <v>0</v>
      </c>
      <c r="H102" s="163"/>
      <c r="I102" s="163">
        <f>ROUND(E102*H102,2)</f>
        <v>0</v>
      </c>
      <c r="J102" s="163"/>
      <c r="K102" s="163">
        <f>ROUND(E102*J102,2)</f>
        <v>0</v>
      </c>
      <c r="L102" s="163">
        <v>21</v>
      </c>
      <c r="M102" s="163">
        <f>G102*(1+L102/100)</f>
        <v>0</v>
      </c>
      <c r="N102" s="158">
        <v>1.2E-4</v>
      </c>
      <c r="O102" s="158">
        <f>ROUND(E102*N102,5)</f>
        <v>2.4000000000000001E-4</v>
      </c>
      <c r="P102" s="158">
        <v>0</v>
      </c>
      <c r="Q102" s="158">
        <f>ROUND(E102*P102,5)</f>
        <v>0</v>
      </c>
      <c r="R102" s="158"/>
      <c r="S102" s="158"/>
      <c r="T102" s="159">
        <v>0.17</v>
      </c>
      <c r="U102" s="158">
        <f>ROUND(E102*T102,2)</f>
        <v>0.34</v>
      </c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 t="s">
        <v>140</v>
      </c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</row>
    <row r="103" spans="1:60" outlineLevel="1" x14ac:dyDescent="0.2">
      <c r="A103" s="256">
        <v>55</v>
      </c>
      <c r="B103" s="257" t="s">
        <v>266</v>
      </c>
      <c r="C103" s="258" t="s">
        <v>346</v>
      </c>
      <c r="D103" s="259" t="s">
        <v>145</v>
      </c>
      <c r="E103" s="260">
        <v>1</v>
      </c>
      <c r="F103" s="162">
        <f>H103+J103</f>
        <v>0</v>
      </c>
      <c r="G103" s="261">
        <f>ROUND(E103*F103,2)</f>
        <v>0</v>
      </c>
      <c r="H103" s="163"/>
      <c r="I103" s="163">
        <f>ROUND(E103*H103,2)</f>
        <v>0</v>
      </c>
      <c r="J103" s="163"/>
      <c r="K103" s="163">
        <f>ROUND(E103*J103,2)</f>
        <v>0</v>
      </c>
      <c r="L103" s="163">
        <v>21</v>
      </c>
      <c r="M103" s="163">
        <f>G103*(1+L103/100)</f>
        <v>0</v>
      </c>
      <c r="N103" s="158">
        <v>4.224E-2</v>
      </c>
      <c r="O103" s="158">
        <f>ROUND(E103*N103,5)</f>
        <v>4.224E-2</v>
      </c>
      <c r="P103" s="158">
        <v>0</v>
      </c>
      <c r="Q103" s="158">
        <f>ROUND(E103*P103,5)</f>
        <v>0</v>
      </c>
      <c r="R103" s="158"/>
      <c r="S103" s="158"/>
      <c r="T103" s="159">
        <v>1</v>
      </c>
      <c r="U103" s="158">
        <f>ROUND(E103*T103,2)</f>
        <v>1</v>
      </c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 t="s">
        <v>140</v>
      </c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0" x14ac:dyDescent="0.2">
      <c r="A104" s="267" t="s">
        <v>135</v>
      </c>
      <c r="B104" s="268" t="s">
        <v>88</v>
      </c>
      <c r="C104" s="269" t="s">
        <v>89</v>
      </c>
      <c r="D104" s="270"/>
      <c r="E104" s="271"/>
      <c r="F104" s="272"/>
      <c r="G104" s="272">
        <f>SUMIF(AE105:AE112,"&lt;&gt;NOR",G105:G112)</f>
        <v>0</v>
      </c>
      <c r="H104" s="164"/>
      <c r="I104" s="164">
        <f>SUM(I105:I112)</f>
        <v>0</v>
      </c>
      <c r="J104" s="164"/>
      <c r="K104" s="164">
        <f>SUM(K105:K112)</f>
        <v>0</v>
      </c>
      <c r="L104" s="164"/>
      <c r="M104" s="164">
        <f>SUM(M105:M112)</f>
        <v>0</v>
      </c>
      <c r="N104" s="160"/>
      <c r="O104" s="160">
        <f>SUM(O105:O112)</f>
        <v>0</v>
      </c>
      <c r="P104" s="160"/>
      <c r="Q104" s="160">
        <f>SUM(Q105:Q112)</f>
        <v>2.9871099999999999</v>
      </c>
      <c r="R104" s="160"/>
      <c r="S104" s="160"/>
      <c r="T104" s="161"/>
      <c r="U104" s="160">
        <f>SUM(U105:U112)</f>
        <v>45.330000000000005</v>
      </c>
      <c r="AE104" t="s">
        <v>136</v>
      </c>
    </row>
    <row r="105" spans="1:60" outlineLevel="1" x14ac:dyDescent="0.2">
      <c r="A105" s="256">
        <v>56</v>
      </c>
      <c r="B105" s="257" t="s">
        <v>267</v>
      </c>
      <c r="C105" s="258" t="s">
        <v>268</v>
      </c>
      <c r="D105" s="259" t="s">
        <v>145</v>
      </c>
      <c r="E105" s="260">
        <v>5</v>
      </c>
      <c r="F105" s="162">
        <f>H105+J105</f>
        <v>0</v>
      </c>
      <c r="G105" s="261">
        <f>ROUND(E105*F105,2)</f>
        <v>0</v>
      </c>
      <c r="H105" s="163"/>
      <c r="I105" s="163">
        <f>ROUND(E105*H105,2)</f>
        <v>0</v>
      </c>
      <c r="J105" s="163"/>
      <c r="K105" s="163">
        <f>ROUND(E105*J105,2)</f>
        <v>0</v>
      </c>
      <c r="L105" s="163">
        <v>21</v>
      </c>
      <c r="M105" s="163">
        <f>G105*(1+L105/100)</f>
        <v>0</v>
      </c>
      <c r="N105" s="158">
        <v>0</v>
      </c>
      <c r="O105" s="158">
        <f>ROUND(E105*N105,5)</f>
        <v>0</v>
      </c>
      <c r="P105" s="158">
        <v>0</v>
      </c>
      <c r="Q105" s="158">
        <f>ROUND(E105*P105,5)</f>
        <v>0</v>
      </c>
      <c r="R105" s="158"/>
      <c r="S105" s="158"/>
      <c r="T105" s="159">
        <v>1.659</v>
      </c>
      <c r="U105" s="158">
        <f>ROUND(E105*T105,2)</f>
        <v>8.3000000000000007</v>
      </c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 t="s">
        <v>140</v>
      </c>
      <c r="AF105" s="154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</row>
    <row r="106" spans="1:60" outlineLevel="1" x14ac:dyDescent="0.2">
      <c r="A106" s="256"/>
      <c r="B106" s="257"/>
      <c r="C106" s="262" t="s">
        <v>269</v>
      </c>
      <c r="D106" s="263"/>
      <c r="E106" s="264"/>
      <c r="F106" s="265"/>
      <c r="G106" s="266"/>
      <c r="H106" s="163"/>
      <c r="I106" s="163"/>
      <c r="J106" s="163"/>
      <c r="K106" s="163"/>
      <c r="L106" s="163"/>
      <c r="M106" s="163"/>
      <c r="N106" s="158"/>
      <c r="O106" s="158"/>
      <c r="P106" s="158"/>
      <c r="Q106" s="158"/>
      <c r="R106" s="158"/>
      <c r="S106" s="158"/>
      <c r="T106" s="159"/>
      <c r="U106" s="158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 t="s">
        <v>142</v>
      </c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5" t="str">
        <f>C106</f>
        <v>mč. D117- 3; mč. D118- 1; sklad - 1</v>
      </c>
      <c r="BB106" s="154"/>
      <c r="BC106" s="154"/>
      <c r="BD106" s="154"/>
      <c r="BE106" s="154"/>
      <c r="BF106" s="154"/>
      <c r="BG106" s="154"/>
      <c r="BH106" s="154"/>
    </row>
    <row r="107" spans="1:60" outlineLevel="1" x14ac:dyDescent="0.2">
      <c r="A107" s="256">
        <v>57</v>
      </c>
      <c r="B107" s="257" t="s">
        <v>270</v>
      </c>
      <c r="C107" s="258" t="s">
        <v>271</v>
      </c>
      <c r="D107" s="259" t="s">
        <v>139</v>
      </c>
      <c r="E107" s="260">
        <v>69.400000000000006</v>
      </c>
      <c r="F107" s="162">
        <f>H107+J107</f>
        <v>0</v>
      </c>
      <c r="G107" s="261">
        <f>ROUND(E107*F107,2)</f>
        <v>0</v>
      </c>
      <c r="H107" s="163"/>
      <c r="I107" s="163">
        <f>ROUND(E107*H107,2)</f>
        <v>0</v>
      </c>
      <c r="J107" s="163"/>
      <c r="K107" s="163">
        <f>ROUND(E107*J107,2)</f>
        <v>0</v>
      </c>
      <c r="L107" s="163">
        <v>21</v>
      </c>
      <c r="M107" s="163">
        <f>G107*(1+L107/100)</f>
        <v>0</v>
      </c>
      <c r="N107" s="158">
        <v>0</v>
      </c>
      <c r="O107" s="158">
        <f>ROUND(E107*N107,5)</f>
        <v>0</v>
      </c>
      <c r="P107" s="158">
        <v>8.0000000000000002E-3</v>
      </c>
      <c r="Q107" s="158">
        <f>ROUND(E107*P107,5)</f>
        <v>0.55520000000000003</v>
      </c>
      <c r="R107" s="158"/>
      <c r="S107" s="158"/>
      <c r="T107" s="159">
        <v>6.6000000000000003E-2</v>
      </c>
      <c r="U107" s="158">
        <f>ROUND(E107*T107,2)</f>
        <v>4.58</v>
      </c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 t="s">
        <v>140</v>
      </c>
      <c r="AF107" s="154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0" outlineLevel="1" x14ac:dyDescent="0.2">
      <c r="A108" s="256"/>
      <c r="B108" s="257"/>
      <c r="C108" s="262" t="s">
        <v>272</v>
      </c>
      <c r="D108" s="263"/>
      <c r="E108" s="264"/>
      <c r="F108" s="265"/>
      <c r="G108" s="266"/>
      <c r="H108" s="163"/>
      <c r="I108" s="163"/>
      <c r="J108" s="163"/>
      <c r="K108" s="163"/>
      <c r="L108" s="163"/>
      <c r="M108" s="163"/>
      <c r="N108" s="158"/>
      <c r="O108" s="158"/>
      <c r="P108" s="158"/>
      <c r="Q108" s="158"/>
      <c r="R108" s="158"/>
      <c r="S108" s="158"/>
      <c r="T108" s="159"/>
      <c r="U108" s="158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 t="s">
        <v>142</v>
      </c>
      <c r="AF108" s="154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5" t="str">
        <f>C108</f>
        <v>mč. D117- 36; mč. D105- 33,4</v>
      </c>
      <c r="BB108" s="154"/>
      <c r="BC108" s="154"/>
      <c r="BD108" s="154"/>
      <c r="BE108" s="154"/>
      <c r="BF108" s="154"/>
      <c r="BG108" s="154"/>
      <c r="BH108" s="154"/>
    </row>
    <row r="109" spans="1:60" outlineLevel="1" x14ac:dyDescent="0.2">
      <c r="A109" s="256">
        <v>58</v>
      </c>
      <c r="B109" s="257" t="s">
        <v>273</v>
      </c>
      <c r="C109" s="258" t="s">
        <v>274</v>
      </c>
      <c r="D109" s="259" t="s">
        <v>139</v>
      </c>
      <c r="E109" s="260">
        <v>69.400000000000006</v>
      </c>
      <c r="F109" s="162">
        <f>H109+J109</f>
        <v>0</v>
      </c>
      <c r="G109" s="261">
        <f>ROUND(E109*F109,2)</f>
        <v>0</v>
      </c>
      <c r="H109" s="163"/>
      <c r="I109" s="163">
        <f>ROUND(E109*H109,2)</f>
        <v>0</v>
      </c>
      <c r="J109" s="163"/>
      <c r="K109" s="163">
        <f>ROUND(E109*J109,2)</f>
        <v>0</v>
      </c>
      <c r="L109" s="163">
        <v>21</v>
      </c>
      <c r="M109" s="163">
        <f>G109*(1+L109/100)</f>
        <v>0</v>
      </c>
      <c r="N109" s="158">
        <v>0</v>
      </c>
      <c r="O109" s="158">
        <f>ROUND(E109*N109,5)</f>
        <v>0</v>
      </c>
      <c r="P109" s="158">
        <v>3.2649999999999998E-2</v>
      </c>
      <c r="Q109" s="158">
        <f>ROUND(E109*P109,5)</f>
        <v>2.2659099999999999</v>
      </c>
      <c r="R109" s="158"/>
      <c r="S109" s="158"/>
      <c r="T109" s="159">
        <v>0.39893000000000001</v>
      </c>
      <c r="U109" s="158">
        <f>ROUND(E109*T109,2)</f>
        <v>27.69</v>
      </c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 t="s">
        <v>140</v>
      </c>
      <c r="AF109" s="154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</row>
    <row r="110" spans="1:60" outlineLevel="1" x14ac:dyDescent="0.2">
      <c r="A110" s="256"/>
      <c r="B110" s="257"/>
      <c r="C110" s="262" t="s">
        <v>272</v>
      </c>
      <c r="D110" s="263"/>
      <c r="E110" s="264"/>
      <c r="F110" s="265"/>
      <c r="G110" s="266"/>
      <c r="H110" s="163"/>
      <c r="I110" s="163"/>
      <c r="J110" s="163"/>
      <c r="K110" s="163"/>
      <c r="L110" s="163"/>
      <c r="M110" s="163"/>
      <c r="N110" s="158"/>
      <c r="O110" s="158"/>
      <c r="P110" s="158"/>
      <c r="Q110" s="158"/>
      <c r="R110" s="158"/>
      <c r="S110" s="158"/>
      <c r="T110" s="159"/>
      <c r="U110" s="158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 t="s">
        <v>142</v>
      </c>
      <c r="AF110" s="154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5" t="str">
        <f>C110</f>
        <v>mč. D117- 36; mč. D105- 33,4</v>
      </c>
      <c r="BB110" s="154"/>
      <c r="BC110" s="154"/>
      <c r="BD110" s="154"/>
      <c r="BE110" s="154"/>
      <c r="BF110" s="154"/>
      <c r="BG110" s="154"/>
      <c r="BH110" s="154"/>
    </row>
    <row r="111" spans="1:60" outlineLevel="1" x14ac:dyDescent="0.2">
      <c r="A111" s="256">
        <v>59</v>
      </c>
      <c r="B111" s="257" t="s">
        <v>275</v>
      </c>
      <c r="C111" s="258" t="s">
        <v>276</v>
      </c>
      <c r="D111" s="259" t="s">
        <v>145</v>
      </c>
      <c r="E111" s="260">
        <v>1</v>
      </c>
      <c r="F111" s="162">
        <f>H111+J111</f>
        <v>0</v>
      </c>
      <c r="G111" s="261">
        <f>ROUND(E111*F111,2)</f>
        <v>0</v>
      </c>
      <c r="H111" s="163"/>
      <c r="I111" s="163">
        <f>ROUND(E111*H111,2)</f>
        <v>0</v>
      </c>
      <c r="J111" s="163"/>
      <c r="K111" s="163">
        <f>ROUND(E111*J111,2)</f>
        <v>0</v>
      </c>
      <c r="L111" s="163">
        <v>21</v>
      </c>
      <c r="M111" s="163">
        <f>G111*(1+L111/100)</f>
        <v>0</v>
      </c>
      <c r="N111" s="158">
        <v>0</v>
      </c>
      <c r="O111" s="158">
        <f>ROUND(E111*N111,5)</f>
        <v>0</v>
      </c>
      <c r="P111" s="158">
        <v>0.16600000000000001</v>
      </c>
      <c r="Q111" s="158">
        <f>ROUND(E111*P111,5)</f>
        <v>0.16600000000000001</v>
      </c>
      <c r="R111" s="158"/>
      <c r="S111" s="158"/>
      <c r="T111" s="159">
        <v>0.88</v>
      </c>
      <c r="U111" s="158">
        <f>ROUND(E111*T111,2)</f>
        <v>0.88</v>
      </c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 t="s">
        <v>140</v>
      </c>
      <c r="AF111" s="154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60" outlineLevel="1" x14ac:dyDescent="0.2">
      <c r="A112" s="256">
        <v>60</v>
      </c>
      <c r="B112" s="257" t="s">
        <v>277</v>
      </c>
      <c r="C112" s="258" t="s">
        <v>278</v>
      </c>
      <c r="D112" s="259" t="s">
        <v>145</v>
      </c>
      <c r="E112" s="260">
        <v>5</v>
      </c>
      <c r="F112" s="162">
        <f>H112+J112</f>
        <v>0</v>
      </c>
      <c r="G112" s="261">
        <f>ROUND(E112*F112,2)</f>
        <v>0</v>
      </c>
      <c r="H112" s="163"/>
      <c r="I112" s="163">
        <f>ROUND(E112*H112,2)</f>
        <v>0</v>
      </c>
      <c r="J112" s="163"/>
      <c r="K112" s="163">
        <f>ROUND(E112*J112,2)</f>
        <v>0</v>
      </c>
      <c r="L112" s="163">
        <v>21</v>
      </c>
      <c r="M112" s="163">
        <f>G112*(1+L112/100)</f>
        <v>0</v>
      </c>
      <c r="N112" s="158">
        <v>0</v>
      </c>
      <c r="O112" s="158">
        <f>ROUND(E112*N112,5)</f>
        <v>0</v>
      </c>
      <c r="P112" s="158">
        <v>0</v>
      </c>
      <c r="Q112" s="158">
        <f>ROUND(E112*P112,5)</f>
        <v>0</v>
      </c>
      <c r="R112" s="158"/>
      <c r="S112" s="158"/>
      <c r="T112" s="159">
        <v>0.77500000000000002</v>
      </c>
      <c r="U112" s="158">
        <f>ROUND(E112*T112,2)</f>
        <v>3.88</v>
      </c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 t="s">
        <v>140</v>
      </c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A113" s="267" t="s">
        <v>135</v>
      </c>
      <c r="B113" s="268" t="s">
        <v>90</v>
      </c>
      <c r="C113" s="269" t="s">
        <v>91</v>
      </c>
      <c r="D113" s="270"/>
      <c r="E113" s="271"/>
      <c r="F113" s="272"/>
      <c r="G113" s="272">
        <f>SUMIF(AE114:AE124,"&lt;&gt;NOR",G114:G124)</f>
        <v>0</v>
      </c>
      <c r="H113" s="164"/>
      <c r="I113" s="164">
        <f>SUM(I114:I124)</f>
        <v>0</v>
      </c>
      <c r="J113" s="164"/>
      <c r="K113" s="164">
        <f>SUM(K114:K124)</f>
        <v>0</v>
      </c>
      <c r="L113" s="164"/>
      <c r="M113" s="164">
        <f>SUM(M114:M124)</f>
        <v>0</v>
      </c>
      <c r="N113" s="160"/>
      <c r="O113" s="160">
        <f>SUM(O114:O124)</f>
        <v>0.73653999999999997</v>
      </c>
      <c r="P113" s="160"/>
      <c r="Q113" s="160">
        <f>SUM(Q114:Q124)</f>
        <v>1.0370300000000001</v>
      </c>
      <c r="R113" s="160"/>
      <c r="S113" s="160"/>
      <c r="T113" s="161"/>
      <c r="U113" s="160">
        <f>SUM(U114:U124)</f>
        <v>288.23</v>
      </c>
      <c r="AE113" t="s">
        <v>136</v>
      </c>
    </row>
    <row r="114" spans="1:60" outlineLevel="1" x14ac:dyDescent="0.2">
      <c r="A114" s="256">
        <v>61</v>
      </c>
      <c r="B114" s="257" t="s">
        <v>279</v>
      </c>
      <c r="C114" s="258" t="s">
        <v>280</v>
      </c>
      <c r="D114" s="259" t="s">
        <v>139</v>
      </c>
      <c r="E114" s="260">
        <v>109.1</v>
      </c>
      <c r="F114" s="162">
        <f>H114+J114</f>
        <v>0</v>
      </c>
      <c r="G114" s="261">
        <f>ROUND(E114*F114,2)</f>
        <v>0</v>
      </c>
      <c r="H114" s="163"/>
      <c r="I114" s="163">
        <f>ROUND(E114*H114,2)</f>
        <v>0</v>
      </c>
      <c r="J114" s="163"/>
      <c r="K114" s="163">
        <f>ROUND(E114*J114,2)</f>
        <v>0</v>
      </c>
      <c r="L114" s="163">
        <v>21</v>
      </c>
      <c r="M114" s="163">
        <f>G114*(1+L114/100)</f>
        <v>0</v>
      </c>
      <c r="N114" s="158">
        <v>0</v>
      </c>
      <c r="O114" s="158">
        <f>ROUND(E114*N114,5)</f>
        <v>0</v>
      </c>
      <c r="P114" s="158">
        <v>6.7499999999999999E-3</v>
      </c>
      <c r="Q114" s="158">
        <f>ROUND(E114*P114,5)</f>
        <v>0.73643000000000003</v>
      </c>
      <c r="R114" s="158"/>
      <c r="S114" s="158"/>
      <c r="T114" s="159">
        <v>0.56030999999999997</v>
      </c>
      <c r="U114" s="158">
        <f>ROUND(E114*T114,2)</f>
        <v>61.13</v>
      </c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 t="s">
        <v>140</v>
      </c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outlineLevel="1" x14ac:dyDescent="0.2">
      <c r="A115" s="256"/>
      <c r="B115" s="257"/>
      <c r="C115" s="262" t="s">
        <v>219</v>
      </c>
      <c r="D115" s="263"/>
      <c r="E115" s="264"/>
      <c r="F115" s="265"/>
      <c r="G115" s="266"/>
      <c r="H115" s="163"/>
      <c r="I115" s="163"/>
      <c r="J115" s="163"/>
      <c r="K115" s="163"/>
      <c r="L115" s="163"/>
      <c r="M115" s="163"/>
      <c r="N115" s="158"/>
      <c r="O115" s="158"/>
      <c r="P115" s="158"/>
      <c r="Q115" s="158"/>
      <c r="R115" s="158"/>
      <c r="S115" s="158"/>
      <c r="T115" s="159"/>
      <c r="U115" s="158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 t="s">
        <v>142</v>
      </c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5" t="str">
        <f>C115</f>
        <v>mč. D117- 47,38; mč.3.107- 14,2; mč. D105- 47,52</v>
      </c>
      <c r="BB115" s="154"/>
      <c r="BC115" s="154"/>
      <c r="BD115" s="154"/>
      <c r="BE115" s="154"/>
      <c r="BF115" s="154"/>
      <c r="BG115" s="154"/>
      <c r="BH115" s="154"/>
    </row>
    <row r="116" spans="1:60" outlineLevel="1" x14ac:dyDescent="0.2">
      <c r="A116" s="256">
        <v>62</v>
      </c>
      <c r="B116" s="257" t="s">
        <v>281</v>
      </c>
      <c r="C116" s="258" t="s">
        <v>282</v>
      </c>
      <c r="D116" s="259" t="s">
        <v>139</v>
      </c>
      <c r="E116" s="260">
        <v>109.1</v>
      </c>
      <c r="F116" s="162">
        <f>H116+J116</f>
        <v>0</v>
      </c>
      <c r="G116" s="261">
        <f>ROUND(E116*F116,2)</f>
        <v>0</v>
      </c>
      <c r="H116" s="163"/>
      <c r="I116" s="163">
        <f>ROUND(E116*H116,2)</f>
        <v>0</v>
      </c>
      <c r="J116" s="163"/>
      <c r="K116" s="163">
        <f>ROUND(E116*J116,2)</f>
        <v>0</v>
      </c>
      <c r="L116" s="163">
        <v>21</v>
      </c>
      <c r="M116" s="163">
        <f>G116*(1+L116/100)</f>
        <v>0</v>
      </c>
      <c r="N116" s="158">
        <v>0</v>
      </c>
      <c r="O116" s="158">
        <f>ROUND(E116*N116,5)</f>
        <v>0</v>
      </c>
      <c r="P116" s="158">
        <v>2E-3</v>
      </c>
      <c r="Q116" s="158">
        <f>ROUND(E116*P116,5)</f>
        <v>0.21820000000000001</v>
      </c>
      <c r="R116" s="158"/>
      <c r="S116" s="158"/>
      <c r="T116" s="159">
        <v>0.1</v>
      </c>
      <c r="U116" s="158">
        <f>ROUND(E116*T116,2)</f>
        <v>10.91</v>
      </c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 t="s">
        <v>140</v>
      </c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outlineLevel="1" x14ac:dyDescent="0.2">
      <c r="A117" s="256"/>
      <c r="B117" s="257"/>
      <c r="C117" s="262" t="s">
        <v>219</v>
      </c>
      <c r="D117" s="263"/>
      <c r="E117" s="264"/>
      <c r="F117" s="265"/>
      <c r="G117" s="266"/>
      <c r="H117" s="163"/>
      <c r="I117" s="163"/>
      <c r="J117" s="163"/>
      <c r="K117" s="163"/>
      <c r="L117" s="163"/>
      <c r="M117" s="163"/>
      <c r="N117" s="158"/>
      <c r="O117" s="158"/>
      <c r="P117" s="158"/>
      <c r="Q117" s="158"/>
      <c r="R117" s="158"/>
      <c r="S117" s="158"/>
      <c r="T117" s="159"/>
      <c r="U117" s="158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 t="s">
        <v>142</v>
      </c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5" t="str">
        <f>C117</f>
        <v>mč. D117- 47,38; mč.3.107- 14,2; mč. D105- 47,52</v>
      </c>
      <c r="BB117" s="154"/>
      <c r="BC117" s="154"/>
      <c r="BD117" s="154"/>
      <c r="BE117" s="154"/>
      <c r="BF117" s="154"/>
      <c r="BG117" s="154"/>
      <c r="BH117" s="154"/>
    </row>
    <row r="118" spans="1:60" outlineLevel="1" x14ac:dyDescent="0.2">
      <c r="A118" s="256">
        <v>63</v>
      </c>
      <c r="B118" s="257" t="s">
        <v>283</v>
      </c>
      <c r="C118" s="258" t="s">
        <v>347</v>
      </c>
      <c r="D118" s="259" t="s">
        <v>139</v>
      </c>
      <c r="E118" s="260">
        <v>171.73</v>
      </c>
      <c r="F118" s="162">
        <f>H118+J118</f>
        <v>0</v>
      </c>
      <c r="G118" s="261">
        <f>ROUND(E118*F118,2)</f>
        <v>0</v>
      </c>
      <c r="H118" s="163"/>
      <c r="I118" s="163">
        <f>ROUND(E118*H118,2)</f>
        <v>0</v>
      </c>
      <c r="J118" s="163"/>
      <c r="K118" s="163">
        <f>ROUND(E118*J118,2)</f>
        <v>0</v>
      </c>
      <c r="L118" s="163">
        <v>21</v>
      </c>
      <c r="M118" s="163">
        <f>G118*(1+L118/100)</f>
        <v>0</v>
      </c>
      <c r="N118" s="158">
        <v>4.1000000000000003E-3</v>
      </c>
      <c r="O118" s="158">
        <f>ROUND(E118*N118,5)</f>
        <v>0.70408999999999999</v>
      </c>
      <c r="P118" s="158">
        <v>0</v>
      </c>
      <c r="Q118" s="158">
        <f>ROUND(E118*P118,5)</f>
        <v>0</v>
      </c>
      <c r="R118" s="158"/>
      <c r="S118" s="158"/>
      <c r="T118" s="159">
        <v>0.42</v>
      </c>
      <c r="U118" s="158">
        <f>ROUND(E118*T118,2)</f>
        <v>72.13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 t="s">
        <v>140</v>
      </c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</row>
    <row r="119" spans="1:60" outlineLevel="1" x14ac:dyDescent="0.2">
      <c r="A119" s="256"/>
      <c r="B119" s="257"/>
      <c r="C119" s="262" t="s">
        <v>284</v>
      </c>
      <c r="D119" s="263"/>
      <c r="E119" s="264"/>
      <c r="F119" s="265"/>
      <c r="G119" s="266"/>
      <c r="H119" s="163"/>
      <c r="I119" s="163"/>
      <c r="J119" s="163"/>
      <c r="K119" s="163"/>
      <c r="L119" s="163"/>
      <c r="M119" s="163"/>
      <c r="N119" s="158"/>
      <c r="O119" s="158"/>
      <c r="P119" s="158"/>
      <c r="Q119" s="158"/>
      <c r="R119" s="158"/>
      <c r="S119" s="158"/>
      <c r="T119" s="159"/>
      <c r="U119" s="158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 t="s">
        <v>142</v>
      </c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5" t="str">
        <f>C119</f>
        <v>mč. D117- 51,48; mč. D118- 51,48; mč.3.107- 16,5; mč. D105- 52,2ý</v>
      </c>
      <c r="BB119" s="154"/>
      <c r="BC119" s="154"/>
      <c r="BD119" s="154"/>
      <c r="BE119" s="154"/>
      <c r="BF119" s="154"/>
      <c r="BG119" s="154"/>
      <c r="BH119" s="154"/>
    </row>
    <row r="120" spans="1:60" ht="22.5" outlineLevel="1" x14ac:dyDescent="0.2">
      <c r="A120" s="256">
        <v>64</v>
      </c>
      <c r="B120" s="257" t="s">
        <v>285</v>
      </c>
      <c r="C120" s="258" t="s">
        <v>286</v>
      </c>
      <c r="D120" s="259" t="s">
        <v>139</v>
      </c>
      <c r="E120" s="260">
        <v>156.47999999999999</v>
      </c>
      <c r="F120" s="162">
        <f>H120+J120</f>
        <v>0</v>
      </c>
      <c r="G120" s="261">
        <f>ROUND(E120*F120,2)</f>
        <v>0</v>
      </c>
      <c r="H120" s="163"/>
      <c r="I120" s="163">
        <f>ROUND(E120*H120,2)</f>
        <v>0</v>
      </c>
      <c r="J120" s="163"/>
      <c r="K120" s="163">
        <f>ROUND(E120*J120,2)</f>
        <v>0</v>
      </c>
      <c r="L120" s="163">
        <v>21</v>
      </c>
      <c r="M120" s="163">
        <f>G120*(1+L120/100)</f>
        <v>0</v>
      </c>
      <c r="N120" s="158">
        <v>6.0000000000000002E-5</v>
      </c>
      <c r="O120" s="158">
        <f>ROUND(E120*N120,5)</f>
        <v>9.3900000000000008E-3</v>
      </c>
      <c r="P120" s="158">
        <v>0</v>
      </c>
      <c r="Q120" s="158">
        <f>ROUND(E120*P120,5)</f>
        <v>0</v>
      </c>
      <c r="R120" s="158"/>
      <c r="S120" s="158"/>
      <c r="T120" s="159">
        <v>0.87</v>
      </c>
      <c r="U120" s="158">
        <f>ROUND(E120*T120,2)</f>
        <v>136.13999999999999</v>
      </c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 t="s">
        <v>140</v>
      </c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0" outlineLevel="1" x14ac:dyDescent="0.2">
      <c r="A121" s="256"/>
      <c r="B121" s="257"/>
      <c r="C121" s="262" t="s">
        <v>287</v>
      </c>
      <c r="D121" s="263"/>
      <c r="E121" s="264"/>
      <c r="F121" s="265"/>
      <c r="G121" s="266"/>
      <c r="H121" s="163"/>
      <c r="I121" s="163"/>
      <c r="J121" s="163"/>
      <c r="K121" s="163"/>
      <c r="L121" s="163"/>
      <c r="M121" s="163"/>
      <c r="N121" s="158"/>
      <c r="O121" s="158"/>
      <c r="P121" s="158"/>
      <c r="Q121" s="158"/>
      <c r="R121" s="158"/>
      <c r="S121" s="158"/>
      <c r="T121" s="159"/>
      <c r="U121" s="158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 t="s">
        <v>142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5" t="str">
        <f>C121</f>
        <v>mč. D117- 47,38; mč. D118- 47,38; mč.3.107- 14,2; mč. D105- 47,52</v>
      </c>
      <c r="BB121" s="154"/>
      <c r="BC121" s="154"/>
      <c r="BD121" s="154"/>
      <c r="BE121" s="154"/>
      <c r="BF121" s="154"/>
      <c r="BG121" s="154"/>
      <c r="BH121" s="154"/>
    </row>
    <row r="122" spans="1:60" ht="22.5" outlineLevel="1" x14ac:dyDescent="0.2">
      <c r="A122" s="256">
        <v>65</v>
      </c>
      <c r="B122" s="257" t="s">
        <v>288</v>
      </c>
      <c r="C122" s="258" t="s">
        <v>289</v>
      </c>
      <c r="D122" s="259" t="s">
        <v>139</v>
      </c>
      <c r="E122" s="260">
        <v>5.4</v>
      </c>
      <c r="F122" s="162">
        <f>H122+J122</f>
        <v>0</v>
      </c>
      <c r="G122" s="261">
        <f>ROUND(E122*F122,2)</f>
        <v>0</v>
      </c>
      <c r="H122" s="163"/>
      <c r="I122" s="163">
        <f>ROUND(E122*H122,2)</f>
        <v>0</v>
      </c>
      <c r="J122" s="163"/>
      <c r="K122" s="163">
        <f>ROUND(E122*J122,2)</f>
        <v>0</v>
      </c>
      <c r="L122" s="163">
        <v>21</v>
      </c>
      <c r="M122" s="163">
        <f>G122*(1+L122/100)</f>
        <v>0</v>
      </c>
      <c r="N122" s="158">
        <v>4.2700000000000004E-3</v>
      </c>
      <c r="O122" s="158">
        <f>ROUND(E122*N122,5)</f>
        <v>2.3060000000000001E-2</v>
      </c>
      <c r="P122" s="158">
        <v>0</v>
      </c>
      <c r="Q122" s="158">
        <f>ROUND(E122*P122,5)</f>
        <v>0</v>
      </c>
      <c r="R122" s="158"/>
      <c r="S122" s="158"/>
      <c r="T122" s="159">
        <v>1.00983</v>
      </c>
      <c r="U122" s="158">
        <f>ROUND(E122*T122,2)</f>
        <v>5.45</v>
      </c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 t="s">
        <v>185</v>
      </c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</row>
    <row r="123" spans="1:60" outlineLevel="1" x14ac:dyDescent="0.2">
      <c r="A123" s="256">
        <v>66</v>
      </c>
      <c r="B123" s="257" t="s">
        <v>290</v>
      </c>
      <c r="C123" s="258" t="s">
        <v>291</v>
      </c>
      <c r="D123" s="259" t="s">
        <v>203</v>
      </c>
      <c r="E123" s="260">
        <v>82.4</v>
      </c>
      <c r="F123" s="162">
        <f>H123+J123</f>
        <v>0</v>
      </c>
      <c r="G123" s="261">
        <f>ROUND(E123*F123,2)</f>
        <v>0</v>
      </c>
      <c r="H123" s="163"/>
      <c r="I123" s="163">
        <f>ROUND(E123*H123,2)</f>
        <v>0</v>
      </c>
      <c r="J123" s="163"/>
      <c r="K123" s="163">
        <f>ROUND(E123*J123,2)</f>
        <v>0</v>
      </c>
      <c r="L123" s="163">
        <v>21</v>
      </c>
      <c r="M123" s="163">
        <f>G123*(1+L123/100)</f>
        <v>0</v>
      </c>
      <c r="N123" s="158">
        <v>0</v>
      </c>
      <c r="O123" s="158">
        <f>ROUND(E123*N123,5)</f>
        <v>0</v>
      </c>
      <c r="P123" s="158">
        <v>1E-3</v>
      </c>
      <c r="Q123" s="158">
        <f>ROUND(E123*P123,5)</f>
        <v>8.2400000000000001E-2</v>
      </c>
      <c r="R123" s="158"/>
      <c r="S123" s="158"/>
      <c r="T123" s="159">
        <v>0.03</v>
      </c>
      <c r="U123" s="158">
        <f>ROUND(E123*T123,2)</f>
        <v>2.4700000000000002</v>
      </c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 t="s">
        <v>140</v>
      </c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4" spans="1:60" outlineLevel="1" x14ac:dyDescent="0.2">
      <c r="A124" s="256"/>
      <c r="B124" s="257"/>
      <c r="C124" s="262" t="s">
        <v>292</v>
      </c>
      <c r="D124" s="263"/>
      <c r="E124" s="264"/>
      <c r="F124" s="265"/>
      <c r="G124" s="266"/>
      <c r="H124" s="163"/>
      <c r="I124" s="163"/>
      <c r="J124" s="163"/>
      <c r="K124" s="163"/>
      <c r="L124" s="163"/>
      <c r="M124" s="163"/>
      <c r="N124" s="158"/>
      <c r="O124" s="158"/>
      <c r="P124" s="158"/>
      <c r="Q124" s="158"/>
      <c r="R124" s="158"/>
      <c r="S124" s="158"/>
      <c r="T124" s="159"/>
      <c r="U124" s="158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 t="s">
        <v>142</v>
      </c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5" t="str">
        <f>C124</f>
        <v>mč. 3.107- 27,4; mč. D105- 27,3</v>
      </c>
      <c r="BB124" s="154"/>
      <c r="BC124" s="154"/>
      <c r="BD124" s="154"/>
      <c r="BE124" s="154"/>
      <c r="BF124" s="154"/>
      <c r="BG124" s="154"/>
      <c r="BH124" s="154"/>
    </row>
    <row r="125" spans="1:60" x14ac:dyDescent="0.2">
      <c r="A125" s="267" t="s">
        <v>135</v>
      </c>
      <c r="B125" s="268" t="s">
        <v>92</v>
      </c>
      <c r="C125" s="269" t="s">
        <v>93</v>
      </c>
      <c r="D125" s="270"/>
      <c r="E125" s="271"/>
      <c r="F125" s="272"/>
      <c r="G125" s="272">
        <f>SUMIF(AE126:AE129,"&lt;&gt;NOR",G126:G129)</f>
        <v>0</v>
      </c>
      <c r="H125" s="164"/>
      <c r="I125" s="164">
        <f>SUM(I126:I129)</f>
        <v>0</v>
      </c>
      <c r="J125" s="164"/>
      <c r="K125" s="164">
        <f>SUM(K126:K129)</f>
        <v>0</v>
      </c>
      <c r="L125" s="164"/>
      <c r="M125" s="164">
        <f>SUM(M126:M129)</f>
        <v>0</v>
      </c>
      <c r="N125" s="160"/>
      <c r="O125" s="160">
        <f>SUM(O126:O129)</f>
        <v>0.45023999999999997</v>
      </c>
      <c r="P125" s="160"/>
      <c r="Q125" s="160">
        <f>SUM(Q126:Q129)</f>
        <v>0</v>
      </c>
      <c r="R125" s="160"/>
      <c r="S125" s="160"/>
      <c r="T125" s="161"/>
      <c r="U125" s="160">
        <f>SUM(U126:U129)</f>
        <v>20.34</v>
      </c>
      <c r="AE125" t="s">
        <v>136</v>
      </c>
    </row>
    <row r="126" spans="1:60" ht="22.5" outlineLevel="1" x14ac:dyDescent="0.2">
      <c r="A126" s="256">
        <v>67</v>
      </c>
      <c r="B126" s="257" t="s">
        <v>293</v>
      </c>
      <c r="C126" s="258" t="s">
        <v>294</v>
      </c>
      <c r="D126" s="259" t="s">
        <v>139</v>
      </c>
      <c r="E126" s="260">
        <v>20.8</v>
      </c>
      <c r="F126" s="162">
        <f>H126+J126</f>
        <v>0</v>
      </c>
      <c r="G126" s="261">
        <f>ROUND(E126*F126,2)</f>
        <v>0</v>
      </c>
      <c r="H126" s="163"/>
      <c r="I126" s="163">
        <f>ROUND(E126*H126,2)</f>
        <v>0</v>
      </c>
      <c r="J126" s="163"/>
      <c r="K126" s="163">
        <f>ROUND(E126*J126,2)</f>
        <v>0</v>
      </c>
      <c r="L126" s="163">
        <v>21</v>
      </c>
      <c r="M126" s="163">
        <f>G126*(1+L126/100)</f>
        <v>0</v>
      </c>
      <c r="N126" s="158">
        <v>0</v>
      </c>
      <c r="O126" s="158">
        <f>ROUND(E126*N126,5)</f>
        <v>0</v>
      </c>
      <c r="P126" s="158">
        <v>0</v>
      </c>
      <c r="Q126" s="158">
        <f>ROUND(E126*P126,5)</f>
        <v>0</v>
      </c>
      <c r="R126" s="158"/>
      <c r="S126" s="158"/>
      <c r="T126" s="159">
        <v>0.97799999999999998</v>
      </c>
      <c r="U126" s="158">
        <f>ROUND(E126*T126,2)</f>
        <v>20.34</v>
      </c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 t="s">
        <v>140</v>
      </c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</row>
    <row r="127" spans="1:60" outlineLevel="1" x14ac:dyDescent="0.2">
      <c r="A127" s="256"/>
      <c r="B127" s="257"/>
      <c r="C127" s="262" t="s">
        <v>295</v>
      </c>
      <c r="D127" s="263"/>
      <c r="E127" s="264"/>
      <c r="F127" s="265"/>
      <c r="G127" s="266"/>
      <c r="H127" s="163"/>
      <c r="I127" s="163"/>
      <c r="J127" s="163"/>
      <c r="K127" s="163"/>
      <c r="L127" s="163"/>
      <c r="M127" s="163"/>
      <c r="N127" s="158"/>
      <c r="O127" s="158"/>
      <c r="P127" s="158"/>
      <c r="Q127" s="158"/>
      <c r="R127" s="158"/>
      <c r="S127" s="158"/>
      <c r="T127" s="159"/>
      <c r="U127" s="158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 t="s">
        <v>142</v>
      </c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5" t="str">
        <f>C127</f>
        <v>mč. D117- 6,5; mč.3.107- 14,3</v>
      </c>
      <c r="BB127" s="154"/>
      <c r="BC127" s="154"/>
      <c r="BD127" s="154"/>
      <c r="BE127" s="154"/>
      <c r="BF127" s="154"/>
      <c r="BG127" s="154"/>
      <c r="BH127" s="154"/>
    </row>
    <row r="128" spans="1:60" outlineLevel="1" x14ac:dyDescent="0.2">
      <c r="A128" s="256">
        <v>68</v>
      </c>
      <c r="B128" s="257" t="s">
        <v>296</v>
      </c>
      <c r="C128" s="258" t="s">
        <v>348</v>
      </c>
      <c r="D128" s="259" t="s">
        <v>139</v>
      </c>
      <c r="E128" s="260">
        <v>23.45</v>
      </c>
      <c r="F128" s="162">
        <f>H128+J128</f>
        <v>0</v>
      </c>
      <c r="G128" s="261">
        <f>ROUND(E128*F128,2)</f>
        <v>0</v>
      </c>
      <c r="H128" s="163"/>
      <c r="I128" s="163">
        <f>ROUND(E128*H128,2)</f>
        <v>0</v>
      </c>
      <c r="J128" s="163"/>
      <c r="K128" s="163">
        <f>ROUND(E128*J128,2)</f>
        <v>0</v>
      </c>
      <c r="L128" s="163">
        <v>21</v>
      </c>
      <c r="M128" s="163">
        <f>G128*(1+L128/100)</f>
        <v>0</v>
      </c>
      <c r="N128" s="158">
        <v>1.9199999999999998E-2</v>
      </c>
      <c r="O128" s="158">
        <f>ROUND(E128*N128,5)</f>
        <v>0.45023999999999997</v>
      </c>
      <c r="P128" s="158">
        <v>0</v>
      </c>
      <c r="Q128" s="158">
        <f>ROUND(E128*P128,5)</f>
        <v>0</v>
      </c>
      <c r="R128" s="158"/>
      <c r="S128" s="158"/>
      <c r="T128" s="159">
        <v>0</v>
      </c>
      <c r="U128" s="158">
        <f>ROUND(E128*T128,2)</f>
        <v>0</v>
      </c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 t="s">
        <v>146</v>
      </c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1:60" outlineLevel="1" x14ac:dyDescent="0.2">
      <c r="A129" s="256"/>
      <c r="B129" s="257"/>
      <c r="C129" s="262" t="s">
        <v>297</v>
      </c>
      <c r="D129" s="263"/>
      <c r="E129" s="264"/>
      <c r="F129" s="265"/>
      <c r="G129" s="266"/>
      <c r="H129" s="163"/>
      <c r="I129" s="163"/>
      <c r="J129" s="163"/>
      <c r="K129" s="163"/>
      <c r="L129" s="163"/>
      <c r="M129" s="163"/>
      <c r="N129" s="158"/>
      <c r="O129" s="158"/>
      <c r="P129" s="158"/>
      <c r="Q129" s="158"/>
      <c r="R129" s="158"/>
      <c r="S129" s="158"/>
      <c r="T129" s="159"/>
      <c r="U129" s="158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 t="s">
        <v>142</v>
      </c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5" t="str">
        <f>C129</f>
        <v>mč. D117- 7,15 mč.3.107- 16,3</v>
      </c>
      <c r="BB129" s="154"/>
      <c r="BC129" s="154"/>
      <c r="BD129" s="154"/>
      <c r="BE129" s="154"/>
      <c r="BF129" s="154"/>
      <c r="BG129" s="154"/>
      <c r="BH129" s="154"/>
    </row>
    <row r="130" spans="1:60" x14ac:dyDescent="0.2">
      <c r="A130" s="267" t="s">
        <v>135</v>
      </c>
      <c r="B130" s="268" t="s">
        <v>94</v>
      </c>
      <c r="C130" s="269" t="s">
        <v>95</v>
      </c>
      <c r="D130" s="270"/>
      <c r="E130" s="271"/>
      <c r="F130" s="272"/>
      <c r="G130" s="272">
        <f>SUMIF(AE131:AE131,"&lt;&gt;NOR",G131:G131)</f>
        <v>0</v>
      </c>
      <c r="H130" s="164"/>
      <c r="I130" s="164">
        <f>SUM(I131:I131)</f>
        <v>0</v>
      </c>
      <c r="J130" s="164"/>
      <c r="K130" s="164">
        <f>SUM(K131:K131)</f>
        <v>0</v>
      </c>
      <c r="L130" s="164"/>
      <c r="M130" s="164">
        <f>SUM(M131:M131)</f>
        <v>0</v>
      </c>
      <c r="N130" s="160"/>
      <c r="O130" s="160">
        <f>SUM(O131:O131)</f>
        <v>0</v>
      </c>
      <c r="P130" s="160"/>
      <c r="Q130" s="160">
        <f>SUM(Q131:Q131)</f>
        <v>2.7699999999999999E-2</v>
      </c>
      <c r="R130" s="160"/>
      <c r="S130" s="160"/>
      <c r="T130" s="161"/>
      <c r="U130" s="160">
        <f>SUM(U131:U131)</f>
        <v>2.2200000000000002</v>
      </c>
      <c r="AE130" t="s">
        <v>136</v>
      </c>
    </row>
    <row r="131" spans="1:60" outlineLevel="1" x14ac:dyDescent="0.2">
      <c r="A131" s="256">
        <v>69</v>
      </c>
      <c r="B131" s="257" t="s">
        <v>298</v>
      </c>
      <c r="C131" s="258" t="s">
        <v>299</v>
      </c>
      <c r="D131" s="259" t="s">
        <v>203</v>
      </c>
      <c r="E131" s="260">
        <v>27.7</v>
      </c>
      <c r="F131" s="162">
        <f>H131+J131</f>
        <v>0</v>
      </c>
      <c r="G131" s="261">
        <f>ROUND(E131*F131,2)</f>
        <v>0</v>
      </c>
      <c r="H131" s="163"/>
      <c r="I131" s="163">
        <f>ROUND(E131*H131,2)</f>
        <v>0</v>
      </c>
      <c r="J131" s="163"/>
      <c r="K131" s="163">
        <f>ROUND(E131*J131,2)</f>
        <v>0</v>
      </c>
      <c r="L131" s="163">
        <v>21</v>
      </c>
      <c r="M131" s="163">
        <f>G131*(1+L131/100)</f>
        <v>0</v>
      </c>
      <c r="N131" s="158">
        <v>0</v>
      </c>
      <c r="O131" s="158">
        <f>ROUND(E131*N131,5)</f>
        <v>0</v>
      </c>
      <c r="P131" s="158">
        <v>1E-3</v>
      </c>
      <c r="Q131" s="158">
        <f>ROUND(E131*P131,5)</f>
        <v>2.7699999999999999E-2</v>
      </c>
      <c r="R131" s="158"/>
      <c r="S131" s="158"/>
      <c r="T131" s="159">
        <v>0.08</v>
      </c>
      <c r="U131" s="158">
        <f>ROUND(E131*T131,2)</f>
        <v>2.2200000000000002</v>
      </c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 t="s">
        <v>140</v>
      </c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</row>
    <row r="132" spans="1:60" x14ac:dyDescent="0.2">
      <c r="A132" s="267" t="s">
        <v>135</v>
      </c>
      <c r="B132" s="268" t="s">
        <v>96</v>
      </c>
      <c r="C132" s="269" t="s">
        <v>97</v>
      </c>
      <c r="D132" s="270"/>
      <c r="E132" s="271"/>
      <c r="F132" s="272"/>
      <c r="G132" s="272">
        <f>SUMIF(AE133:AE135,"&lt;&gt;NOR",G133:G135)</f>
        <v>0</v>
      </c>
      <c r="H132" s="164"/>
      <c r="I132" s="164">
        <f>SUM(I133:I135)</f>
        <v>0</v>
      </c>
      <c r="J132" s="164"/>
      <c r="K132" s="164">
        <f>SUM(K133:K135)</f>
        <v>0</v>
      </c>
      <c r="L132" s="164"/>
      <c r="M132" s="164">
        <f>SUM(M133:M135)</f>
        <v>0</v>
      </c>
      <c r="N132" s="160"/>
      <c r="O132" s="160">
        <f>SUM(O133:O135)</f>
        <v>0.18034</v>
      </c>
      <c r="P132" s="160"/>
      <c r="Q132" s="160">
        <f>SUM(Q133:Q135)</f>
        <v>4.7379999999999999E-2</v>
      </c>
      <c r="R132" s="160"/>
      <c r="S132" s="160"/>
      <c r="T132" s="161"/>
      <c r="U132" s="160">
        <f>SUM(U133:U135)</f>
        <v>36.25</v>
      </c>
      <c r="AE132" t="s">
        <v>136</v>
      </c>
    </row>
    <row r="133" spans="1:60" outlineLevel="1" x14ac:dyDescent="0.2">
      <c r="A133" s="256">
        <v>70</v>
      </c>
      <c r="B133" s="257" t="s">
        <v>300</v>
      </c>
      <c r="C133" s="258" t="s">
        <v>301</v>
      </c>
      <c r="D133" s="259" t="s">
        <v>139</v>
      </c>
      <c r="E133" s="260">
        <v>47.38</v>
      </c>
      <c r="F133" s="162">
        <f>H133+J133</f>
        <v>0</v>
      </c>
      <c r="G133" s="261">
        <f>ROUND(E133*F133,2)</f>
        <v>0</v>
      </c>
      <c r="H133" s="163"/>
      <c r="I133" s="163">
        <f>ROUND(E133*H133,2)</f>
        <v>0</v>
      </c>
      <c r="J133" s="163"/>
      <c r="K133" s="163">
        <f>ROUND(E133*J133,2)</f>
        <v>0</v>
      </c>
      <c r="L133" s="163">
        <v>21</v>
      </c>
      <c r="M133" s="163">
        <f>G133*(1+L133/100)</f>
        <v>0</v>
      </c>
      <c r="N133" s="158">
        <v>0</v>
      </c>
      <c r="O133" s="158">
        <f>ROUND(E133*N133,5)</f>
        <v>0</v>
      </c>
      <c r="P133" s="158">
        <v>1E-3</v>
      </c>
      <c r="Q133" s="158">
        <f>ROUND(E133*P133,5)</f>
        <v>4.7379999999999999E-2</v>
      </c>
      <c r="R133" s="158"/>
      <c r="S133" s="158"/>
      <c r="T133" s="159">
        <v>0.255</v>
      </c>
      <c r="U133" s="158">
        <f>ROUND(E133*T133,2)</f>
        <v>12.08</v>
      </c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 t="s">
        <v>140</v>
      </c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</row>
    <row r="134" spans="1:60" outlineLevel="1" x14ac:dyDescent="0.2">
      <c r="A134" s="256">
        <v>71</v>
      </c>
      <c r="B134" s="257" t="s">
        <v>302</v>
      </c>
      <c r="C134" s="258" t="s">
        <v>303</v>
      </c>
      <c r="D134" s="259" t="s">
        <v>139</v>
      </c>
      <c r="E134" s="260">
        <v>94.76</v>
      </c>
      <c r="F134" s="162">
        <f>H134+J134</f>
        <v>0</v>
      </c>
      <c r="G134" s="261">
        <f>ROUND(E134*F134,2)</f>
        <v>0</v>
      </c>
      <c r="H134" s="163"/>
      <c r="I134" s="163">
        <f>ROUND(E134*H134,2)</f>
        <v>0</v>
      </c>
      <c r="J134" s="163"/>
      <c r="K134" s="163">
        <f>ROUND(E134*J134,2)</f>
        <v>0</v>
      </c>
      <c r="L134" s="163">
        <v>21</v>
      </c>
      <c r="M134" s="163">
        <f>G134*(1+L134/100)</f>
        <v>0</v>
      </c>
      <c r="N134" s="158">
        <v>0</v>
      </c>
      <c r="O134" s="158">
        <f>ROUND(E134*N134,5)</f>
        <v>0</v>
      </c>
      <c r="P134" s="158">
        <v>0</v>
      </c>
      <c r="Q134" s="158">
        <f>ROUND(E134*P134,5)</f>
        <v>0</v>
      </c>
      <c r="R134" s="158"/>
      <c r="S134" s="158"/>
      <c r="T134" s="159">
        <v>4.5999999999999999E-2</v>
      </c>
      <c r="U134" s="158">
        <f>ROUND(E134*T134,2)</f>
        <v>4.3600000000000003</v>
      </c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 t="s">
        <v>140</v>
      </c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</row>
    <row r="135" spans="1:60" ht="22.5" outlineLevel="1" x14ac:dyDescent="0.2">
      <c r="A135" s="256">
        <v>72</v>
      </c>
      <c r="B135" s="257" t="s">
        <v>304</v>
      </c>
      <c r="C135" s="258" t="s">
        <v>305</v>
      </c>
      <c r="D135" s="259" t="s">
        <v>139</v>
      </c>
      <c r="E135" s="260">
        <v>52.12</v>
      </c>
      <c r="F135" s="162">
        <f>H135+J135</f>
        <v>0</v>
      </c>
      <c r="G135" s="261">
        <f>ROUND(E135*F135,2)</f>
        <v>0</v>
      </c>
      <c r="H135" s="163"/>
      <c r="I135" s="163">
        <f>ROUND(E135*H135,2)</f>
        <v>0</v>
      </c>
      <c r="J135" s="163"/>
      <c r="K135" s="163">
        <f>ROUND(E135*J135,2)</f>
        <v>0</v>
      </c>
      <c r="L135" s="163">
        <v>21</v>
      </c>
      <c r="M135" s="163">
        <f>G135*(1+L135/100)</f>
        <v>0</v>
      </c>
      <c r="N135" s="158">
        <v>3.46E-3</v>
      </c>
      <c r="O135" s="158">
        <f>ROUND(E135*N135,5)</f>
        <v>0.18034</v>
      </c>
      <c r="P135" s="158">
        <v>0</v>
      </c>
      <c r="Q135" s="158">
        <f>ROUND(E135*P135,5)</f>
        <v>0</v>
      </c>
      <c r="R135" s="158"/>
      <c r="S135" s="158"/>
      <c r="T135" s="159">
        <v>0.38</v>
      </c>
      <c r="U135" s="158">
        <f>ROUND(E135*T135,2)</f>
        <v>19.809999999999999</v>
      </c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 t="s">
        <v>140</v>
      </c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</row>
    <row r="136" spans="1:60" x14ac:dyDescent="0.2">
      <c r="A136" s="267" t="s">
        <v>135</v>
      </c>
      <c r="B136" s="268" t="s">
        <v>98</v>
      </c>
      <c r="C136" s="269" t="s">
        <v>99</v>
      </c>
      <c r="D136" s="270"/>
      <c r="E136" s="271"/>
      <c r="F136" s="272"/>
      <c r="G136" s="272">
        <f>SUMIF(AE137:AE142,"&lt;&gt;NOR",G137:G142)</f>
        <v>0</v>
      </c>
      <c r="H136" s="164"/>
      <c r="I136" s="164">
        <f>SUM(I137:I142)</f>
        <v>0</v>
      </c>
      <c r="J136" s="164"/>
      <c r="K136" s="164">
        <f>SUM(K137:K142)</f>
        <v>0</v>
      </c>
      <c r="L136" s="164"/>
      <c r="M136" s="164">
        <f>SUM(M137:M142)</f>
        <v>0</v>
      </c>
      <c r="N136" s="160"/>
      <c r="O136" s="160">
        <f>SUM(O137:O142)</f>
        <v>1.5806099999999998</v>
      </c>
      <c r="P136" s="160"/>
      <c r="Q136" s="160">
        <f>SUM(Q137:Q142)</f>
        <v>0</v>
      </c>
      <c r="R136" s="160"/>
      <c r="S136" s="160"/>
      <c r="T136" s="161"/>
      <c r="U136" s="160">
        <f>SUM(U137:U142)</f>
        <v>83.67</v>
      </c>
      <c r="AE136" t="s">
        <v>136</v>
      </c>
    </row>
    <row r="137" spans="1:60" outlineLevel="1" x14ac:dyDescent="0.2">
      <c r="A137" s="256">
        <v>73</v>
      </c>
      <c r="B137" s="257" t="s">
        <v>306</v>
      </c>
      <c r="C137" s="258" t="s">
        <v>307</v>
      </c>
      <c r="D137" s="259" t="s">
        <v>139</v>
      </c>
      <c r="E137" s="260">
        <v>79.48</v>
      </c>
      <c r="F137" s="162">
        <f>H137+J137</f>
        <v>0</v>
      </c>
      <c r="G137" s="261">
        <f>ROUND(E137*F137,2)</f>
        <v>0</v>
      </c>
      <c r="H137" s="163"/>
      <c r="I137" s="163">
        <f>ROUND(E137*H137,2)</f>
        <v>0</v>
      </c>
      <c r="J137" s="163"/>
      <c r="K137" s="163">
        <f>ROUND(E137*J137,2)</f>
        <v>0</v>
      </c>
      <c r="L137" s="163">
        <v>21</v>
      </c>
      <c r="M137" s="163">
        <f>G137*(1+L137/100)</f>
        <v>0</v>
      </c>
      <c r="N137" s="158">
        <v>4.9100000000000003E-3</v>
      </c>
      <c r="O137" s="158">
        <f>ROUND(E137*N137,5)</f>
        <v>0.39024999999999999</v>
      </c>
      <c r="P137" s="158">
        <v>0</v>
      </c>
      <c r="Q137" s="158">
        <f>ROUND(E137*P137,5)</f>
        <v>0</v>
      </c>
      <c r="R137" s="158"/>
      <c r="S137" s="158"/>
      <c r="T137" s="159">
        <v>1.0165</v>
      </c>
      <c r="U137" s="158">
        <f>ROUND(E137*T137,2)</f>
        <v>80.790000000000006</v>
      </c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 t="s">
        <v>140</v>
      </c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</row>
    <row r="138" spans="1:60" outlineLevel="1" x14ac:dyDescent="0.2">
      <c r="A138" s="256"/>
      <c r="B138" s="257"/>
      <c r="C138" s="262" t="s">
        <v>308</v>
      </c>
      <c r="D138" s="263"/>
      <c r="E138" s="264"/>
      <c r="F138" s="265"/>
      <c r="G138" s="266"/>
      <c r="H138" s="163"/>
      <c r="I138" s="163"/>
      <c r="J138" s="163"/>
      <c r="K138" s="163"/>
      <c r="L138" s="163"/>
      <c r="M138" s="163"/>
      <c r="N138" s="158"/>
      <c r="O138" s="158"/>
      <c r="P138" s="158"/>
      <c r="Q138" s="158"/>
      <c r="R138" s="158"/>
      <c r="S138" s="158"/>
      <c r="T138" s="159"/>
      <c r="U138" s="158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 t="s">
        <v>142</v>
      </c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5" t="str">
        <f>C138</f>
        <v>mč. D117- 28; mč.3.107- 51,48</v>
      </c>
      <c r="BB138" s="154"/>
      <c r="BC138" s="154"/>
      <c r="BD138" s="154"/>
      <c r="BE138" s="154"/>
      <c r="BF138" s="154"/>
      <c r="BG138" s="154"/>
      <c r="BH138" s="154"/>
    </row>
    <row r="139" spans="1:60" outlineLevel="1" x14ac:dyDescent="0.2">
      <c r="A139" s="256">
        <v>74</v>
      </c>
      <c r="B139" s="257" t="s">
        <v>309</v>
      </c>
      <c r="C139" s="258" t="s">
        <v>349</v>
      </c>
      <c r="D139" s="259" t="s">
        <v>139</v>
      </c>
      <c r="E139" s="260">
        <v>87.35</v>
      </c>
      <c r="F139" s="162">
        <f>H139+J139</f>
        <v>0</v>
      </c>
      <c r="G139" s="261">
        <f>ROUND(E139*F139,2)</f>
        <v>0</v>
      </c>
      <c r="H139" s="163"/>
      <c r="I139" s="163">
        <f>ROUND(E139*H139,2)</f>
        <v>0</v>
      </c>
      <c r="J139" s="163"/>
      <c r="K139" s="163">
        <f>ROUND(E139*J139,2)</f>
        <v>0</v>
      </c>
      <c r="L139" s="163">
        <v>21</v>
      </c>
      <c r="M139" s="163">
        <f>G139*(1+L139/100)</f>
        <v>0</v>
      </c>
      <c r="N139" s="158">
        <v>1.3599999999999999E-2</v>
      </c>
      <c r="O139" s="158">
        <f>ROUND(E139*N139,5)</f>
        <v>1.1879599999999999</v>
      </c>
      <c r="P139" s="158">
        <v>0</v>
      </c>
      <c r="Q139" s="158">
        <f>ROUND(E139*P139,5)</f>
        <v>0</v>
      </c>
      <c r="R139" s="158"/>
      <c r="S139" s="158"/>
      <c r="T139" s="159">
        <v>0</v>
      </c>
      <c r="U139" s="158">
        <f>ROUND(E139*T139,2)</f>
        <v>0</v>
      </c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 t="s">
        <v>146</v>
      </c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</row>
    <row r="140" spans="1:60" outlineLevel="1" x14ac:dyDescent="0.2">
      <c r="A140" s="256"/>
      <c r="B140" s="257"/>
      <c r="C140" s="262" t="s">
        <v>310</v>
      </c>
      <c r="D140" s="263"/>
      <c r="E140" s="264"/>
      <c r="F140" s="265"/>
      <c r="G140" s="266"/>
      <c r="H140" s="163"/>
      <c r="I140" s="163"/>
      <c r="J140" s="163"/>
      <c r="K140" s="163"/>
      <c r="L140" s="163"/>
      <c r="M140" s="163"/>
      <c r="N140" s="158"/>
      <c r="O140" s="158"/>
      <c r="P140" s="158"/>
      <c r="Q140" s="158"/>
      <c r="R140" s="158"/>
      <c r="S140" s="158"/>
      <c r="T140" s="159"/>
      <c r="U140" s="158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 t="s">
        <v>142</v>
      </c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5" t="str">
        <f>C140</f>
        <v>mč. D117- 30,8; mč.3.107- 56,55</v>
      </c>
      <c r="BB140" s="154"/>
      <c r="BC140" s="154"/>
      <c r="BD140" s="154"/>
      <c r="BE140" s="154"/>
      <c r="BF140" s="154"/>
      <c r="BG140" s="154"/>
      <c r="BH140" s="154"/>
    </row>
    <row r="141" spans="1:60" outlineLevel="1" x14ac:dyDescent="0.2">
      <c r="A141" s="256">
        <v>75</v>
      </c>
      <c r="B141" s="257" t="s">
        <v>311</v>
      </c>
      <c r="C141" s="258" t="s">
        <v>312</v>
      </c>
      <c r="D141" s="259" t="s">
        <v>203</v>
      </c>
      <c r="E141" s="260">
        <v>24</v>
      </c>
      <c r="F141" s="162">
        <f>H141+J141</f>
        <v>0</v>
      </c>
      <c r="G141" s="261">
        <f>ROUND(E141*F141,2)</f>
        <v>0</v>
      </c>
      <c r="H141" s="163"/>
      <c r="I141" s="163">
        <f>ROUND(E141*H141,2)</f>
        <v>0</v>
      </c>
      <c r="J141" s="163"/>
      <c r="K141" s="163">
        <f>ROUND(E141*J141,2)</f>
        <v>0</v>
      </c>
      <c r="L141" s="163">
        <v>21</v>
      </c>
      <c r="M141" s="163">
        <f>G141*(1+L141/100)</f>
        <v>0</v>
      </c>
      <c r="N141" s="158">
        <v>1E-4</v>
      </c>
      <c r="O141" s="158">
        <f>ROUND(E141*N141,5)</f>
        <v>2.3999999999999998E-3</v>
      </c>
      <c r="P141" s="158">
        <v>0</v>
      </c>
      <c r="Q141" s="158">
        <f>ROUND(E141*P141,5)</f>
        <v>0</v>
      </c>
      <c r="R141" s="158"/>
      <c r="S141" s="158"/>
      <c r="T141" s="159">
        <v>0.12</v>
      </c>
      <c r="U141" s="158">
        <f>ROUND(E141*T141,2)</f>
        <v>2.88</v>
      </c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 t="s">
        <v>140</v>
      </c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</row>
    <row r="142" spans="1:60" outlineLevel="1" x14ac:dyDescent="0.2">
      <c r="A142" s="256"/>
      <c r="B142" s="257"/>
      <c r="C142" s="262" t="s">
        <v>313</v>
      </c>
      <c r="D142" s="263"/>
      <c r="E142" s="264"/>
      <c r="F142" s="265"/>
      <c r="G142" s="266"/>
      <c r="H142" s="163"/>
      <c r="I142" s="163"/>
      <c r="J142" s="163"/>
      <c r="K142" s="163"/>
      <c r="L142" s="163"/>
      <c r="M142" s="163"/>
      <c r="N142" s="158"/>
      <c r="O142" s="158"/>
      <c r="P142" s="158"/>
      <c r="Q142" s="158"/>
      <c r="R142" s="158"/>
      <c r="S142" s="158"/>
      <c r="T142" s="159"/>
      <c r="U142" s="158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 t="s">
        <v>142</v>
      </c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5" t="str">
        <f>C142</f>
        <v>mč. D117- 8; mč.3.107- 16</v>
      </c>
      <c r="BB142" s="154"/>
      <c r="BC142" s="154"/>
      <c r="BD142" s="154"/>
      <c r="BE142" s="154"/>
      <c r="BF142" s="154"/>
      <c r="BG142" s="154"/>
      <c r="BH142" s="154"/>
    </row>
    <row r="143" spans="1:60" x14ac:dyDescent="0.2">
      <c r="A143" s="267" t="s">
        <v>135</v>
      </c>
      <c r="B143" s="268" t="s">
        <v>100</v>
      </c>
      <c r="C143" s="269" t="s">
        <v>101</v>
      </c>
      <c r="D143" s="270"/>
      <c r="E143" s="271"/>
      <c r="F143" s="272"/>
      <c r="G143" s="272">
        <f>SUMIF(AE144:AE144,"&lt;&gt;NOR",G144:G144)</f>
        <v>0</v>
      </c>
      <c r="H143" s="164"/>
      <c r="I143" s="164">
        <f>SUM(I144:I144)</f>
        <v>0</v>
      </c>
      <c r="J143" s="164"/>
      <c r="K143" s="164">
        <f>SUM(K144:K144)</f>
        <v>0</v>
      </c>
      <c r="L143" s="164"/>
      <c r="M143" s="164">
        <f>SUM(M144:M144)</f>
        <v>0</v>
      </c>
      <c r="N143" s="160"/>
      <c r="O143" s="160">
        <f>SUM(O144:O144)</f>
        <v>3.0400000000000002E-3</v>
      </c>
      <c r="P143" s="160"/>
      <c r="Q143" s="160">
        <f>SUM(Q144:Q144)</f>
        <v>0</v>
      </c>
      <c r="R143" s="160"/>
      <c r="S143" s="160"/>
      <c r="T143" s="161"/>
      <c r="U143" s="160">
        <f>SUM(U144:U144)</f>
        <v>4.1500000000000004</v>
      </c>
      <c r="AE143" t="s">
        <v>136</v>
      </c>
    </row>
    <row r="144" spans="1:60" outlineLevel="1" x14ac:dyDescent="0.2">
      <c r="A144" s="256">
        <v>76</v>
      </c>
      <c r="B144" s="257" t="s">
        <v>314</v>
      </c>
      <c r="C144" s="258" t="s">
        <v>315</v>
      </c>
      <c r="D144" s="259" t="s">
        <v>139</v>
      </c>
      <c r="E144" s="260">
        <v>9.5</v>
      </c>
      <c r="F144" s="162">
        <f>H144+J144</f>
        <v>0</v>
      </c>
      <c r="G144" s="261">
        <f>ROUND(E144*F144,2)</f>
        <v>0</v>
      </c>
      <c r="H144" s="163"/>
      <c r="I144" s="163">
        <f>ROUND(E144*H144,2)</f>
        <v>0</v>
      </c>
      <c r="J144" s="163"/>
      <c r="K144" s="163">
        <f>ROUND(E144*J144,2)</f>
        <v>0</v>
      </c>
      <c r="L144" s="163">
        <v>21</v>
      </c>
      <c r="M144" s="163">
        <f>G144*(1+L144/100)</f>
        <v>0</v>
      </c>
      <c r="N144" s="158">
        <v>3.2000000000000003E-4</v>
      </c>
      <c r="O144" s="158">
        <f>ROUND(E144*N144,5)</f>
        <v>3.0400000000000002E-3</v>
      </c>
      <c r="P144" s="158">
        <v>0</v>
      </c>
      <c r="Q144" s="158">
        <f>ROUND(E144*P144,5)</f>
        <v>0</v>
      </c>
      <c r="R144" s="158"/>
      <c r="S144" s="158"/>
      <c r="T144" s="159">
        <v>0.43675000000000003</v>
      </c>
      <c r="U144" s="158">
        <f>ROUND(E144*T144,2)</f>
        <v>4.1500000000000004</v>
      </c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 t="s">
        <v>185</v>
      </c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</row>
    <row r="145" spans="1:60" x14ac:dyDescent="0.2">
      <c r="A145" s="267" t="s">
        <v>135</v>
      </c>
      <c r="B145" s="268" t="s">
        <v>102</v>
      </c>
      <c r="C145" s="269" t="s">
        <v>103</v>
      </c>
      <c r="D145" s="270"/>
      <c r="E145" s="271"/>
      <c r="F145" s="272"/>
      <c r="G145" s="272">
        <f>SUMIF(AE146:AE149,"&lt;&gt;NOR",G146:G149)</f>
        <v>0</v>
      </c>
      <c r="H145" s="164"/>
      <c r="I145" s="164">
        <f>SUM(I146:I149)</f>
        <v>0</v>
      </c>
      <c r="J145" s="164"/>
      <c r="K145" s="164">
        <f>SUM(K146:K149)</f>
        <v>0</v>
      </c>
      <c r="L145" s="164"/>
      <c r="M145" s="164">
        <f>SUM(M146:M149)</f>
        <v>0</v>
      </c>
      <c r="N145" s="160"/>
      <c r="O145" s="160">
        <f>SUM(O146:O149)</f>
        <v>0.11740999999999999</v>
      </c>
      <c r="P145" s="160"/>
      <c r="Q145" s="160">
        <f>SUM(Q146:Q149)</f>
        <v>0</v>
      </c>
      <c r="R145" s="160"/>
      <c r="S145" s="160"/>
      <c r="T145" s="161"/>
      <c r="U145" s="160">
        <f>SUM(U146:U149)</f>
        <v>71.72</v>
      </c>
      <c r="AE145" t="s">
        <v>136</v>
      </c>
    </row>
    <row r="146" spans="1:60" outlineLevel="1" x14ac:dyDescent="0.2">
      <c r="A146" s="256">
        <v>77</v>
      </c>
      <c r="B146" s="257" t="s">
        <v>316</v>
      </c>
      <c r="C146" s="258" t="s">
        <v>350</v>
      </c>
      <c r="D146" s="259" t="s">
        <v>139</v>
      </c>
      <c r="E146" s="260">
        <v>533.66999999999996</v>
      </c>
      <c r="F146" s="162">
        <f>H146+J146</f>
        <v>0</v>
      </c>
      <c r="G146" s="261">
        <f>ROUND(E146*F146,2)</f>
        <v>0</v>
      </c>
      <c r="H146" s="163"/>
      <c r="I146" s="163">
        <f>ROUND(E146*H146,2)</f>
        <v>0</v>
      </c>
      <c r="J146" s="163"/>
      <c r="K146" s="163">
        <f>ROUND(E146*J146,2)</f>
        <v>0</v>
      </c>
      <c r="L146" s="163">
        <v>21</v>
      </c>
      <c r="M146" s="163">
        <f>G146*(1+L146/100)</f>
        <v>0</v>
      </c>
      <c r="N146" s="158">
        <v>6.9999999999999994E-5</v>
      </c>
      <c r="O146" s="158">
        <f>ROUND(E146*N146,5)</f>
        <v>3.7359999999999997E-2</v>
      </c>
      <c r="P146" s="158">
        <v>0</v>
      </c>
      <c r="Q146" s="158">
        <f>ROUND(E146*P146,5)</f>
        <v>0</v>
      </c>
      <c r="R146" s="158"/>
      <c r="S146" s="158"/>
      <c r="T146" s="159">
        <v>3.2480000000000002E-2</v>
      </c>
      <c r="U146" s="158">
        <f>ROUND(E146*T146,2)</f>
        <v>17.329999999999998</v>
      </c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 t="s">
        <v>140</v>
      </c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</row>
    <row r="147" spans="1:60" outlineLevel="1" x14ac:dyDescent="0.2">
      <c r="A147" s="256"/>
      <c r="B147" s="257"/>
      <c r="C147" s="262" t="s">
        <v>317</v>
      </c>
      <c r="D147" s="263"/>
      <c r="E147" s="264"/>
      <c r="F147" s="265"/>
      <c r="G147" s="266"/>
      <c r="H147" s="163"/>
      <c r="I147" s="163"/>
      <c r="J147" s="163"/>
      <c r="K147" s="163"/>
      <c r="L147" s="163"/>
      <c r="M147" s="163"/>
      <c r="N147" s="158"/>
      <c r="O147" s="158"/>
      <c r="P147" s="158"/>
      <c r="Q147" s="158"/>
      <c r="R147" s="158"/>
      <c r="S147" s="158"/>
      <c r="T147" s="159"/>
      <c r="U147" s="158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 t="s">
        <v>142</v>
      </c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5" t="str">
        <f>C147</f>
        <v>mč. D117- 176,8; mč. D118- 176,8; mč.3.107- 14,327,4; mč. D105- 89,05; sklad- 63,62</v>
      </c>
      <c r="BB147" s="154"/>
      <c r="BC147" s="154"/>
      <c r="BD147" s="154"/>
      <c r="BE147" s="154"/>
      <c r="BF147" s="154"/>
      <c r="BG147" s="154"/>
      <c r="BH147" s="154"/>
    </row>
    <row r="148" spans="1:60" outlineLevel="1" x14ac:dyDescent="0.2">
      <c r="A148" s="256">
        <v>78</v>
      </c>
      <c r="B148" s="257" t="s">
        <v>318</v>
      </c>
      <c r="C148" s="258" t="s">
        <v>351</v>
      </c>
      <c r="D148" s="259" t="s">
        <v>139</v>
      </c>
      <c r="E148" s="260">
        <v>533.66999999999996</v>
      </c>
      <c r="F148" s="162">
        <f>H148+J148</f>
        <v>0</v>
      </c>
      <c r="G148" s="261">
        <f>ROUND(E148*F148,2)</f>
        <v>0</v>
      </c>
      <c r="H148" s="163"/>
      <c r="I148" s="163">
        <f>ROUND(E148*H148,2)</f>
        <v>0</v>
      </c>
      <c r="J148" s="163"/>
      <c r="K148" s="163">
        <f>ROUND(E148*J148,2)</f>
        <v>0</v>
      </c>
      <c r="L148" s="163">
        <v>21</v>
      </c>
      <c r="M148" s="163">
        <f>G148*(1+L148/100)</f>
        <v>0</v>
      </c>
      <c r="N148" s="158">
        <v>1.4999999999999999E-4</v>
      </c>
      <c r="O148" s="158">
        <f>ROUND(E148*N148,5)</f>
        <v>8.0049999999999996E-2</v>
      </c>
      <c r="P148" s="158">
        <v>0</v>
      </c>
      <c r="Q148" s="158">
        <f>ROUND(E148*P148,5)</f>
        <v>0</v>
      </c>
      <c r="R148" s="158"/>
      <c r="S148" s="158"/>
      <c r="T148" s="159">
        <v>0.10191</v>
      </c>
      <c r="U148" s="158">
        <f>ROUND(E148*T148,2)</f>
        <v>54.39</v>
      </c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 t="s">
        <v>140</v>
      </c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</row>
    <row r="149" spans="1:60" outlineLevel="1" x14ac:dyDescent="0.2">
      <c r="A149" s="256"/>
      <c r="B149" s="257"/>
      <c r="C149" s="262" t="s">
        <v>317</v>
      </c>
      <c r="D149" s="263"/>
      <c r="E149" s="264"/>
      <c r="F149" s="265"/>
      <c r="G149" s="266"/>
      <c r="H149" s="163"/>
      <c r="I149" s="163"/>
      <c r="J149" s="163"/>
      <c r="K149" s="163"/>
      <c r="L149" s="163"/>
      <c r="M149" s="163"/>
      <c r="N149" s="158"/>
      <c r="O149" s="158"/>
      <c r="P149" s="158"/>
      <c r="Q149" s="158"/>
      <c r="R149" s="158"/>
      <c r="S149" s="158"/>
      <c r="T149" s="159"/>
      <c r="U149" s="158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 t="s">
        <v>142</v>
      </c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5" t="str">
        <f>C149</f>
        <v>mč. D117- 176,8; mč. D118- 176,8; mč.3.107- 14,327,4; mč. D105- 89,05; sklad- 63,62</v>
      </c>
      <c r="BB149" s="154"/>
      <c r="BC149" s="154"/>
      <c r="BD149" s="154"/>
      <c r="BE149" s="154"/>
      <c r="BF149" s="154"/>
      <c r="BG149" s="154"/>
      <c r="BH149" s="154"/>
    </row>
    <row r="150" spans="1:60" x14ac:dyDescent="0.2">
      <c r="A150" s="267" t="s">
        <v>135</v>
      </c>
      <c r="B150" s="268" t="s">
        <v>104</v>
      </c>
      <c r="C150" s="269" t="s">
        <v>105</v>
      </c>
      <c r="D150" s="270"/>
      <c r="E150" s="271"/>
      <c r="F150" s="272"/>
      <c r="G150" s="272">
        <f>SUMIF(AE151:AE152,"&lt;&gt;NOR",G151:G152)</f>
        <v>0</v>
      </c>
      <c r="H150" s="164"/>
      <c r="I150" s="164">
        <f>SUM(I151:I152)</f>
        <v>0</v>
      </c>
      <c r="J150" s="164"/>
      <c r="K150" s="164">
        <f>SUM(K151:K152)</f>
        <v>0</v>
      </c>
      <c r="L150" s="164"/>
      <c r="M150" s="164">
        <f>SUM(M151:M152)</f>
        <v>0</v>
      </c>
      <c r="N150" s="160"/>
      <c r="O150" s="160">
        <f>SUM(O151:O152)</f>
        <v>0</v>
      </c>
      <c r="P150" s="160"/>
      <c r="Q150" s="160">
        <f>SUM(Q151:Q152)</f>
        <v>0</v>
      </c>
      <c r="R150" s="160"/>
      <c r="S150" s="160"/>
      <c r="T150" s="161"/>
      <c r="U150" s="160">
        <f>SUM(U151:U152)</f>
        <v>26.6</v>
      </c>
      <c r="AE150" t="s">
        <v>136</v>
      </c>
    </row>
    <row r="151" spans="1:60" outlineLevel="1" x14ac:dyDescent="0.2">
      <c r="A151" s="256">
        <v>79</v>
      </c>
      <c r="B151" s="257" t="s">
        <v>319</v>
      </c>
      <c r="C151" s="258" t="s">
        <v>320</v>
      </c>
      <c r="D151" s="259" t="s">
        <v>145</v>
      </c>
      <c r="E151" s="260">
        <v>38</v>
      </c>
      <c r="F151" s="162">
        <f>H151+J151</f>
        <v>0</v>
      </c>
      <c r="G151" s="261">
        <f>ROUND(E151*F151,2)</f>
        <v>0</v>
      </c>
      <c r="H151" s="163"/>
      <c r="I151" s="163">
        <f>ROUND(E151*H151,2)</f>
        <v>0</v>
      </c>
      <c r="J151" s="163"/>
      <c r="K151" s="163">
        <f>ROUND(E151*J151,2)</f>
        <v>0</v>
      </c>
      <c r="L151" s="163">
        <v>21</v>
      </c>
      <c r="M151" s="163">
        <f>G151*(1+L151/100)</f>
        <v>0</v>
      </c>
      <c r="N151" s="158">
        <v>0</v>
      </c>
      <c r="O151" s="158">
        <f>ROUND(E151*N151,5)</f>
        <v>0</v>
      </c>
      <c r="P151" s="158">
        <v>0</v>
      </c>
      <c r="Q151" s="158">
        <f>ROUND(E151*P151,5)</f>
        <v>0</v>
      </c>
      <c r="R151" s="158"/>
      <c r="S151" s="158"/>
      <c r="T151" s="159">
        <v>0.7</v>
      </c>
      <c r="U151" s="158">
        <f>ROUND(E151*T151,2)</f>
        <v>26.6</v>
      </c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 t="s">
        <v>140</v>
      </c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</row>
    <row r="152" spans="1:60" outlineLevel="1" x14ac:dyDescent="0.2">
      <c r="A152" s="256"/>
      <c r="B152" s="257"/>
      <c r="C152" s="262" t="s">
        <v>321</v>
      </c>
      <c r="D152" s="263"/>
      <c r="E152" s="264"/>
      <c r="F152" s="265"/>
      <c r="G152" s="266"/>
      <c r="H152" s="163"/>
      <c r="I152" s="163"/>
      <c r="J152" s="163"/>
      <c r="K152" s="163"/>
      <c r="L152" s="163"/>
      <c r="M152" s="163"/>
      <c r="N152" s="158"/>
      <c r="O152" s="158"/>
      <c r="P152" s="158"/>
      <c r="Q152" s="158"/>
      <c r="R152" s="158"/>
      <c r="S152" s="158"/>
      <c r="T152" s="159"/>
      <c r="U152" s="158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 t="s">
        <v>142</v>
      </c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5" t="str">
        <f>C152</f>
        <v>mč. D117- 12; mč. D118- 10; mč.3.107- 2; mč. D105- 12; sklad- 2</v>
      </c>
      <c r="BB152" s="154"/>
      <c r="BC152" s="154"/>
      <c r="BD152" s="154"/>
      <c r="BE152" s="154"/>
      <c r="BF152" s="154"/>
      <c r="BG152" s="154"/>
      <c r="BH152" s="154"/>
    </row>
    <row r="153" spans="1:60" x14ac:dyDescent="0.2">
      <c r="A153" s="267" t="s">
        <v>135</v>
      </c>
      <c r="B153" s="268" t="s">
        <v>106</v>
      </c>
      <c r="C153" s="269" t="s">
        <v>107</v>
      </c>
      <c r="D153" s="270"/>
      <c r="E153" s="271"/>
      <c r="F153" s="272"/>
      <c r="G153" s="272">
        <f>SUMIF(AE154:AE162,"&lt;&gt;NOR",G154:G162)</f>
        <v>0</v>
      </c>
      <c r="H153" s="164"/>
      <c r="I153" s="164">
        <f>SUM(I154:I162)</f>
        <v>0</v>
      </c>
      <c r="J153" s="164"/>
      <c r="K153" s="164">
        <f>SUM(K154:K162)</f>
        <v>0</v>
      </c>
      <c r="L153" s="164"/>
      <c r="M153" s="164">
        <f>SUM(M154:M162)</f>
        <v>0</v>
      </c>
      <c r="N153" s="160"/>
      <c r="O153" s="160">
        <f>SUM(O154:O162)</f>
        <v>4.45E-3</v>
      </c>
      <c r="P153" s="160"/>
      <c r="Q153" s="160">
        <f>SUM(Q154:Q162)</f>
        <v>0</v>
      </c>
      <c r="R153" s="160"/>
      <c r="S153" s="160"/>
      <c r="T153" s="161"/>
      <c r="U153" s="160">
        <f>SUM(U154:U162)</f>
        <v>26.58</v>
      </c>
      <c r="AE153" t="s">
        <v>136</v>
      </c>
    </row>
    <row r="154" spans="1:60" outlineLevel="1" x14ac:dyDescent="0.2">
      <c r="A154" s="256">
        <v>80</v>
      </c>
      <c r="B154" s="257" t="s">
        <v>322</v>
      </c>
      <c r="C154" s="258" t="s">
        <v>323</v>
      </c>
      <c r="D154" s="259" t="s">
        <v>145</v>
      </c>
      <c r="E154" s="260">
        <v>38</v>
      </c>
      <c r="F154" s="162">
        <f>H154+J154</f>
        <v>0</v>
      </c>
      <c r="G154" s="261">
        <f>ROUND(E154*F154,2)</f>
        <v>0</v>
      </c>
      <c r="H154" s="163"/>
      <c r="I154" s="163">
        <f>ROUND(E154*H154,2)</f>
        <v>0</v>
      </c>
      <c r="J154" s="163"/>
      <c r="K154" s="163">
        <f>ROUND(E154*J154,2)</f>
        <v>0</v>
      </c>
      <c r="L154" s="163">
        <v>21</v>
      </c>
      <c r="M154" s="163">
        <f>G154*(1+L154/100)</f>
        <v>0</v>
      </c>
      <c r="N154" s="158">
        <v>0</v>
      </c>
      <c r="O154" s="158">
        <f>ROUND(E154*N154,5)</f>
        <v>0</v>
      </c>
      <c r="P154" s="158">
        <v>0</v>
      </c>
      <c r="Q154" s="158">
        <f>ROUND(E154*P154,5)</f>
        <v>0</v>
      </c>
      <c r="R154" s="158"/>
      <c r="S154" s="158"/>
      <c r="T154" s="159">
        <v>0.27</v>
      </c>
      <c r="U154" s="158">
        <f>ROUND(E154*T154,2)</f>
        <v>10.26</v>
      </c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 t="s">
        <v>140</v>
      </c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</row>
    <row r="155" spans="1:60" outlineLevel="1" x14ac:dyDescent="0.2">
      <c r="A155" s="256"/>
      <c r="B155" s="257"/>
      <c r="C155" s="262" t="s">
        <v>324</v>
      </c>
      <c r="D155" s="263"/>
      <c r="E155" s="264"/>
      <c r="F155" s="265"/>
      <c r="G155" s="266"/>
      <c r="H155" s="163"/>
      <c r="I155" s="163"/>
      <c r="J155" s="163"/>
      <c r="K155" s="163"/>
      <c r="L155" s="163"/>
      <c r="M155" s="163"/>
      <c r="N155" s="158"/>
      <c r="O155" s="158"/>
      <c r="P155" s="158"/>
      <c r="Q155" s="158"/>
      <c r="R155" s="158"/>
      <c r="S155" s="158"/>
      <c r="T155" s="159"/>
      <c r="U155" s="158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 t="s">
        <v>142</v>
      </c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5" t="str">
        <f>C155</f>
        <v>mč. D117- 12; mč. D118- 12; mč.3.107- 2; mč. D105- 12</v>
      </c>
      <c r="BB155" s="154"/>
      <c r="BC155" s="154"/>
      <c r="BD155" s="154"/>
      <c r="BE155" s="154"/>
      <c r="BF155" s="154"/>
      <c r="BG155" s="154"/>
      <c r="BH155" s="154"/>
    </row>
    <row r="156" spans="1:60" outlineLevel="1" x14ac:dyDescent="0.2">
      <c r="A156" s="256">
        <v>81</v>
      </c>
      <c r="B156" s="257" t="s">
        <v>325</v>
      </c>
      <c r="C156" s="258" t="s">
        <v>326</v>
      </c>
      <c r="D156" s="259" t="s">
        <v>145</v>
      </c>
      <c r="E156" s="260">
        <v>38</v>
      </c>
      <c r="F156" s="162">
        <f>H156+J156</f>
        <v>0</v>
      </c>
      <c r="G156" s="261">
        <f>ROUND(E156*F156,2)</f>
        <v>0</v>
      </c>
      <c r="H156" s="163"/>
      <c r="I156" s="163">
        <f>ROUND(E156*H156,2)</f>
        <v>0</v>
      </c>
      <c r="J156" s="163"/>
      <c r="K156" s="163">
        <f>ROUND(E156*J156,2)</f>
        <v>0</v>
      </c>
      <c r="L156" s="163">
        <v>21</v>
      </c>
      <c r="M156" s="163">
        <f>G156*(1+L156/100)</f>
        <v>0</v>
      </c>
      <c r="N156" s="158">
        <v>0</v>
      </c>
      <c r="O156" s="158">
        <f>ROUND(E156*N156,5)</f>
        <v>0</v>
      </c>
      <c r="P156" s="158">
        <v>0</v>
      </c>
      <c r="Q156" s="158">
        <f>ROUND(E156*P156,5)</f>
        <v>0</v>
      </c>
      <c r="R156" s="158"/>
      <c r="S156" s="158"/>
      <c r="T156" s="159">
        <v>0.42</v>
      </c>
      <c r="U156" s="158">
        <f>ROUND(E156*T156,2)</f>
        <v>15.96</v>
      </c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 t="s">
        <v>140</v>
      </c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</row>
    <row r="157" spans="1:60" outlineLevel="1" x14ac:dyDescent="0.2">
      <c r="A157" s="256"/>
      <c r="B157" s="257"/>
      <c r="C157" s="262" t="s">
        <v>321</v>
      </c>
      <c r="D157" s="263"/>
      <c r="E157" s="264"/>
      <c r="F157" s="265"/>
      <c r="G157" s="266"/>
      <c r="H157" s="163"/>
      <c r="I157" s="163"/>
      <c r="J157" s="163"/>
      <c r="K157" s="163"/>
      <c r="L157" s="163"/>
      <c r="M157" s="163"/>
      <c r="N157" s="158"/>
      <c r="O157" s="158"/>
      <c r="P157" s="158"/>
      <c r="Q157" s="158"/>
      <c r="R157" s="158"/>
      <c r="S157" s="158"/>
      <c r="T157" s="159"/>
      <c r="U157" s="158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 t="s">
        <v>142</v>
      </c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5" t="str">
        <f>C157</f>
        <v>mč. D117- 12; mč. D118- 10; mč.3.107- 2; mč. D105- 12; sklad- 2</v>
      </c>
      <c r="BB157" s="154"/>
      <c r="BC157" s="154"/>
      <c r="BD157" s="154"/>
      <c r="BE157" s="154"/>
      <c r="BF157" s="154"/>
      <c r="BG157" s="154"/>
      <c r="BH157" s="154"/>
    </row>
    <row r="158" spans="1:60" outlineLevel="1" x14ac:dyDescent="0.2">
      <c r="A158" s="256">
        <v>82</v>
      </c>
      <c r="B158" s="257" t="s">
        <v>327</v>
      </c>
      <c r="C158" s="258" t="s">
        <v>328</v>
      </c>
      <c r="D158" s="259" t="s">
        <v>222</v>
      </c>
      <c r="E158" s="260">
        <v>1</v>
      </c>
      <c r="F158" s="162">
        <f>H158+J158</f>
        <v>0</v>
      </c>
      <c r="G158" s="261">
        <f>ROUND(E158*F158,2)</f>
        <v>0</v>
      </c>
      <c r="H158" s="163"/>
      <c r="I158" s="163">
        <f>ROUND(E158*H158,2)</f>
        <v>0</v>
      </c>
      <c r="J158" s="163"/>
      <c r="K158" s="163">
        <f>ROUND(E158*J158,2)</f>
        <v>0</v>
      </c>
      <c r="L158" s="163">
        <v>21</v>
      </c>
      <c r="M158" s="163">
        <f>G158*(1+L158/100)</f>
        <v>0</v>
      </c>
      <c r="N158" s="158">
        <v>0</v>
      </c>
      <c r="O158" s="158">
        <f>ROUND(E158*N158,5)</f>
        <v>0</v>
      </c>
      <c r="P158" s="158">
        <v>0</v>
      </c>
      <c r="Q158" s="158">
        <f>ROUND(E158*P158,5)</f>
        <v>0</v>
      </c>
      <c r="R158" s="158"/>
      <c r="S158" s="158"/>
      <c r="T158" s="159">
        <v>4.6330000000000003E-2</v>
      </c>
      <c r="U158" s="158">
        <f>ROUND(E158*T158,2)</f>
        <v>0.05</v>
      </c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 t="s">
        <v>140</v>
      </c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</row>
    <row r="159" spans="1:60" outlineLevel="1" x14ac:dyDescent="0.2">
      <c r="A159" s="256"/>
      <c r="B159" s="257"/>
      <c r="C159" s="262" t="s">
        <v>329</v>
      </c>
      <c r="D159" s="263"/>
      <c r="E159" s="264"/>
      <c r="F159" s="265"/>
      <c r="G159" s="266"/>
      <c r="H159" s="163"/>
      <c r="I159" s="163"/>
      <c r="J159" s="163"/>
      <c r="K159" s="163"/>
      <c r="L159" s="163"/>
      <c r="M159" s="163"/>
      <c r="N159" s="158"/>
      <c r="O159" s="158"/>
      <c r="P159" s="158"/>
      <c r="Q159" s="158"/>
      <c r="R159" s="158"/>
      <c r="S159" s="158"/>
      <c r="T159" s="159"/>
      <c r="U159" s="158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 t="s">
        <v>142</v>
      </c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5" t="str">
        <f>C159</f>
        <v>mč. D117- 15000; mč. D118- 9500; mč.3.107- 12000; mč. D105- 5990; sklad- 4500</v>
      </c>
      <c r="BB159" s="154"/>
      <c r="BC159" s="154"/>
      <c r="BD159" s="154"/>
      <c r="BE159" s="154"/>
      <c r="BF159" s="154"/>
      <c r="BG159" s="154"/>
      <c r="BH159" s="154"/>
    </row>
    <row r="160" spans="1:60" outlineLevel="1" x14ac:dyDescent="0.2">
      <c r="A160" s="256">
        <v>83</v>
      </c>
      <c r="B160" s="257" t="s">
        <v>330</v>
      </c>
      <c r="C160" s="258" t="s">
        <v>331</v>
      </c>
      <c r="D160" s="259" t="s">
        <v>222</v>
      </c>
      <c r="E160" s="260">
        <v>1</v>
      </c>
      <c r="F160" s="162">
        <f>H160+J160</f>
        <v>0</v>
      </c>
      <c r="G160" s="261">
        <f>ROUND(E160*F160,2)</f>
        <v>0</v>
      </c>
      <c r="H160" s="163"/>
      <c r="I160" s="163">
        <f>ROUND(E160*H160,2)</f>
        <v>0</v>
      </c>
      <c r="J160" s="163"/>
      <c r="K160" s="163">
        <f>ROUND(E160*J160,2)</f>
        <v>0</v>
      </c>
      <c r="L160" s="163">
        <v>21</v>
      </c>
      <c r="M160" s="163">
        <f>G160*(1+L160/100)</f>
        <v>0</v>
      </c>
      <c r="N160" s="158">
        <v>0</v>
      </c>
      <c r="O160" s="158">
        <f>ROUND(E160*N160,5)</f>
        <v>0</v>
      </c>
      <c r="P160" s="158">
        <v>0</v>
      </c>
      <c r="Q160" s="158">
        <f>ROUND(E160*P160,5)</f>
        <v>0</v>
      </c>
      <c r="R160" s="158"/>
      <c r="S160" s="158"/>
      <c r="T160" s="159">
        <v>0.30567</v>
      </c>
      <c r="U160" s="158">
        <f>ROUND(E160*T160,2)</f>
        <v>0.31</v>
      </c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 t="s">
        <v>140</v>
      </c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</row>
    <row r="161" spans="1:60" outlineLevel="1" x14ac:dyDescent="0.2">
      <c r="A161" s="256"/>
      <c r="B161" s="257"/>
      <c r="C161" s="262" t="s">
        <v>332</v>
      </c>
      <c r="D161" s="263"/>
      <c r="E161" s="264"/>
      <c r="F161" s="265"/>
      <c r="G161" s="266"/>
      <c r="H161" s="163"/>
      <c r="I161" s="163"/>
      <c r="J161" s="163"/>
      <c r="K161" s="163"/>
      <c r="L161" s="163"/>
      <c r="M161" s="163"/>
      <c r="N161" s="158"/>
      <c r="O161" s="158"/>
      <c r="P161" s="158"/>
      <c r="Q161" s="158"/>
      <c r="R161" s="158"/>
      <c r="S161" s="158"/>
      <c r="T161" s="159"/>
      <c r="U161" s="158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 t="s">
        <v>142</v>
      </c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5" t="str">
        <f>C161</f>
        <v>mč. D117- 3500; mč. D118- 1990; mč.3.107- 2715; sklad- 1215</v>
      </c>
      <c r="BB161" s="154"/>
      <c r="BC161" s="154"/>
      <c r="BD161" s="154"/>
      <c r="BE161" s="154"/>
      <c r="BF161" s="154"/>
      <c r="BG161" s="154"/>
      <c r="BH161" s="154"/>
    </row>
    <row r="162" spans="1:60" ht="22.5" outlineLevel="1" x14ac:dyDescent="0.2">
      <c r="A162" s="256">
        <v>84</v>
      </c>
      <c r="B162" s="257" t="s">
        <v>333</v>
      </c>
      <c r="C162" s="258" t="s">
        <v>334</v>
      </c>
      <c r="D162" s="259" t="s">
        <v>145</v>
      </c>
      <c r="E162" s="260">
        <v>5</v>
      </c>
      <c r="F162" s="162">
        <f>H162+J162</f>
        <v>0</v>
      </c>
      <c r="G162" s="261">
        <f>ROUND(E162*F162,2)</f>
        <v>0</v>
      </c>
      <c r="H162" s="163"/>
      <c r="I162" s="163">
        <f>ROUND(E162*H162,2)</f>
        <v>0</v>
      </c>
      <c r="J162" s="163"/>
      <c r="K162" s="163">
        <f>ROUND(E162*J162,2)</f>
        <v>0</v>
      </c>
      <c r="L162" s="163">
        <v>21</v>
      </c>
      <c r="M162" s="163">
        <f>G162*(1+L162/100)</f>
        <v>0</v>
      </c>
      <c r="N162" s="158">
        <v>8.8999999999999995E-4</v>
      </c>
      <c r="O162" s="158">
        <f>ROUND(E162*N162,5)</f>
        <v>4.45E-3</v>
      </c>
      <c r="P162" s="158">
        <v>0</v>
      </c>
      <c r="Q162" s="158">
        <f>ROUND(E162*P162,5)</f>
        <v>0</v>
      </c>
      <c r="R162" s="158"/>
      <c r="S162" s="158"/>
      <c r="T162" s="159">
        <v>0</v>
      </c>
      <c r="U162" s="158">
        <f>ROUND(E162*T162,2)</f>
        <v>0</v>
      </c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 t="s">
        <v>146</v>
      </c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</row>
    <row r="163" spans="1:60" x14ac:dyDescent="0.2">
      <c r="A163" s="267" t="s">
        <v>135</v>
      </c>
      <c r="B163" s="268" t="s">
        <v>108</v>
      </c>
      <c r="C163" s="269" t="s">
        <v>26</v>
      </c>
      <c r="D163" s="270"/>
      <c r="E163" s="271"/>
      <c r="F163" s="272"/>
      <c r="G163" s="272">
        <f>SUMIF(AE164:AE164,"&lt;&gt;NOR",G164:G164)</f>
        <v>0</v>
      </c>
      <c r="H163" s="164"/>
      <c r="I163" s="164">
        <f>SUM(I164:I164)</f>
        <v>0</v>
      </c>
      <c r="J163" s="164"/>
      <c r="K163" s="164">
        <f>SUM(K164:K164)</f>
        <v>0</v>
      </c>
      <c r="L163" s="164"/>
      <c r="M163" s="164">
        <f>SUM(M164:M164)</f>
        <v>0</v>
      </c>
      <c r="N163" s="160"/>
      <c r="O163" s="160">
        <f>SUM(O164:O164)</f>
        <v>0</v>
      </c>
      <c r="P163" s="160"/>
      <c r="Q163" s="160">
        <f>SUM(Q164:Q164)</f>
        <v>0</v>
      </c>
      <c r="R163" s="160"/>
      <c r="S163" s="160"/>
      <c r="T163" s="161"/>
      <c r="U163" s="160">
        <f>SUM(U164:U164)</f>
        <v>0</v>
      </c>
      <c r="AE163" t="s">
        <v>136</v>
      </c>
    </row>
    <row r="164" spans="1:60" outlineLevel="1" x14ac:dyDescent="0.2">
      <c r="A164" s="273">
        <v>85</v>
      </c>
      <c r="B164" s="274" t="s">
        <v>335</v>
      </c>
      <c r="C164" s="275" t="s">
        <v>336</v>
      </c>
      <c r="D164" s="276" t="s">
        <v>337</v>
      </c>
      <c r="E164" s="277">
        <v>7</v>
      </c>
      <c r="F164" s="169">
        <f>H164+J164</f>
        <v>0</v>
      </c>
      <c r="G164" s="278">
        <f>ROUND(E164*F164,2)</f>
        <v>0</v>
      </c>
      <c r="H164" s="170"/>
      <c r="I164" s="170">
        <f>ROUND(E164*H164,2)</f>
        <v>0</v>
      </c>
      <c r="J164" s="170"/>
      <c r="K164" s="170">
        <f>ROUND(E164*J164,2)</f>
        <v>0</v>
      </c>
      <c r="L164" s="170">
        <v>21</v>
      </c>
      <c r="M164" s="170">
        <f>G164*(1+L164/100)</f>
        <v>0</v>
      </c>
      <c r="N164" s="168">
        <v>0</v>
      </c>
      <c r="O164" s="168">
        <f>ROUND(E164*N164,5)</f>
        <v>0</v>
      </c>
      <c r="P164" s="168">
        <v>0</v>
      </c>
      <c r="Q164" s="168">
        <f>ROUND(E164*P164,5)</f>
        <v>0</v>
      </c>
      <c r="R164" s="168"/>
      <c r="S164" s="168"/>
      <c r="T164" s="171">
        <v>0</v>
      </c>
      <c r="U164" s="168">
        <f>ROUND(E164*T164,2)</f>
        <v>0</v>
      </c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 t="s">
        <v>140</v>
      </c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</row>
    <row r="165" spans="1:60" x14ac:dyDescent="0.2">
      <c r="A165" s="279"/>
      <c r="B165" s="280" t="s">
        <v>338</v>
      </c>
      <c r="C165" s="281" t="s">
        <v>338</v>
      </c>
      <c r="D165" s="279"/>
      <c r="E165" s="279"/>
      <c r="F165" s="279"/>
      <c r="G165" s="279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AC165">
        <v>12</v>
      </c>
      <c r="AD165">
        <v>21</v>
      </c>
    </row>
    <row r="166" spans="1:60" x14ac:dyDescent="0.2">
      <c r="A166" s="282"/>
      <c r="B166" s="283" t="s">
        <v>28</v>
      </c>
      <c r="C166" s="284" t="s">
        <v>338</v>
      </c>
      <c r="D166" s="285"/>
      <c r="E166" s="285"/>
      <c r="F166" s="285"/>
      <c r="G166" s="286">
        <f>G8+G18+G28+G31+G44+G47+G50+G60+G63+G66+G69+G74+G78+G99+G104+G113+G125+G130+G132+G136+G143+G145+G150+G153+G163</f>
        <v>0</v>
      </c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AC166">
        <f>SUMIF(L7:L164,AC165,G7:G164)</f>
        <v>0</v>
      </c>
      <c r="AD166">
        <f>SUMIF(L7:L164,AD165,G7:G164)</f>
        <v>0</v>
      </c>
      <c r="AE166" t="s">
        <v>339</v>
      </c>
    </row>
    <row r="167" spans="1:60" x14ac:dyDescent="0.2">
      <c r="A167" s="279"/>
      <c r="B167" s="280" t="s">
        <v>338</v>
      </c>
      <c r="C167" s="281" t="s">
        <v>338</v>
      </c>
      <c r="D167" s="279"/>
      <c r="E167" s="279"/>
      <c r="F167" s="279"/>
      <c r="G167" s="279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60" x14ac:dyDescent="0.2">
      <c r="A168" s="279"/>
      <c r="B168" s="280" t="s">
        <v>338</v>
      </c>
      <c r="C168" s="281" t="s">
        <v>338</v>
      </c>
      <c r="D168" s="279"/>
      <c r="E168" s="279"/>
      <c r="F168" s="279"/>
      <c r="G168" s="279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60" x14ac:dyDescent="0.2">
      <c r="A169" s="287" t="s">
        <v>340</v>
      </c>
      <c r="B169" s="287"/>
      <c r="C169" s="288"/>
      <c r="D169" s="279"/>
      <c r="E169" s="279"/>
      <c r="F169" s="279"/>
      <c r="G169" s="279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60" x14ac:dyDescent="0.2">
      <c r="A170" s="234"/>
      <c r="B170" s="235"/>
      <c r="C170" s="236"/>
      <c r="D170" s="235"/>
      <c r="E170" s="235"/>
      <c r="F170" s="235"/>
      <c r="G170" s="237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AE170" t="s">
        <v>341</v>
      </c>
    </row>
    <row r="171" spans="1:60" x14ac:dyDescent="0.2">
      <c r="A171" s="238"/>
      <c r="B171" s="239"/>
      <c r="C171" s="240"/>
      <c r="D171" s="239"/>
      <c r="E171" s="239"/>
      <c r="F171" s="239"/>
      <c r="G171" s="241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60" x14ac:dyDescent="0.2">
      <c r="A172" s="238"/>
      <c r="B172" s="239"/>
      <c r="C172" s="240"/>
      <c r="D172" s="239"/>
      <c r="E172" s="239"/>
      <c r="F172" s="239"/>
      <c r="G172" s="241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238"/>
      <c r="B173" s="239"/>
      <c r="C173" s="240"/>
      <c r="D173" s="239"/>
      <c r="E173" s="239"/>
      <c r="F173" s="239"/>
      <c r="G173" s="241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242"/>
      <c r="B174" s="243"/>
      <c r="C174" s="244"/>
      <c r="D174" s="243"/>
      <c r="E174" s="243"/>
      <c r="F174" s="243"/>
      <c r="G174" s="24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60" x14ac:dyDescent="0.2">
      <c r="A175" s="6"/>
      <c r="B175" s="7" t="s">
        <v>338</v>
      </c>
      <c r="C175" s="172" t="s">
        <v>338</v>
      </c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60" x14ac:dyDescent="0.2">
      <c r="C176" s="173"/>
      <c r="AE176" t="s">
        <v>342</v>
      </c>
    </row>
  </sheetData>
  <sheetProtection algorithmName="SHA-512" hashValue="MaUmhdx8scWsZxS5fTH7WQhnXKt474n4f5DjxlbrhCqFMF4BkE162xC6Z3a2KndLInnYC55AfdWg/3lF57wabg==" saltValue="qMlkKZEuc8/tRp+0nQ3pMA==" spinCount="100000" sheet="1" objects="1" scenarios="1"/>
  <mergeCells count="53">
    <mergeCell ref="C157:G157"/>
    <mergeCell ref="C159:G159"/>
    <mergeCell ref="C161:G161"/>
    <mergeCell ref="A169:C169"/>
    <mergeCell ref="A170:G174"/>
    <mergeCell ref="C155:G155"/>
    <mergeCell ref="C119:G119"/>
    <mergeCell ref="C121:G121"/>
    <mergeCell ref="C124:G124"/>
    <mergeCell ref="C127:G127"/>
    <mergeCell ref="C129:G129"/>
    <mergeCell ref="C138:G138"/>
    <mergeCell ref="C140:G140"/>
    <mergeCell ref="C142:G142"/>
    <mergeCell ref="C147:G147"/>
    <mergeCell ref="C149:G149"/>
    <mergeCell ref="C152:G152"/>
    <mergeCell ref="C117:G117"/>
    <mergeCell ref="C76:G76"/>
    <mergeCell ref="C80:G80"/>
    <mergeCell ref="C82:G82"/>
    <mergeCell ref="C84:G84"/>
    <mergeCell ref="C86:G86"/>
    <mergeCell ref="C88:G88"/>
    <mergeCell ref="C90:G90"/>
    <mergeCell ref="C106:G106"/>
    <mergeCell ref="C108:G108"/>
    <mergeCell ref="C110:G110"/>
    <mergeCell ref="C115:G115"/>
    <mergeCell ref="C68:G68"/>
    <mergeCell ref="C35:G35"/>
    <mergeCell ref="C37:G37"/>
    <mergeCell ref="C39:G39"/>
    <mergeCell ref="C41:G41"/>
    <mergeCell ref="C46:G46"/>
    <mergeCell ref="C52:G52"/>
    <mergeCell ref="C54:G54"/>
    <mergeCell ref="C56:G56"/>
    <mergeCell ref="C58:G58"/>
    <mergeCell ref="C62:G62"/>
    <mergeCell ref="C65:G65"/>
    <mergeCell ref="C33:G33"/>
    <mergeCell ref="A1:G1"/>
    <mergeCell ref="C2:G2"/>
    <mergeCell ref="C3:G3"/>
    <mergeCell ref="C4:G4"/>
    <mergeCell ref="C10:G10"/>
    <mergeCell ref="C12:G12"/>
    <mergeCell ref="C20:G20"/>
    <mergeCell ref="C22:G22"/>
    <mergeCell ref="C24:G24"/>
    <mergeCell ref="C26:G26"/>
    <mergeCell ref="C30:G30"/>
  </mergeCells>
  <pageMargins left="0.39370078740157499" right="0.19685039370078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Katrev</dc:creator>
  <cp:lastModifiedBy>Kratochvíl Petr</cp:lastModifiedBy>
  <cp:lastPrinted>2014-02-28T09:52:57Z</cp:lastPrinted>
  <dcterms:created xsi:type="dcterms:W3CDTF">2009-04-08T07:15:50Z</dcterms:created>
  <dcterms:modified xsi:type="dcterms:W3CDTF">2025-08-14T10:55:58Z</dcterms:modified>
</cp:coreProperties>
</file>