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Sdilene_ULA\Usek provozne technicky\Dokumenty_Sdilene\OSUN\03_NEMCV\24 - OSUN\Požadavek VZ\2025\Oprava stropu vč. montáže osvětlení - budova C, ORTO B\"/>
    </mc:Choice>
  </mc:AlternateContent>
  <bookViews>
    <workbookView xWindow="0" yWindow="0" windowWidth="25890" windowHeight="11670" activeTab="1"/>
  </bookViews>
  <sheets>
    <sheet name="Rekapitulace stavby" sheetId="1" r:id="rId1"/>
    <sheet name="2025-01-02 - Dodání a mon..." sheetId="2" r:id="rId2"/>
  </sheets>
  <definedNames>
    <definedName name="_xlnm._FilterDatabase" localSheetId="1" hidden="1">'2025-01-02 - Dodání a mon...'!$C$117:$K$225</definedName>
    <definedName name="_xlnm.Print_Titles" localSheetId="1">'2025-01-02 - Dodání a mon...'!$117:$117</definedName>
    <definedName name="_xlnm.Print_Titles" localSheetId="0">'Rekapitulace stavby'!$92:$92</definedName>
    <definedName name="_xlnm.Print_Area" localSheetId="1">'2025-01-02 - Dodání a mon...'!$C$4:$J$76,'2025-01-02 - Dodání a mon...'!$C$82:$J$101,'2025-01-02 - Dodání a mon...'!$C$107:$K$225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/>
  <c r="BI214" i="2"/>
  <c r="BH214" i="2"/>
  <c r="BG214" i="2"/>
  <c r="BF214" i="2"/>
  <c r="T214" i="2"/>
  <c r="R214" i="2"/>
  <c r="P21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55" i="2"/>
  <c r="BH155" i="2"/>
  <c r="BG155" i="2"/>
  <c r="BF155" i="2"/>
  <c r="T155" i="2"/>
  <c r="R155" i="2"/>
  <c r="P155" i="2"/>
  <c r="BI143" i="2"/>
  <c r="BH143" i="2"/>
  <c r="BG143" i="2"/>
  <c r="BF143" i="2"/>
  <c r="T143" i="2"/>
  <c r="R143" i="2"/>
  <c r="P143" i="2"/>
  <c r="BI130" i="2"/>
  <c r="BH130" i="2"/>
  <c r="BG130" i="2"/>
  <c r="BF130" i="2"/>
  <c r="T130" i="2"/>
  <c r="T129" i="2"/>
  <c r="R130" i="2"/>
  <c r="R129" i="2" s="1"/>
  <c r="P130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F114" i="2"/>
  <c r="F112" i="2"/>
  <c r="E110" i="2"/>
  <c r="F89" i="2"/>
  <c r="F87" i="2"/>
  <c r="E85" i="2"/>
  <c r="J22" i="2"/>
  <c r="E22" i="2"/>
  <c r="J115" i="2"/>
  <c r="J21" i="2"/>
  <c r="J19" i="2"/>
  <c r="E19" i="2"/>
  <c r="J114" i="2" s="1"/>
  <c r="J18" i="2"/>
  <c r="J16" i="2"/>
  <c r="E16" i="2"/>
  <c r="F90" i="2"/>
  <c r="J15" i="2"/>
  <c r="J10" i="2"/>
  <c r="J112" i="2"/>
  <c r="L90" i="1"/>
  <c r="AM90" i="1"/>
  <c r="AM89" i="1"/>
  <c r="L89" i="1"/>
  <c r="AM87" i="1"/>
  <c r="L87" i="1"/>
  <c r="L85" i="1"/>
  <c r="L84" i="1"/>
  <c r="BK200" i="2"/>
  <c r="BK170" i="2"/>
  <c r="BK214" i="2"/>
  <c r="J121" i="2"/>
  <c r="J155" i="2"/>
  <c r="BK121" i="2"/>
  <c r="BK202" i="2"/>
  <c r="BK185" i="2"/>
  <c r="J130" i="2"/>
  <c r="J186" i="2"/>
  <c r="J125" i="2"/>
  <c r="J170" i="2"/>
  <c r="BK130" i="2"/>
  <c r="BK188" i="2"/>
  <c r="J182" i="2"/>
  <c r="J202" i="2"/>
  <c r="BK123" i="2"/>
  <c r="J127" i="2"/>
  <c r="J185" i="2"/>
  <c r="BK143" i="2"/>
  <c r="AS94" i="1"/>
  <c r="J200" i="2"/>
  <c r="BK182" i="2"/>
  <c r="J143" i="2"/>
  <c r="BK125" i="2"/>
  <c r="J188" i="2"/>
  <c r="BK155" i="2"/>
  <c r="BK167" i="2"/>
  <c r="J123" i="2"/>
  <c r="J214" i="2"/>
  <c r="BK186" i="2"/>
  <c r="J167" i="2"/>
  <c r="BK127" i="2"/>
  <c r="P120" i="2" l="1"/>
  <c r="P119" i="2"/>
  <c r="P142" i="2"/>
  <c r="T120" i="2"/>
  <c r="T119" i="2"/>
  <c r="R142" i="2"/>
  <c r="R128" i="2"/>
  <c r="BK187" i="2"/>
  <c r="J187" i="2" s="1"/>
  <c r="J100" i="2" s="1"/>
  <c r="BK120" i="2"/>
  <c r="J120" i="2" s="1"/>
  <c r="J96" i="2" s="1"/>
  <c r="R120" i="2"/>
  <c r="R119" i="2"/>
  <c r="BK142" i="2"/>
  <c r="J142" i="2" s="1"/>
  <c r="J99" i="2" s="1"/>
  <c r="T142" i="2"/>
  <c r="T128" i="2" s="1"/>
  <c r="P187" i="2"/>
  <c r="P128" i="2" s="1"/>
  <c r="R187" i="2"/>
  <c r="T187" i="2"/>
  <c r="BK129" i="2"/>
  <c r="J129" i="2" s="1"/>
  <c r="J98" i="2" s="1"/>
  <c r="J90" i="2"/>
  <c r="F115" i="2"/>
  <c r="BE121" i="2"/>
  <c r="BE123" i="2"/>
  <c r="BE143" i="2"/>
  <c r="BE200" i="2"/>
  <c r="BE202" i="2"/>
  <c r="J87" i="2"/>
  <c r="J89" i="2"/>
  <c r="BE125" i="2"/>
  <c r="BE155" i="2"/>
  <c r="BE182" i="2"/>
  <c r="BE185" i="2"/>
  <c r="BE130" i="2"/>
  <c r="BE214" i="2"/>
  <c r="BE127" i="2"/>
  <c r="BE167" i="2"/>
  <c r="BE170" i="2"/>
  <c r="BE186" i="2"/>
  <c r="BE188" i="2"/>
  <c r="J32" i="2"/>
  <c r="AW95" i="1" s="1"/>
  <c r="F32" i="2"/>
  <c r="BA95" i="1" s="1"/>
  <c r="BA94" i="1" s="1"/>
  <c r="AW94" i="1" s="1"/>
  <c r="AK30" i="1" s="1"/>
  <c r="F35" i="2"/>
  <c r="BD95" i="1"/>
  <c r="BD94" i="1" s="1"/>
  <c r="W33" i="1" s="1"/>
  <c r="F33" i="2"/>
  <c r="BB95" i="1" s="1"/>
  <c r="BB94" i="1" s="1"/>
  <c r="W31" i="1" s="1"/>
  <c r="F34" i="2"/>
  <c r="BC95" i="1" s="1"/>
  <c r="BC94" i="1" s="1"/>
  <c r="AY94" i="1" s="1"/>
  <c r="R118" i="2" l="1"/>
  <c r="T118" i="2"/>
  <c r="P118" i="2"/>
  <c r="AU95" i="1"/>
  <c r="AU94" i="1" s="1"/>
  <c r="BK119" i="2"/>
  <c r="J119" i="2"/>
  <c r="J95" i="2"/>
  <c r="BK128" i="2"/>
  <c r="J128" i="2" s="1"/>
  <c r="J97" i="2" s="1"/>
  <c r="J31" i="2"/>
  <c r="AV95" i="1" s="1"/>
  <c r="AT95" i="1" s="1"/>
  <c r="W30" i="1"/>
  <c r="F31" i="2"/>
  <c r="AZ95" i="1" s="1"/>
  <c r="AZ94" i="1" s="1"/>
  <c r="AV94" i="1" s="1"/>
  <c r="AK29" i="1" s="1"/>
  <c r="AX94" i="1"/>
  <c r="W32" i="1"/>
  <c r="BK118" i="2" l="1"/>
  <c r="J118" i="2" s="1"/>
  <c r="J28" i="2" s="1"/>
  <c r="AG95" i="1" s="1"/>
  <c r="AG94" i="1" s="1"/>
  <c r="W29" i="1"/>
  <c r="AT94" i="1"/>
  <c r="AK26" i="1" l="1"/>
  <c r="AN94" i="1"/>
  <c r="J37" i="2"/>
  <c r="J94" i="2"/>
  <c r="AN95" i="1"/>
  <c r="AK35" i="1"/>
</calcChain>
</file>

<file path=xl/sharedStrings.xml><?xml version="1.0" encoding="utf-8"?>
<sst xmlns="http://schemas.openxmlformats.org/spreadsheetml/2006/main" count="1275" uniqueCount="233">
  <si>
    <t>Export Komplet</t>
  </si>
  <si>
    <t/>
  </si>
  <si>
    <t>2.0</t>
  </si>
  <si>
    <t>False</t>
  </si>
  <si>
    <t>{c63cc754-a574-4b1c-92e9-7a441716f533}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</si>
  <si>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</si>
  <si>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</si>
  <si>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</si>
  <si>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</si>
  <si>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</si>
  <si>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</si>
  <si>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</si>
  <si>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</si>
  <si>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</si>
  <si>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2025-01/02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</si>
  <si>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</si>
  <si>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</si>
  <si>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Dodání a montáž SDK podhledu Ortopedie</t>
  </si>
  <si>
    <t>KSO:</t>
  </si>
  <si>
    <t>CC-CZ:</t>
  </si>
  <si>
    <t>Místo:</t>
  </si>
  <si>
    <t>Nemocnice Chomutov, o.z., Kochova 1185</t>
  </si>
  <si>
    <t>Datum:</t>
  </si>
  <si>
    <t>21. 1. 2025</t>
  </si>
  <si>
    <t>Zadavatel:</t>
  </si>
  <si>
    <t>IČ:</t>
  </si>
  <si>
    <t>25488627</t>
  </si>
  <si>
    <t>Krajská zdravotní, a.s.</t>
  </si>
  <si>
    <t>DIČ:</t>
  </si>
  <si>
    <t>CZ25488627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</si>
  <si>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</si>
  <si>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</si>
  <si>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</si>
  <si>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</si>
  <si>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</si>
  <si>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</si>
  <si>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</si>
  <si>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</si>
  <si>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</si>
  <si>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</si>
  <si>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</si>
  <si>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</si>
  <si>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</si>
  <si>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</si>
  <si>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</si>
  <si>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</si>
  <si>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</si>
  <si>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</si>
  <si>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</si>
  <si>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</si>
  <si>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</si>
  <si>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</si>
  <si>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</si>
  <si>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</si>
  <si>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</si>
  <si>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</si>
  <si>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</si>
  <si>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</si>
  <si>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</si>
  <si>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</si>
  <si>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</si>
  <si>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</si>
  <si>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</si>
  <si>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</si>
  <si>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</si>
  <si>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</si>
  <si>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</si>
  <si>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</si>
  <si>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</si>
  <si>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</si>
  <si>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</si>
  <si>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</si>
  <si>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</si>
  <si>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</si>
  <si>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</si>
  <si>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</si>
  <si>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</si>
  <si>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</si>
  <si>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</si>
  <si>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</si>
  <si>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</si>
  <si>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</si>
  <si>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</si>
  <si>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</si>
  <si>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</si>
  <si>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</si>
  <si>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</si>
  <si>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</si>
  <si>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</si>
  <si>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</si>
  <si>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</si>
  <si>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</si>
  <si>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</si>
  <si>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</si>
  <si>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741 - Elektroinstalace - silnoproud</t>
  </si>
  <si>
    <t xml:space="preserve">    763 - Konstrukce suché výstavby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</si>
  <si>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</si>
  <si>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</si>
  <si>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</si>
  <si>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</si>
  <si>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</si>
  <si>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</si>
  <si>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</si>
  <si>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</si>
  <si>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</si>
  <si>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</si>
  <si>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</si>
  <si>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</si>
  <si>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</si>
  <si>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</si>
  <si>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</si>
  <si>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</si>
  <si>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</si>
  <si>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</si>
  <si>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</si>
  <si>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</si>
  <si>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949121113</t>
  </si>
  <si>
    <t>Montáž lešení lehkého kozového dílcového v přes 1,9 do 2,5 m</t>
  </si>
  <si>
    <t>sada</t>
  </si>
  <si>
    <t>CS ÚRS 2025 01</t>
  </si>
  <si>
    <t>4</t>
  </si>
  <si>
    <t>881167140</t>
  </si>
  <si>
    <t>VV</t>
  </si>
  <si>
    <t>1*10 'Přepočtené koeficientem množství</t>
  </si>
  <si>
    <t>949121213</t>
  </si>
  <si>
    <t>Příplatek k lešení lehkému kozovému dílcovému v přes 1,9 do 2,5 m za každý den použití</t>
  </si>
  <si>
    <t>1303606763</t>
  </si>
  <si>
    <t>1*30 'Přepočtené koeficientem množství</t>
  </si>
  <si>
    <t>3</t>
  </si>
  <si>
    <t>949121813</t>
  </si>
  <si>
    <t>Demontáž lešení lehkého kozového dílcového v přes 1,9 do 2,5 m</t>
  </si>
  <si>
    <t>-532766961</t>
  </si>
  <si>
    <t>993111111.R</t>
  </si>
  <si>
    <t>Dovoz a odvoz lešení lehkého kozového dílcového do 10 km včetně naložení a složení</t>
  </si>
  <si>
    <t>-1096111282</t>
  </si>
  <si>
    <t>PSV</t>
  </si>
  <si>
    <t>Práce a dodávky PSV</t>
  </si>
  <si>
    <t>741</t>
  </si>
  <si>
    <t>Elektroinstalace - silnoproud</t>
  </si>
  <si>
    <t>5</t>
  </si>
  <si>
    <t>741372062</t>
  </si>
  <si>
    <t>Montáž svítidlo LED interiérové přisazené stropní hranaté nebo kruhové přes 0,09 do 0,36 m2 se zapojením vodičů</t>
  </si>
  <si>
    <t>kus</t>
  </si>
  <si>
    <t>16</t>
  </si>
  <si>
    <t>2071544496</t>
  </si>
  <si>
    <t>"Pokoj č. 1" 3</t>
  </si>
  <si>
    <t>"Pokoj č. 2" 2</t>
  </si>
  <si>
    <t>"Pokoj č. 3" 2</t>
  </si>
  <si>
    <t>"Pokoj č. 4" 3</t>
  </si>
  <si>
    <t>"Pokoj nadstandard" 1</t>
  </si>
  <si>
    <t>"Ordinace" 2</t>
  </si>
  <si>
    <t>"Převazovna" 2</t>
  </si>
  <si>
    <t>"Místnost vedle čekárny" 2</t>
  </si>
  <si>
    <t>"Chodba 1" 7</t>
  </si>
  <si>
    <t>"WC" 4</t>
  </si>
  <si>
    <t>Součet</t>
  </si>
  <si>
    <t>763</t>
  </si>
  <si>
    <t>Konstrukce suché výstavby</t>
  </si>
  <si>
    <t>6</t>
  </si>
  <si>
    <t>763131571</t>
  </si>
  <si>
    <t>SDK podhled deska 1xDFH2 12,5 bez izolace jednovrstvá spodní kce profil CD+UD EI 15</t>
  </si>
  <si>
    <t>m2</t>
  </si>
  <si>
    <t>1246496889</t>
  </si>
  <si>
    <t>"Pokoj č. 1" 6,7*2,4</t>
  </si>
  <si>
    <t>"Pokoj č. 2" 4,65*3,5</t>
  </si>
  <si>
    <t>"Pokoj č. 3" 4,65*3,5</t>
  </si>
  <si>
    <t>"Pokoj č. 4" 19,66</t>
  </si>
  <si>
    <t>"Pokoj nadstandard" 3,1*3,1</t>
  </si>
  <si>
    <t>"Ordinace" 6,67*2,97</t>
  </si>
  <si>
    <t>"Převazovna" 4*2,4</t>
  </si>
  <si>
    <t>"Místnost vedle čekárny" 6,57*2,76</t>
  </si>
  <si>
    <t>"Chodba 1" (3,5*1,85)+(6,72*3,02)+(9,97*2,96)</t>
  </si>
  <si>
    <t>"WC" (2,066*2,88)+(2,066*2,33)</t>
  </si>
  <si>
    <t>7</t>
  </si>
  <si>
    <t>763131751</t>
  </si>
  <si>
    <t>Montáž parotěsné zábrany do SDK podhledu</t>
  </si>
  <si>
    <t>-1634904646</t>
  </si>
  <si>
    <t>8</t>
  </si>
  <si>
    <t>M</t>
  </si>
  <si>
    <t>2610101100</t>
  </si>
  <si>
    <t>Parozábrana JUTAFOL N 110 Speciál (75 m2/bal.)</t>
  </si>
  <si>
    <t>32</t>
  </si>
  <si>
    <t>17630765</t>
  </si>
  <si>
    <t>P</t>
  </si>
  <si>
    <t>Poznámka k položce:_x000D_
balení: 75 m2 , šířka role: 1,5 m , materiál: polyetylen , ekvivalentní dif.tl.: 40 m (+/-10 m) , faktor difuzního odporu: 180 000 , barva: bílá , reakce na oheň: E , plošná hmotnost: 110 g/m2 , tloušťka: 0,22 mm , délka: 50 m , výrobce: JUTA_x000D_
parobrzdící vrstva, na vnitřní straně tepelných izolací_x000D_
_x000D_
NC + 25 %</t>
  </si>
  <si>
    <t>192,488*1,1235 'Přepočtené koeficientem množství</t>
  </si>
  <si>
    <t>763131752</t>
  </si>
  <si>
    <t>Montáž jedné vrstvy tepelné izolace do SDK podhledu</t>
  </si>
  <si>
    <t>594496303</t>
  </si>
  <si>
    <t>10</t>
  </si>
  <si>
    <t>1443002390</t>
  </si>
  <si>
    <t>Tepelná izolace ISOVER DOMO PLUS 200 mm (5,34 m2/bal.)</t>
  </si>
  <si>
    <t>1105187095</t>
  </si>
  <si>
    <t>Poznámka k položce:_x000D_
NC + 25 %</t>
  </si>
  <si>
    <t>192,488*1,02 'Přepočtené koeficientem množství</t>
  </si>
  <si>
    <t>11</t>
  </si>
  <si>
    <t>998763331</t>
  </si>
  <si>
    <t>Přesun hmot tonážní pro konstrukce montované z desek ruční v objektech v do 6 m</t>
  </si>
  <si>
    <t>t</t>
  </si>
  <si>
    <t>-1412864189</t>
  </si>
  <si>
    <t>998763339</t>
  </si>
  <si>
    <t>Příplatek k ručnímu přesunu hmot tonážnímu pro konstrukce montované z desek za zvětšený přesun ZKD 50 m</t>
  </si>
  <si>
    <t>427304645</t>
  </si>
  <si>
    <t>784</t>
  </si>
  <si>
    <t>Dokončovací práce - malby a tapety</t>
  </si>
  <si>
    <t>13</t>
  </si>
  <si>
    <t>784171101</t>
  </si>
  <si>
    <t>Zakrytí vnitřních podlah včetně pozdějšího odkrytí</t>
  </si>
  <si>
    <t>308426363</t>
  </si>
  <si>
    <t>14</t>
  </si>
  <si>
    <t>28323156</t>
  </si>
  <si>
    <t>fólie pro malířské potřeby zakrývací tl 41µ 4x5m</t>
  </si>
  <si>
    <t>1732781112</t>
  </si>
  <si>
    <t>192,488*1,05 'Přepočtené koeficientem množství</t>
  </si>
  <si>
    <t>15</t>
  </si>
  <si>
    <t>784221111</t>
  </si>
  <si>
    <t>Dvojnásobné bílé malby ze směsí za sucha středně otěruvzdorných v místnostech do 3,80 m</t>
  </si>
  <si>
    <t>-236568338</t>
  </si>
  <si>
    <t>784161001</t>
  </si>
  <si>
    <t>Tmelení spar a rohů šířky do 3 mm akrylátovým tmelem v místnostech v do 3,80 m</t>
  </si>
  <si>
    <t>m</t>
  </si>
  <si>
    <t>1411572203</t>
  </si>
  <si>
    <t>"Pokoj č. 1" (6,7*2)+(2,4*2)</t>
  </si>
  <si>
    <t>"Pokoj č. 2" (4,65*2)+(3,5*2)</t>
  </si>
  <si>
    <t>"Pokoj č. 3" (4,65*2)+(3,5*2)</t>
  </si>
  <si>
    <t>"Pokoj č. 4" 6,7+1,75+2,65+2,76+2,65+1,7</t>
  </si>
  <si>
    <t>"Pokoj nadstandard" 3,1*4</t>
  </si>
  <si>
    <t>"Ordinace" (6,67*2)+(2,97*2)</t>
  </si>
  <si>
    <t>"Převazovna" (4*2)+(2,4*2)</t>
  </si>
  <si>
    <t>"Místnost vedle čekárny" (6,57*2)+(2,76*2)</t>
  </si>
  <si>
    <t>"Chodba 1" (3,5*2)+(1,85*2)+(6,72*2)+(3,02*2)+(9,97*2)+2,96</t>
  </si>
  <si>
    <t>"WC" (2,33*2)+(2,066*4)+(2,88*2)</t>
  </si>
  <si>
    <t>Oprava stropu vč. montáže osvětlení - bud. C, ORTO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</si>
</sst>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>
      <selection activeCell="K6" sqref="K6:AO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170" t="s">
        <v>5</v>
      </c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01" t="s">
        <v>14</v>
      </c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R5" s="18"/>
      <c r="BE5" s="198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02" t="s">
        <v>232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R6" s="18"/>
      <c r="BE6" s="199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99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99"/>
      <c r="BS8" s="15" t="s">
        <v>6</v>
      </c>
    </row>
    <row r="9" spans="1:74" ht="14.45" customHeight="1">
      <c r="B9" s="18"/>
      <c r="AR9" s="18"/>
      <c r="BE9" s="199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26</v>
      </c>
      <c r="AR10" s="18"/>
      <c r="BE10" s="199"/>
      <c r="BS10" s="15" t="s">
        <v>6</v>
      </c>
    </row>
    <row r="11" spans="1:74" ht="18.399999999999999" customHeight="1">
      <c r="B11" s="18"/>
      <c r="E11" s="23" t="s">
        <v>27</v>
      </c>
      <c r="AK11" s="25" t="s">
        <v>28</v>
      </c>
      <c r="AN11" s="23" t="s">
        <v>29</v>
      </c>
      <c r="AR11" s="18"/>
      <c r="BE11" s="199"/>
      <c r="BS11" s="15" t="s">
        <v>6</v>
      </c>
    </row>
    <row r="12" spans="1:74" ht="6.95" customHeight="1">
      <c r="B12" s="18"/>
      <c r="AR12" s="18"/>
      <c r="BE12" s="199"/>
      <c r="BS12" s="15" t="s">
        <v>6</v>
      </c>
    </row>
    <row r="13" spans="1:74" ht="12" customHeight="1">
      <c r="B13" s="18"/>
      <c r="D13" s="25" t="s">
        <v>30</v>
      </c>
      <c r="AK13" s="25" t="s">
        <v>25</v>
      </c>
      <c r="AN13" s="27" t="s">
        <v>31</v>
      </c>
      <c r="AR13" s="18"/>
      <c r="BE13" s="199"/>
      <c r="BS13" s="15" t="s">
        <v>6</v>
      </c>
    </row>
    <row r="14" spans="1:74" ht="12.75">
      <c r="B14" s="18"/>
      <c r="E14" s="203" t="s">
        <v>31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5" t="s">
        <v>28</v>
      </c>
      <c r="AN14" s="27" t="s">
        <v>31</v>
      </c>
      <c r="AR14" s="18"/>
      <c r="BE14" s="199"/>
      <c r="BS14" s="15" t="s">
        <v>6</v>
      </c>
    </row>
    <row r="15" spans="1:74" ht="6.95" customHeight="1">
      <c r="B15" s="18"/>
      <c r="AR15" s="18"/>
      <c r="BE15" s="199"/>
      <c r="BS15" s="15" t="s">
        <v>3</v>
      </c>
    </row>
    <row r="16" spans="1:74" ht="12" customHeight="1">
      <c r="B16" s="18"/>
      <c r="D16" s="25" t="s">
        <v>32</v>
      </c>
      <c r="AK16" s="25" t="s">
        <v>25</v>
      </c>
      <c r="AN16" s="23" t="s">
        <v>1</v>
      </c>
      <c r="AR16" s="18"/>
      <c r="BE16" s="199"/>
      <c r="BS16" s="15" t="s">
        <v>3</v>
      </c>
    </row>
    <row r="17" spans="2:71" ht="18.399999999999999" customHeight="1">
      <c r="B17" s="18"/>
      <c r="E17" s="23" t="s">
        <v>33</v>
      </c>
      <c r="AK17" s="25" t="s">
        <v>28</v>
      </c>
      <c r="AN17" s="23" t="s">
        <v>1</v>
      </c>
      <c r="AR17" s="18"/>
      <c r="BE17" s="199"/>
      <c r="BS17" s="15" t="s">
        <v>34</v>
      </c>
    </row>
    <row r="18" spans="2:71" ht="6.95" customHeight="1">
      <c r="B18" s="18"/>
      <c r="AR18" s="18"/>
      <c r="BE18" s="199"/>
      <c r="BS18" s="15" t="s">
        <v>6</v>
      </c>
    </row>
    <row r="19" spans="2:71" ht="12" customHeight="1">
      <c r="B19" s="18"/>
      <c r="D19" s="25" t="s">
        <v>35</v>
      </c>
      <c r="AK19" s="25" t="s">
        <v>25</v>
      </c>
      <c r="AN19" s="23" t="s">
        <v>1</v>
      </c>
      <c r="AR19" s="18"/>
      <c r="BE19" s="199"/>
      <c r="BS19" s="15" t="s">
        <v>6</v>
      </c>
    </row>
    <row r="20" spans="2:71" ht="18.399999999999999" customHeight="1">
      <c r="B20" s="18"/>
      <c r="E20" s="23" t="s">
        <v>33</v>
      </c>
      <c r="AK20" s="25" t="s">
        <v>28</v>
      </c>
      <c r="AN20" s="23" t="s">
        <v>1</v>
      </c>
      <c r="AR20" s="18"/>
      <c r="BE20" s="199"/>
      <c r="BS20" s="15" t="s">
        <v>34</v>
      </c>
    </row>
    <row r="21" spans="2:71" ht="6.95" customHeight="1">
      <c r="B21" s="18"/>
      <c r="AR21" s="18"/>
      <c r="BE21" s="199"/>
    </row>
    <row r="22" spans="2:71" ht="12" customHeight="1">
      <c r="B22" s="18"/>
      <c r="D22" s="25" t="s">
        <v>36</v>
      </c>
      <c r="AR22" s="18"/>
      <c r="BE22" s="199"/>
    </row>
    <row r="23" spans="2:71" ht="16.5" customHeight="1">
      <c r="B23" s="18"/>
      <c r="E23" s="205" t="s">
        <v>1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R23" s="18"/>
      <c r="BE23" s="199"/>
    </row>
    <row r="24" spans="2:71" ht="6.95" customHeight="1">
      <c r="B24" s="18"/>
      <c r="AR24" s="18"/>
      <c r="BE24" s="199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99"/>
    </row>
    <row r="26" spans="2:71" s="1" customFormat="1" ht="25.9" customHeight="1">
      <c r="B26" s="30"/>
      <c r="D26" s="31" t="s">
        <v>37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6">
        <f>ROUND(AG94,2)</f>
        <v>0</v>
      </c>
      <c r="AL26" s="207"/>
      <c r="AM26" s="207"/>
      <c r="AN26" s="207"/>
      <c r="AO26" s="207"/>
      <c r="AR26" s="30"/>
      <c r="BE26" s="199"/>
    </row>
    <row r="27" spans="2:71" s="1" customFormat="1" ht="6.95" customHeight="1">
      <c r="B27" s="30"/>
      <c r="AR27" s="30"/>
      <c r="BE27" s="199"/>
    </row>
    <row r="28" spans="2:71" s="1" customFormat="1" ht="12.75">
      <c r="B28" s="30"/>
      <c r="L28" s="208" t="s">
        <v>38</v>
      </c>
      <c r="M28" s="208"/>
      <c r="N28" s="208"/>
      <c r="O28" s="208"/>
      <c r="P28" s="208"/>
      <c r="W28" s="208" t="s">
        <v>39</v>
      </c>
      <c r="X28" s="208"/>
      <c r="Y28" s="208"/>
      <c r="Z28" s="208"/>
      <c r="AA28" s="208"/>
      <c r="AB28" s="208"/>
      <c r="AC28" s="208"/>
      <c r="AD28" s="208"/>
      <c r="AE28" s="208"/>
      <c r="AK28" s="208" t="s">
        <v>40</v>
      </c>
      <c r="AL28" s="208"/>
      <c r="AM28" s="208"/>
      <c r="AN28" s="208"/>
      <c r="AO28" s="208"/>
      <c r="AR28" s="30"/>
      <c r="BE28" s="199"/>
    </row>
    <row r="29" spans="2:71" s="2" customFormat="1" ht="14.45" customHeight="1">
      <c r="B29" s="34"/>
      <c r="D29" s="25" t="s">
        <v>41</v>
      </c>
      <c r="F29" s="25" t="s">
        <v>42</v>
      </c>
      <c r="L29" s="193">
        <v>0.21</v>
      </c>
      <c r="M29" s="192"/>
      <c r="N29" s="192"/>
      <c r="O29" s="192"/>
      <c r="P29" s="192"/>
      <c r="W29" s="191">
        <f>ROUND(AZ94, 2)</f>
        <v>0</v>
      </c>
      <c r="X29" s="192"/>
      <c r="Y29" s="192"/>
      <c r="Z29" s="192"/>
      <c r="AA29" s="192"/>
      <c r="AB29" s="192"/>
      <c r="AC29" s="192"/>
      <c r="AD29" s="192"/>
      <c r="AE29" s="192"/>
      <c r="AK29" s="191">
        <f>ROUND(AV94, 2)</f>
        <v>0</v>
      </c>
      <c r="AL29" s="192"/>
      <c r="AM29" s="192"/>
      <c r="AN29" s="192"/>
      <c r="AO29" s="192"/>
      <c r="AR29" s="34"/>
      <c r="BE29" s="200"/>
    </row>
    <row r="30" spans="2:71" s="2" customFormat="1" ht="14.45" customHeight="1">
      <c r="B30" s="34"/>
      <c r="F30" s="25" t="s">
        <v>43</v>
      </c>
      <c r="L30" s="193">
        <v>0.12</v>
      </c>
      <c r="M30" s="192"/>
      <c r="N30" s="192"/>
      <c r="O30" s="192"/>
      <c r="P30" s="192"/>
      <c r="W30" s="191">
        <f>ROUND(BA94, 2)</f>
        <v>0</v>
      </c>
      <c r="X30" s="192"/>
      <c r="Y30" s="192"/>
      <c r="Z30" s="192"/>
      <c r="AA30" s="192"/>
      <c r="AB30" s="192"/>
      <c r="AC30" s="192"/>
      <c r="AD30" s="192"/>
      <c r="AE30" s="192"/>
      <c r="AK30" s="191">
        <f>ROUND(AW94, 2)</f>
        <v>0</v>
      </c>
      <c r="AL30" s="192"/>
      <c r="AM30" s="192"/>
      <c r="AN30" s="192"/>
      <c r="AO30" s="192"/>
      <c r="AR30" s="34"/>
      <c r="BE30" s="200"/>
    </row>
    <row r="31" spans="2:71" s="2" customFormat="1" ht="14.45" hidden="1" customHeight="1">
      <c r="B31" s="34"/>
      <c r="F31" s="25" t="s">
        <v>44</v>
      </c>
      <c r="L31" s="193">
        <v>0.21</v>
      </c>
      <c r="M31" s="192"/>
      <c r="N31" s="192"/>
      <c r="O31" s="192"/>
      <c r="P31" s="192"/>
      <c r="W31" s="191">
        <f>ROUND(BB94, 2)</f>
        <v>0</v>
      </c>
      <c r="X31" s="192"/>
      <c r="Y31" s="192"/>
      <c r="Z31" s="192"/>
      <c r="AA31" s="192"/>
      <c r="AB31" s="192"/>
      <c r="AC31" s="192"/>
      <c r="AD31" s="192"/>
      <c r="AE31" s="192"/>
      <c r="AK31" s="191">
        <v>0</v>
      </c>
      <c r="AL31" s="192"/>
      <c r="AM31" s="192"/>
      <c r="AN31" s="192"/>
      <c r="AO31" s="192"/>
      <c r="AR31" s="34"/>
      <c r="BE31" s="200"/>
    </row>
    <row r="32" spans="2:71" s="2" customFormat="1" ht="14.45" hidden="1" customHeight="1">
      <c r="B32" s="34"/>
      <c r="F32" s="25" t="s">
        <v>45</v>
      </c>
      <c r="L32" s="193">
        <v>0.12</v>
      </c>
      <c r="M32" s="192"/>
      <c r="N32" s="192"/>
      <c r="O32" s="192"/>
      <c r="P32" s="192"/>
      <c r="W32" s="191">
        <f>ROUND(BC94, 2)</f>
        <v>0</v>
      </c>
      <c r="X32" s="192"/>
      <c r="Y32" s="192"/>
      <c r="Z32" s="192"/>
      <c r="AA32" s="192"/>
      <c r="AB32" s="192"/>
      <c r="AC32" s="192"/>
      <c r="AD32" s="192"/>
      <c r="AE32" s="192"/>
      <c r="AK32" s="191">
        <v>0</v>
      </c>
      <c r="AL32" s="192"/>
      <c r="AM32" s="192"/>
      <c r="AN32" s="192"/>
      <c r="AO32" s="192"/>
      <c r="AR32" s="34"/>
      <c r="BE32" s="200"/>
    </row>
    <row r="33" spans="2:57" s="2" customFormat="1" ht="14.45" hidden="1" customHeight="1">
      <c r="B33" s="34"/>
      <c r="F33" s="25" t="s">
        <v>46</v>
      </c>
      <c r="L33" s="193">
        <v>0</v>
      </c>
      <c r="M33" s="192"/>
      <c r="N33" s="192"/>
      <c r="O33" s="192"/>
      <c r="P33" s="192"/>
      <c r="W33" s="191">
        <f>ROUND(BD94, 2)</f>
        <v>0</v>
      </c>
      <c r="X33" s="192"/>
      <c r="Y33" s="192"/>
      <c r="Z33" s="192"/>
      <c r="AA33" s="192"/>
      <c r="AB33" s="192"/>
      <c r="AC33" s="192"/>
      <c r="AD33" s="192"/>
      <c r="AE33" s="192"/>
      <c r="AK33" s="191">
        <v>0</v>
      </c>
      <c r="AL33" s="192"/>
      <c r="AM33" s="192"/>
      <c r="AN33" s="192"/>
      <c r="AO33" s="192"/>
      <c r="AR33" s="34"/>
      <c r="BE33" s="200"/>
    </row>
    <row r="34" spans="2:57" s="1" customFormat="1" ht="6.95" customHeight="1">
      <c r="B34" s="30"/>
      <c r="AR34" s="30"/>
      <c r="BE34" s="199"/>
    </row>
    <row r="35" spans="2:57" s="1" customFormat="1" ht="25.9" customHeight="1">
      <c r="B35" s="30"/>
      <c r="C35" s="35"/>
      <c r="D35" s="36" t="s">
        <v>47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48</v>
      </c>
      <c r="U35" s="37"/>
      <c r="V35" s="37"/>
      <c r="W35" s="37"/>
      <c r="X35" s="194" t="s">
        <v>49</v>
      </c>
      <c r="Y35" s="195"/>
      <c r="Z35" s="195"/>
      <c r="AA35" s="195"/>
      <c r="AB35" s="195"/>
      <c r="AC35" s="37"/>
      <c r="AD35" s="37"/>
      <c r="AE35" s="37"/>
      <c r="AF35" s="37"/>
      <c r="AG35" s="37"/>
      <c r="AH35" s="37"/>
      <c r="AI35" s="37"/>
      <c r="AJ35" s="37"/>
      <c r="AK35" s="196">
        <f>SUM(AK26:AK33)</f>
        <v>0</v>
      </c>
      <c r="AL35" s="195"/>
      <c r="AM35" s="195"/>
      <c r="AN35" s="195"/>
      <c r="AO35" s="197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50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51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0"/>
      <c r="D60" s="41" t="s">
        <v>52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53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52</v>
      </c>
      <c r="AI60" s="32"/>
      <c r="AJ60" s="32"/>
      <c r="AK60" s="32"/>
      <c r="AL60" s="32"/>
      <c r="AM60" s="41" t="s">
        <v>53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30"/>
      <c r="D64" s="39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55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0"/>
      <c r="D75" s="41" t="s">
        <v>52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53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52</v>
      </c>
      <c r="AI75" s="32"/>
      <c r="AJ75" s="32"/>
      <c r="AK75" s="32"/>
      <c r="AL75" s="32"/>
      <c r="AM75" s="41" t="s">
        <v>53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0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0" s="1" customFormat="1" ht="24.95" customHeight="1">
      <c r="B82" s="30"/>
      <c r="C82" s="19" t="s">
        <v>56</v>
      </c>
      <c r="AR82" s="30"/>
    </row>
    <row r="83" spans="1:90" s="1" customFormat="1" ht="6.95" customHeight="1">
      <c r="B83" s="30"/>
      <c r="AR83" s="30"/>
    </row>
    <row r="84" spans="1:90" s="3" customFormat="1" ht="12" customHeight="1">
      <c r="B84" s="46"/>
      <c r="C84" s="25" t="s">
        <v>13</v>
      </c>
      <c r="L84" s="3" t="str">
        <f>K5</f>
        <v>2025-01/02</v>
      </c>
      <c r="AR84" s="46"/>
    </row>
    <row r="85" spans="1:90" s="4" customFormat="1" ht="36.950000000000003" customHeight="1">
      <c r="B85" s="47"/>
      <c r="C85" s="48" t="s">
        <v>16</v>
      </c>
      <c r="L85" s="182" t="str">
        <f>K6</f>
        <v>Oprava stropu vč. montáže osvětlení - bud. C, ORTO B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R85" s="47"/>
    </row>
    <row r="86" spans="1:90" s="1" customFormat="1" ht="6.95" customHeight="1">
      <c r="B86" s="30"/>
      <c r="AR86" s="30"/>
    </row>
    <row r="87" spans="1:90" s="1" customFormat="1" ht="12" customHeight="1">
      <c r="B87" s="30"/>
      <c r="C87" s="25" t="s">
        <v>20</v>
      </c>
      <c r="L87" s="49" t="str">
        <f>IF(K8="","",K8)</f>
        <v>Nemocnice Chomutov, o.z., Kochova 1185</v>
      </c>
      <c r="AI87" s="25" t="s">
        <v>22</v>
      </c>
      <c r="AM87" s="184" t="str">
        <f>IF(AN8= "","",AN8)</f>
        <v>21. 1. 2025</v>
      </c>
      <c r="AN87" s="184"/>
      <c r="AR87" s="30"/>
    </row>
    <row r="88" spans="1:90" s="1" customFormat="1" ht="6.95" customHeight="1">
      <c r="B88" s="30"/>
      <c r="AR88" s="30"/>
    </row>
    <row r="89" spans="1:90" s="1" customFormat="1" ht="15.2" customHeight="1">
      <c r="B89" s="30"/>
      <c r="C89" s="25" t="s">
        <v>24</v>
      </c>
      <c r="L89" s="3" t="str">
        <f>IF(E11= "","",E11)</f>
        <v>Krajská zdravotní, a.s.</v>
      </c>
      <c r="AI89" s="25" t="s">
        <v>32</v>
      </c>
      <c r="AM89" s="185" t="str">
        <f>IF(E17="","",E17)</f>
        <v xml:space="preserve"> </v>
      </c>
      <c r="AN89" s="186"/>
      <c r="AO89" s="186"/>
      <c r="AP89" s="186"/>
      <c r="AR89" s="30"/>
      <c r="AS89" s="187" t="s">
        <v>57</v>
      </c>
      <c r="AT89" s="188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0" s="1" customFormat="1" ht="15.2" customHeight="1">
      <c r="B90" s="30"/>
      <c r="C90" s="25" t="s">
        <v>30</v>
      </c>
      <c r="L90" s="3" t="str">
        <f>IF(E14= "Vyplň údaj","",E14)</f>
        <v/>
      </c>
      <c r="AI90" s="25" t="s">
        <v>35</v>
      </c>
      <c r="AM90" s="185" t="str">
        <f>IF(E20="","",E20)</f>
        <v xml:space="preserve"> </v>
      </c>
      <c r="AN90" s="186"/>
      <c r="AO90" s="186"/>
      <c r="AP90" s="186"/>
      <c r="AR90" s="30"/>
      <c r="AS90" s="189"/>
      <c r="AT90" s="190"/>
      <c r="BD90" s="54"/>
    </row>
    <row r="91" spans="1:90" s="1" customFormat="1" ht="10.9" customHeight="1">
      <c r="B91" s="30"/>
      <c r="AR91" s="30"/>
      <c r="AS91" s="189"/>
      <c r="AT91" s="190"/>
      <c r="BD91" s="54"/>
    </row>
    <row r="92" spans="1:90" s="1" customFormat="1" ht="29.25" customHeight="1">
      <c r="B92" s="30"/>
      <c r="C92" s="172" t="s">
        <v>58</v>
      </c>
      <c r="D92" s="173"/>
      <c r="E92" s="173"/>
      <c r="F92" s="173"/>
      <c r="G92" s="173"/>
      <c r="H92" s="55"/>
      <c r="I92" s="174" t="s">
        <v>59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5" t="s">
        <v>60</v>
      </c>
      <c r="AH92" s="173"/>
      <c r="AI92" s="173"/>
      <c r="AJ92" s="173"/>
      <c r="AK92" s="173"/>
      <c r="AL92" s="173"/>
      <c r="AM92" s="173"/>
      <c r="AN92" s="174" t="s">
        <v>61</v>
      </c>
      <c r="AO92" s="173"/>
      <c r="AP92" s="176"/>
      <c r="AQ92" s="56" t="s">
        <v>62</v>
      </c>
      <c r="AR92" s="30"/>
      <c r="AS92" s="57" t="s">
        <v>63</v>
      </c>
      <c r="AT92" s="58" t="s">
        <v>64</v>
      </c>
      <c r="AU92" s="58" t="s">
        <v>65</v>
      </c>
      <c r="AV92" s="58" t="s">
        <v>66</v>
      </c>
      <c r="AW92" s="58" t="s">
        <v>67</v>
      </c>
      <c r="AX92" s="58" t="s">
        <v>68</v>
      </c>
      <c r="AY92" s="58" t="s">
        <v>69</v>
      </c>
      <c r="AZ92" s="58" t="s">
        <v>70</v>
      </c>
      <c r="BA92" s="58" t="s">
        <v>71</v>
      </c>
      <c r="BB92" s="58" t="s">
        <v>72</v>
      </c>
      <c r="BC92" s="58" t="s">
        <v>73</v>
      </c>
      <c r="BD92" s="59" t="s">
        <v>74</v>
      </c>
    </row>
    <row r="93" spans="1:90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0" s="5" customFormat="1" ht="32.450000000000003" customHeight="1">
      <c r="B94" s="61"/>
      <c r="C94" s="62" t="s">
        <v>75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80">
        <f>ROUND(AG95,2)</f>
        <v>0</v>
      </c>
      <c r="AH94" s="180"/>
      <c r="AI94" s="180"/>
      <c r="AJ94" s="180"/>
      <c r="AK94" s="180"/>
      <c r="AL94" s="180"/>
      <c r="AM94" s="180"/>
      <c r="AN94" s="181">
        <f>SUM(AG94,AT94)</f>
        <v>0</v>
      </c>
      <c r="AO94" s="181"/>
      <c r="AP94" s="181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76</v>
      </c>
      <c r="BT94" s="70" t="s">
        <v>77</v>
      </c>
      <c r="BV94" s="70" t="s">
        <v>78</v>
      </c>
      <c r="BW94" s="70" t="s">
        <v>4</v>
      </c>
      <c r="BX94" s="70" t="s">
        <v>79</v>
      </c>
      <c r="CL94" s="70" t="s">
        <v>1</v>
      </c>
    </row>
    <row r="95" spans="1:90" s="6" customFormat="1" ht="24.75" customHeight="1">
      <c r="A95" s="71" t="s">
        <v>80</v>
      </c>
      <c r="B95" s="72"/>
      <c r="C95" s="73"/>
      <c r="D95" s="179" t="s">
        <v>14</v>
      </c>
      <c r="E95" s="179"/>
      <c r="F95" s="179"/>
      <c r="G95" s="179"/>
      <c r="H95" s="179"/>
      <c r="I95" s="74"/>
      <c r="J95" s="179" t="s">
        <v>17</v>
      </c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7">
        <f>'2025-01-02 - Dodání a mon...'!J28</f>
        <v>0</v>
      </c>
      <c r="AH95" s="178"/>
      <c r="AI95" s="178"/>
      <c r="AJ95" s="178"/>
      <c r="AK95" s="178"/>
      <c r="AL95" s="178"/>
      <c r="AM95" s="178"/>
      <c r="AN95" s="177">
        <f>SUM(AG95,AT95)</f>
        <v>0</v>
      </c>
      <c r="AO95" s="178"/>
      <c r="AP95" s="178"/>
      <c r="AQ95" s="75" t="s">
        <v>81</v>
      </c>
      <c r="AR95" s="72"/>
      <c r="AS95" s="76">
        <v>0</v>
      </c>
      <c r="AT95" s="77">
        <f>ROUND(SUM(AV95:AW95),2)</f>
        <v>0</v>
      </c>
      <c r="AU95" s="78">
        <f>'2025-01-02 - Dodání a mon...'!P118</f>
        <v>0</v>
      </c>
      <c r="AV95" s="77">
        <f>'2025-01-02 - Dodání a mon...'!J31</f>
        <v>0</v>
      </c>
      <c r="AW95" s="77">
        <f>'2025-01-02 - Dodání a mon...'!J32</f>
        <v>0</v>
      </c>
      <c r="AX95" s="77">
        <f>'2025-01-02 - Dodání a mon...'!J33</f>
        <v>0</v>
      </c>
      <c r="AY95" s="77">
        <f>'2025-01-02 - Dodání a mon...'!J34</f>
        <v>0</v>
      </c>
      <c r="AZ95" s="77">
        <f>'2025-01-02 - Dodání a mon...'!F31</f>
        <v>0</v>
      </c>
      <c r="BA95" s="77">
        <f>'2025-01-02 - Dodání a mon...'!F32</f>
        <v>0</v>
      </c>
      <c r="BB95" s="77">
        <f>'2025-01-02 - Dodání a mon...'!F33</f>
        <v>0</v>
      </c>
      <c r="BC95" s="77">
        <f>'2025-01-02 - Dodání a mon...'!F34</f>
        <v>0</v>
      </c>
      <c r="BD95" s="79">
        <f>'2025-01-02 - Dodání a mon...'!F35</f>
        <v>0</v>
      </c>
      <c r="BT95" s="80" t="s">
        <v>82</v>
      </c>
      <c r="BU95" s="80" t="s">
        <v>83</v>
      </c>
      <c r="BV95" s="80" t="s">
        <v>78</v>
      </c>
      <c r="BW95" s="80" t="s">
        <v>4</v>
      </c>
      <c r="BX95" s="80" t="s">
        <v>79</v>
      </c>
      <c r="CL95" s="80" t="s">
        <v>1</v>
      </c>
    </row>
    <row r="96" spans="1:90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2025-01-02 - Dodání a mon...'!C2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6"/>
  <sheetViews>
    <sheetView showGridLines="0" tabSelected="1" workbookViewId="0">
      <selection activeCell="E7" sqref="E7:H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0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5" t="s">
        <v>4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customHeight="1">
      <c r="B4" s="18"/>
      <c r="D4" s="19" t="s">
        <v>85</v>
      </c>
      <c r="L4" s="18"/>
      <c r="M4" s="81" t="s">
        <v>10</v>
      </c>
      <c r="AT4" s="15" t="s">
        <v>3</v>
      </c>
    </row>
    <row r="5" spans="2:46" ht="6.95" customHeight="1">
      <c r="B5" s="18"/>
      <c r="L5" s="18"/>
    </row>
    <row r="6" spans="2:46" s="1" customFormat="1" ht="12" customHeight="1">
      <c r="B6" s="30"/>
      <c r="D6" s="25" t="s">
        <v>16</v>
      </c>
      <c r="L6" s="30"/>
    </row>
    <row r="7" spans="2:46" s="1" customFormat="1" ht="16.5" customHeight="1">
      <c r="B7" s="30"/>
      <c r="E7" s="182" t="s">
        <v>232</v>
      </c>
      <c r="F7" s="209"/>
      <c r="G7" s="209"/>
      <c r="H7" s="209"/>
      <c r="L7" s="30"/>
    </row>
    <row r="8" spans="2:46" s="1" customFormat="1">
      <c r="B8" s="30"/>
      <c r="L8" s="30"/>
    </row>
    <row r="9" spans="2:46" s="1" customFormat="1" ht="12" customHeight="1">
      <c r="B9" s="30"/>
      <c r="D9" s="25" t="s">
        <v>18</v>
      </c>
      <c r="F9" s="23" t="s">
        <v>1</v>
      </c>
      <c r="I9" s="25" t="s">
        <v>19</v>
      </c>
      <c r="J9" s="23" t="s">
        <v>1</v>
      </c>
      <c r="L9" s="30"/>
    </row>
    <row r="10" spans="2:46" s="1" customFormat="1" ht="12" customHeight="1">
      <c r="B10" s="30"/>
      <c r="D10" s="25" t="s">
        <v>20</v>
      </c>
      <c r="F10" s="23" t="s">
        <v>21</v>
      </c>
      <c r="I10" s="25" t="s">
        <v>22</v>
      </c>
      <c r="J10" s="50" t="str">
        <f>'Rekapitulace stavby'!AN8</f>
        <v>21. 1. 2025</v>
      </c>
      <c r="L10" s="30"/>
    </row>
    <row r="11" spans="2:46" s="1" customFormat="1" ht="10.9" customHeight="1">
      <c r="B11" s="30"/>
      <c r="L11" s="30"/>
    </row>
    <row r="12" spans="2:46" s="1" customFormat="1" ht="12" customHeight="1">
      <c r="B12" s="30"/>
      <c r="D12" s="25" t="s">
        <v>24</v>
      </c>
      <c r="I12" s="25" t="s">
        <v>25</v>
      </c>
      <c r="J12" s="23" t="s">
        <v>26</v>
      </c>
      <c r="L12" s="30"/>
    </row>
    <row r="13" spans="2:46" s="1" customFormat="1" ht="18" customHeight="1">
      <c r="B13" s="30"/>
      <c r="E13" s="23" t="s">
        <v>27</v>
      </c>
      <c r="I13" s="25" t="s">
        <v>28</v>
      </c>
      <c r="J13" s="23" t="s">
        <v>29</v>
      </c>
      <c r="L13" s="30"/>
    </row>
    <row r="14" spans="2:46" s="1" customFormat="1" ht="6.95" customHeight="1">
      <c r="B14" s="30"/>
      <c r="L14" s="30"/>
    </row>
    <row r="15" spans="2:46" s="1" customFormat="1" ht="12" customHeight="1">
      <c r="B15" s="30"/>
      <c r="D15" s="25" t="s">
        <v>30</v>
      </c>
      <c r="I15" s="25" t="s">
        <v>25</v>
      </c>
      <c r="J15" s="26" t="str">
        <f>'Rekapitulace stavby'!AN13</f>
        <v>Vyplň údaj</v>
      </c>
      <c r="L15" s="30"/>
    </row>
    <row r="16" spans="2:46" s="1" customFormat="1" ht="18" customHeight="1">
      <c r="B16" s="30"/>
      <c r="E16" s="210" t="str">
        <f>'Rekapitulace stavby'!E14</f>
        <v>Vyplň údaj</v>
      </c>
      <c r="F16" s="201"/>
      <c r="G16" s="201"/>
      <c r="H16" s="201"/>
      <c r="I16" s="25" t="s">
        <v>28</v>
      </c>
      <c r="J16" s="26" t="str">
        <f>'Rekapitulace stavby'!AN14</f>
        <v>Vyplň údaj</v>
      </c>
      <c r="L16" s="30"/>
    </row>
    <row r="17" spans="2:12" s="1" customFormat="1" ht="6.95" customHeight="1">
      <c r="B17" s="30"/>
      <c r="L17" s="30"/>
    </row>
    <row r="18" spans="2:12" s="1" customFormat="1" ht="12" customHeight="1">
      <c r="B18" s="30"/>
      <c r="D18" s="25" t="s">
        <v>32</v>
      </c>
      <c r="I18" s="25" t="s">
        <v>25</v>
      </c>
      <c r="J18" s="23" t="str">
        <f>IF('Rekapitulace stavby'!AN16="","",'Rekapitulace stavby'!AN16)</f>
        <v/>
      </c>
      <c r="L18" s="30"/>
    </row>
    <row r="19" spans="2:12" s="1" customFormat="1" ht="18" customHeight="1">
      <c r="B19" s="30"/>
      <c r="E19" s="23" t="str">
        <f>IF('Rekapitulace stavby'!E17="","",'Rekapitulace stavby'!E17)</f>
        <v xml:space="preserve"> </v>
      </c>
      <c r="I19" s="25" t="s">
        <v>28</v>
      </c>
      <c r="J19" s="23" t="str">
        <f>IF('Rekapitulace stavby'!AN17="","",'Rekapitulace stavby'!AN17)</f>
        <v/>
      </c>
      <c r="L19" s="30"/>
    </row>
    <row r="20" spans="2:12" s="1" customFormat="1" ht="6.95" customHeight="1">
      <c r="B20" s="30"/>
      <c r="L20" s="30"/>
    </row>
    <row r="21" spans="2:12" s="1" customFormat="1" ht="12" customHeight="1">
      <c r="B21" s="30"/>
      <c r="D21" s="25" t="s">
        <v>35</v>
      </c>
      <c r="I21" s="25" t="s">
        <v>25</v>
      </c>
      <c r="J21" s="23" t="str">
        <f>IF('Rekapitulace stavby'!AN19="","",'Rekapitulace stavby'!AN19)</f>
        <v/>
      </c>
      <c r="L21" s="30"/>
    </row>
    <row r="22" spans="2:12" s="1" customFormat="1" ht="18" customHeight="1">
      <c r="B22" s="30"/>
      <c r="E22" s="23" t="str">
        <f>IF('Rekapitulace stavby'!E20="","",'Rekapitulace stavby'!E20)</f>
        <v xml:space="preserve"> </v>
      </c>
      <c r="I22" s="25" t="s">
        <v>28</v>
      </c>
      <c r="J22" s="23" t="str">
        <f>IF('Rekapitulace stavby'!AN20="","",'Rekapitulace stavby'!AN20)</f>
        <v/>
      </c>
      <c r="L22" s="30"/>
    </row>
    <row r="23" spans="2:12" s="1" customFormat="1" ht="6.95" customHeight="1">
      <c r="B23" s="30"/>
      <c r="L23" s="30"/>
    </row>
    <row r="24" spans="2:12" s="1" customFormat="1" ht="12" customHeight="1">
      <c r="B24" s="30"/>
      <c r="D24" s="25" t="s">
        <v>36</v>
      </c>
      <c r="L24" s="30"/>
    </row>
    <row r="25" spans="2:12" s="7" customFormat="1" ht="16.5" customHeight="1">
      <c r="B25" s="82"/>
      <c r="E25" s="205" t="s">
        <v>1</v>
      </c>
      <c r="F25" s="205"/>
      <c r="G25" s="205"/>
      <c r="H25" s="205"/>
      <c r="L25" s="82"/>
    </row>
    <row r="26" spans="2:12" s="1" customFormat="1" ht="6.95" customHeight="1">
      <c r="B26" s="30"/>
      <c r="L26" s="30"/>
    </row>
    <row r="27" spans="2:12" s="1" customFormat="1" ht="6.95" customHeight="1">
      <c r="B27" s="30"/>
      <c r="D27" s="51"/>
      <c r="E27" s="51"/>
      <c r="F27" s="51"/>
      <c r="G27" s="51"/>
      <c r="H27" s="51"/>
      <c r="I27" s="51"/>
      <c r="J27" s="51"/>
      <c r="K27" s="51"/>
      <c r="L27" s="30"/>
    </row>
    <row r="28" spans="2:12" s="1" customFormat="1" ht="25.35" customHeight="1">
      <c r="B28" s="30"/>
      <c r="D28" s="83" t="s">
        <v>37</v>
      </c>
      <c r="J28" s="64">
        <f>ROUND(J118, 2)</f>
        <v>0</v>
      </c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14.45" customHeight="1">
      <c r="B30" s="30"/>
      <c r="F30" s="33" t="s">
        <v>39</v>
      </c>
      <c r="I30" s="33" t="s">
        <v>38</v>
      </c>
      <c r="J30" s="33" t="s">
        <v>40</v>
      </c>
      <c r="L30" s="30"/>
    </row>
    <row r="31" spans="2:12" s="1" customFormat="1" ht="14.45" customHeight="1">
      <c r="B31" s="30"/>
      <c r="D31" s="53" t="s">
        <v>41</v>
      </c>
      <c r="E31" s="25" t="s">
        <v>42</v>
      </c>
      <c r="F31" s="84">
        <f>ROUND((SUM(BE118:BE225)),  2)</f>
        <v>0</v>
      </c>
      <c r="I31" s="85">
        <v>0.21</v>
      </c>
      <c r="J31" s="84">
        <f>ROUND(((SUM(BE118:BE225))*I31),  2)</f>
        <v>0</v>
      </c>
      <c r="L31" s="30"/>
    </row>
    <row r="32" spans="2:12" s="1" customFormat="1" ht="14.45" customHeight="1">
      <c r="B32" s="30"/>
      <c r="E32" s="25" t="s">
        <v>43</v>
      </c>
      <c r="F32" s="84">
        <f>ROUND((SUM(BF118:BF225)),  2)</f>
        <v>0</v>
      </c>
      <c r="I32" s="85">
        <v>0.12</v>
      </c>
      <c r="J32" s="84">
        <f>ROUND(((SUM(BF118:BF225))*I32),  2)</f>
        <v>0</v>
      </c>
      <c r="L32" s="30"/>
    </row>
    <row r="33" spans="2:12" s="1" customFormat="1" ht="14.45" hidden="1" customHeight="1">
      <c r="B33" s="30"/>
      <c r="E33" s="25" t="s">
        <v>44</v>
      </c>
      <c r="F33" s="84">
        <f>ROUND((SUM(BG118:BG225)),  2)</f>
        <v>0</v>
      </c>
      <c r="I33" s="85">
        <v>0.21</v>
      </c>
      <c r="J33" s="84">
        <f>0</f>
        <v>0</v>
      </c>
      <c r="L33" s="30"/>
    </row>
    <row r="34" spans="2:12" s="1" customFormat="1" ht="14.45" hidden="1" customHeight="1">
      <c r="B34" s="30"/>
      <c r="E34" s="25" t="s">
        <v>45</v>
      </c>
      <c r="F34" s="84">
        <f>ROUND((SUM(BH118:BH225)),  2)</f>
        <v>0</v>
      </c>
      <c r="I34" s="85">
        <v>0.12</v>
      </c>
      <c r="J34" s="84">
        <f>0</f>
        <v>0</v>
      </c>
      <c r="L34" s="30"/>
    </row>
    <row r="35" spans="2:12" s="1" customFormat="1" ht="14.45" hidden="1" customHeight="1">
      <c r="B35" s="30"/>
      <c r="E35" s="25" t="s">
        <v>46</v>
      </c>
      <c r="F35" s="84">
        <f>ROUND((SUM(BI118:BI225)),  2)</f>
        <v>0</v>
      </c>
      <c r="I35" s="85">
        <v>0</v>
      </c>
      <c r="J35" s="84">
        <f>0</f>
        <v>0</v>
      </c>
      <c r="L35" s="30"/>
    </row>
    <row r="36" spans="2:12" s="1" customFormat="1" ht="6.95" customHeight="1">
      <c r="B36" s="30"/>
      <c r="L36" s="30"/>
    </row>
    <row r="37" spans="2:12" s="1" customFormat="1" ht="25.35" customHeight="1">
      <c r="B37" s="30"/>
      <c r="C37" s="86"/>
      <c r="D37" s="87" t="s">
        <v>47</v>
      </c>
      <c r="E37" s="55"/>
      <c r="F37" s="55"/>
      <c r="G37" s="88" t="s">
        <v>48</v>
      </c>
      <c r="H37" s="89" t="s">
        <v>49</v>
      </c>
      <c r="I37" s="55"/>
      <c r="J37" s="90">
        <f>SUM(J28:J35)</f>
        <v>0</v>
      </c>
      <c r="K37" s="91"/>
      <c r="L37" s="30"/>
    </row>
    <row r="38" spans="2:12" s="1" customFormat="1" ht="14.45" customHeight="1">
      <c r="B38" s="30"/>
      <c r="L38" s="30"/>
    </row>
    <row r="39" spans="2:12" ht="14.45" customHeight="1">
      <c r="B39" s="18"/>
      <c r="L39" s="18"/>
    </row>
    <row r="40" spans="2:12" ht="14.45" customHeight="1">
      <c r="B40" s="18"/>
      <c r="L40" s="18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50</v>
      </c>
      <c r="E50" s="40"/>
      <c r="F50" s="40"/>
      <c r="G50" s="39" t="s">
        <v>51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52</v>
      </c>
      <c r="E61" s="32"/>
      <c r="F61" s="92" t="s">
        <v>53</v>
      </c>
      <c r="G61" s="41" t="s">
        <v>52</v>
      </c>
      <c r="H61" s="32"/>
      <c r="I61" s="32"/>
      <c r="J61" s="93" t="s">
        <v>53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54</v>
      </c>
      <c r="E65" s="40"/>
      <c r="F65" s="40"/>
      <c r="G65" s="39" t="s">
        <v>55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52</v>
      </c>
      <c r="E76" s="32"/>
      <c r="F76" s="92" t="s">
        <v>53</v>
      </c>
      <c r="G76" s="41" t="s">
        <v>52</v>
      </c>
      <c r="H76" s="32"/>
      <c r="I76" s="32"/>
      <c r="J76" s="93" t="s">
        <v>53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86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182" t="str">
        <f>E7</f>
        <v>Oprava stropu vč. montáže osvětlení - bud. C, ORTO B</v>
      </c>
      <c r="F85" s="209"/>
      <c r="G85" s="209"/>
      <c r="H85" s="209"/>
      <c r="L85" s="30"/>
    </row>
    <row r="86" spans="2:47" s="1" customFormat="1" ht="6.95" customHeight="1">
      <c r="B86" s="30"/>
      <c r="L86" s="30"/>
    </row>
    <row r="87" spans="2:47" s="1" customFormat="1" ht="12" customHeight="1">
      <c r="B87" s="30"/>
      <c r="C87" s="25" t="s">
        <v>20</v>
      </c>
      <c r="F87" s="23" t="str">
        <f>F10</f>
        <v>Nemocnice Chomutov, o.z., Kochova 1185</v>
      </c>
      <c r="I87" s="25" t="s">
        <v>22</v>
      </c>
      <c r="J87" s="50" t="str">
        <f>IF(J10="","",J10)</f>
        <v>21. 1. 2025</v>
      </c>
      <c r="L87" s="30"/>
    </row>
    <row r="88" spans="2:47" s="1" customFormat="1" ht="6.95" customHeight="1">
      <c r="B88" s="30"/>
      <c r="L88" s="30"/>
    </row>
    <row r="89" spans="2:47" s="1" customFormat="1" ht="15.2" customHeight="1">
      <c r="B89" s="30"/>
      <c r="C89" s="25" t="s">
        <v>24</v>
      </c>
      <c r="F89" s="23" t="str">
        <f>E13</f>
        <v>Krajská zdravotní, a.s.</v>
      </c>
      <c r="I89" s="25" t="s">
        <v>32</v>
      </c>
      <c r="J89" s="28" t="str">
        <f>E19</f>
        <v xml:space="preserve"> </v>
      </c>
      <c r="L89" s="30"/>
    </row>
    <row r="90" spans="2:47" s="1" customFormat="1" ht="15.2" customHeight="1">
      <c r="B90" s="30"/>
      <c r="C90" s="25" t="s">
        <v>30</v>
      </c>
      <c r="F90" s="23" t="str">
        <f>IF(E16="","",E16)</f>
        <v>Vyplň údaj</v>
      </c>
      <c r="I90" s="25" t="s">
        <v>35</v>
      </c>
      <c r="J90" s="28" t="str">
        <f>E22</f>
        <v xml:space="preserve"> </v>
      </c>
      <c r="L90" s="30"/>
    </row>
    <row r="91" spans="2:47" s="1" customFormat="1" ht="10.35" customHeight="1">
      <c r="B91" s="30"/>
      <c r="L91" s="30"/>
    </row>
    <row r="92" spans="2:47" s="1" customFormat="1" ht="29.25" customHeight="1">
      <c r="B92" s="30"/>
      <c r="C92" s="94" t="s">
        <v>87</v>
      </c>
      <c r="D92" s="86"/>
      <c r="E92" s="86"/>
      <c r="F92" s="86"/>
      <c r="G92" s="86"/>
      <c r="H92" s="86"/>
      <c r="I92" s="86"/>
      <c r="J92" s="95" t="s">
        <v>88</v>
      </c>
      <c r="K92" s="86"/>
      <c r="L92" s="30"/>
    </row>
    <row r="93" spans="2:47" s="1" customFormat="1" ht="10.35" customHeight="1">
      <c r="B93" s="30"/>
      <c r="L93" s="30"/>
    </row>
    <row r="94" spans="2:47" s="1" customFormat="1" ht="22.9" customHeight="1">
      <c r="B94" s="30"/>
      <c r="C94" s="96" t="s">
        <v>89</v>
      </c>
      <c r="J94" s="64">
        <f>J118</f>
        <v>0</v>
      </c>
      <c r="L94" s="30"/>
      <c r="AU94" s="15" t="s">
        <v>90</v>
      </c>
    </row>
    <row r="95" spans="2:47" s="8" customFormat="1" ht="24.95" customHeight="1">
      <c r="B95" s="97"/>
      <c r="D95" s="98" t="s">
        <v>91</v>
      </c>
      <c r="E95" s="99"/>
      <c r="F95" s="99"/>
      <c r="G95" s="99"/>
      <c r="H95" s="99"/>
      <c r="I95" s="99"/>
      <c r="J95" s="100">
        <f>J119</f>
        <v>0</v>
      </c>
      <c r="L95" s="97"/>
    </row>
    <row r="96" spans="2:47" s="9" customFormat="1" ht="19.899999999999999" customHeight="1">
      <c r="B96" s="101"/>
      <c r="D96" s="102" t="s">
        <v>92</v>
      </c>
      <c r="E96" s="103"/>
      <c r="F96" s="103"/>
      <c r="G96" s="103"/>
      <c r="H96" s="103"/>
      <c r="I96" s="103"/>
      <c r="J96" s="104">
        <f>J120</f>
        <v>0</v>
      </c>
      <c r="L96" s="101"/>
    </row>
    <row r="97" spans="2:12" s="8" customFormat="1" ht="24.95" customHeight="1">
      <c r="B97" s="97"/>
      <c r="D97" s="98" t="s">
        <v>93</v>
      </c>
      <c r="E97" s="99"/>
      <c r="F97" s="99"/>
      <c r="G97" s="99"/>
      <c r="H97" s="99"/>
      <c r="I97" s="99"/>
      <c r="J97" s="100">
        <f>J128</f>
        <v>0</v>
      </c>
      <c r="L97" s="97"/>
    </row>
    <row r="98" spans="2:12" s="9" customFormat="1" ht="19.899999999999999" customHeight="1">
      <c r="B98" s="101"/>
      <c r="D98" s="102" t="s">
        <v>94</v>
      </c>
      <c r="E98" s="103"/>
      <c r="F98" s="103"/>
      <c r="G98" s="103"/>
      <c r="H98" s="103"/>
      <c r="I98" s="103"/>
      <c r="J98" s="104">
        <f>J129</f>
        <v>0</v>
      </c>
      <c r="L98" s="101"/>
    </row>
    <row r="99" spans="2:12" s="9" customFormat="1" ht="19.899999999999999" customHeight="1">
      <c r="B99" s="101"/>
      <c r="D99" s="102" t="s">
        <v>95</v>
      </c>
      <c r="E99" s="103"/>
      <c r="F99" s="103"/>
      <c r="G99" s="103"/>
      <c r="H99" s="103"/>
      <c r="I99" s="103"/>
      <c r="J99" s="104">
        <f>J142</f>
        <v>0</v>
      </c>
      <c r="L99" s="101"/>
    </row>
    <row r="100" spans="2:12" s="9" customFormat="1" ht="19.899999999999999" customHeight="1">
      <c r="B100" s="101"/>
      <c r="D100" s="102" t="s">
        <v>96</v>
      </c>
      <c r="E100" s="103"/>
      <c r="F100" s="103"/>
      <c r="G100" s="103"/>
      <c r="H100" s="103"/>
      <c r="I100" s="103"/>
      <c r="J100" s="104">
        <f>J187</f>
        <v>0</v>
      </c>
      <c r="L100" s="101"/>
    </row>
    <row r="101" spans="2:12" s="1" customFormat="1" ht="21.75" customHeight="1">
      <c r="B101" s="30"/>
      <c r="L101" s="30"/>
    </row>
    <row r="102" spans="2:12" s="1" customFormat="1" ht="6.95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0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0"/>
    </row>
    <row r="107" spans="2:12" s="1" customFormat="1" ht="24.95" customHeight="1">
      <c r="B107" s="30"/>
      <c r="C107" s="19" t="s">
        <v>97</v>
      </c>
      <c r="L107" s="30"/>
    </row>
    <row r="108" spans="2:12" s="1" customFormat="1" ht="6.95" customHeight="1">
      <c r="B108" s="30"/>
      <c r="L108" s="30"/>
    </row>
    <row r="109" spans="2:12" s="1" customFormat="1" ht="12" customHeight="1">
      <c r="B109" s="30"/>
      <c r="C109" s="25" t="s">
        <v>16</v>
      </c>
      <c r="L109" s="30"/>
    </row>
    <row r="110" spans="2:12" s="1" customFormat="1" ht="16.5" customHeight="1">
      <c r="B110" s="30"/>
      <c r="E110" s="182" t="str">
        <f>E7</f>
        <v>Oprava stropu vč. montáže osvětlení - bud. C, ORTO B</v>
      </c>
      <c r="F110" s="209"/>
      <c r="G110" s="209"/>
      <c r="H110" s="209"/>
      <c r="L110" s="30"/>
    </row>
    <row r="111" spans="2:12" s="1" customFormat="1" ht="6.95" customHeight="1">
      <c r="B111" s="30"/>
      <c r="L111" s="30"/>
    </row>
    <row r="112" spans="2:12" s="1" customFormat="1" ht="12" customHeight="1">
      <c r="B112" s="30"/>
      <c r="C112" s="25" t="s">
        <v>20</v>
      </c>
      <c r="F112" s="23" t="str">
        <f>F10</f>
        <v>Nemocnice Chomutov, o.z., Kochova 1185</v>
      </c>
      <c r="I112" s="25" t="s">
        <v>22</v>
      </c>
      <c r="J112" s="50" t="str">
        <f>IF(J10="","",J10)</f>
        <v>21. 1. 2025</v>
      </c>
      <c r="L112" s="30"/>
    </row>
    <row r="113" spans="2:65" s="1" customFormat="1" ht="6.95" customHeight="1">
      <c r="B113" s="30"/>
      <c r="L113" s="30"/>
    </row>
    <row r="114" spans="2:65" s="1" customFormat="1" ht="15.2" customHeight="1">
      <c r="B114" s="30"/>
      <c r="C114" s="25" t="s">
        <v>24</v>
      </c>
      <c r="F114" s="23" t="str">
        <f>E13</f>
        <v>Krajská zdravotní, a.s.</v>
      </c>
      <c r="I114" s="25" t="s">
        <v>32</v>
      </c>
      <c r="J114" s="28" t="str">
        <f>E19</f>
        <v xml:space="preserve"> </v>
      </c>
      <c r="L114" s="30"/>
    </row>
    <row r="115" spans="2:65" s="1" customFormat="1" ht="15.2" customHeight="1">
      <c r="B115" s="30"/>
      <c r="C115" s="25" t="s">
        <v>30</v>
      </c>
      <c r="F115" s="23" t="str">
        <f>IF(E16="","",E16)</f>
        <v>Vyplň údaj</v>
      </c>
      <c r="I115" s="25" t="s">
        <v>35</v>
      </c>
      <c r="J115" s="28" t="str">
        <f>E22</f>
        <v xml:space="preserve"> </v>
      </c>
      <c r="L115" s="30"/>
    </row>
    <row r="116" spans="2:65" s="1" customFormat="1" ht="10.35" customHeight="1">
      <c r="B116" s="30"/>
      <c r="L116" s="30"/>
    </row>
    <row r="117" spans="2:65" s="10" customFormat="1" ht="29.25" customHeight="1">
      <c r="B117" s="105"/>
      <c r="C117" s="106" t="s">
        <v>98</v>
      </c>
      <c r="D117" s="107" t="s">
        <v>62</v>
      </c>
      <c r="E117" s="107" t="s">
        <v>58</v>
      </c>
      <c r="F117" s="107" t="s">
        <v>59</v>
      </c>
      <c r="G117" s="107" t="s">
        <v>99</v>
      </c>
      <c r="H117" s="107" t="s">
        <v>100</v>
      </c>
      <c r="I117" s="107" t="s">
        <v>101</v>
      </c>
      <c r="J117" s="107" t="s">
        <v>88</v>
      </c>
      <c r="K117" s="108" t="s">
        <v>102</v>
      </c>
      <c r="L117" s="105"/>
      <c r="M117" s="57" t="s">
        <v>1</v>
      </c>
      <c r="N117" s="58" t="s">
        <v>41</v>
      </c>
      <c r="O117" s="58" t="s">
        <v>103</v>
      </c>
      <c r="P117" s="58" t="s">
        <v>104</v>
      </c>
      <c r="Q117" s="58" t="s">
        <v>105</v>
      </c>
      <c r="R117" s="58" t="s">
        <v>106</v>
      </c>
      <c r="S117" s="58" t="s">
        <v>107</v>
      </c>
      <c r="T117" s="59" t="s">
        <v>108</v>
      </c>
    </row>
    <row r="118" spans="2:65" s="1" customFormat="1" ht="22.9" customHeight="1">
      <c r="B118" s="30"/>
      <c r="C118" s="62" t="s">
        <v>109</v>
      </c>
      <c r="J118" s="109">
        <f>BK118</f>
        <v>0</v>
      </c>
      <c r="L118" s="30"/>
      <c r="M118" s="60"/>
      <c r="N118" s="51"/>
      <c r="O118" s="51"/>
      <c r="P118" s="110">
        <f>P119+P128</f>
        <v>0</v>
      </c>
      <c r="Q118" s="51"/>
      <c r="R118" s="110">
        <f>R119+R128</f>
        <v>3.2414626199999996</v>
      </c>
      <c r="S118" s="51"/>
      <c r="T118" s="111">
        <f>T119+T128</f>
        <v>5.7746400000000002E-3</v>
      </c>
      <c r="AT118" s="15" t="s">
        <v>76</v>
      </c>
      <c r="AU118" s="15" t="s">
        <v>90</v>
      </c>
      <c r="BK118" s="112">
        <f>BK119+BK128</f>
        <v>0</v>
      </c>
    </row>
    <row r="119" spans="2:65" s="11" customFormat="1" ht="25.9" customHeight="1">
      <c r="B119" s="113"/>
      <c r="D119" s="114" t="s">
        <v>76</v>
      </c>
      <c r="E119" s="115" t="s">
        <v>110</v>
      </c>
      <c r="F119" s="115" t="s">
        <v>111</v>
      </c>
      <c r="I119" s="116"/>
      <c r="J119" s="117">
        <f>BK119</f>
        <v>0</v>
      </c>
      <c r="L119" s="113"/>
      <c r="M119" s="118"/>
      <c r="P119" s="119">
        <f>P120</f>
        <v>0</v>
      </c>
      <c r="R119" s="119">
        <f>R120</f>
        <v>0</v>
      </c>
      <c r="T119" s="120">
        <f>T120</f>
        <v>0</v>
      </c>
      <c r="AR119" s="114" t="s">
        <v>82</v>
      </c>
      <c r="AT119" s="121" t="s">
        <v>76</v>
      </c>
      <c r="AU119" s="121" t="s">
        <v>77</v>
      </c>
      <c r="AY119" s="114" t="s">
        <v>112</v>
      </c>
      <c r="BK119" s="122">
        <f>BK120</f>
        <v>0</v>
      </c>
    </row>
    <row r="120" spans="2:65" s="11" customFormat="1" ht="22.9" customHeight="1">
      <c r="B120" s="113"/>
      <c r="D120" s="114" t="s">
        <v>76</v>
      </c>
      <c r="E120" s="123" t="s">
        <v>113</v>
      </c>
      <c r="F120" s="123" t="s">
        <v>114</v>
      </c>
      <c r="I120" s="116"/>
      <c r="J120" s="124">
        <f>BK120</f>
        <v>0</v>
      </c>
      <c r="L120" s="113"/>
      <c r="M120" s="118"/>
      <c r="P120" s="119">
        <f>SUM(P121:P127)</f>
        <v>0</v>
      </c>
      <c r="R120" s="119">
        <f>SUM(R121:R127)</f>
        <v>0</v>
      </c>
      <c r="T120" s="120">
        <f>SUM(T121:T127)</f>
        <v>0</v>
      </c>
      <c r="AR120" s="114" t="s">
        <v>82</v>
      </c>
      <c r="AT120" s="121" t="s">
        <v>76</v>
      </c>
      <c r="AU120" s="121" t="s">
        <v>82</v>
      </c>
      <c r="AY120" s="114" t="s">
        <v>112</v>
      </c>
      <c r="BK120" s="122">
        <f>SUM(BK121:BK127)</f>
        <v>0</v>
      </c>
    </row>
    <row r="121" spans="2:65" s="1" customFormat="1" ht="24.2" customHeight="1">
      <c r="B121" s="125"/>
      <c r="C121" s="126" t="s">
        <v>82</v>
      </c>
      <c r="D121" s="126" t="s">
        <v>115</v>
      </c>
      <c r="E121" s="127" t="s">
        <v>116</v>
      </c>
      <c r="F121" s="128" t="s">
        <v>117</v>
      </c>
      <c r="G121" s="129" t="s">
        <v>118</v>
      </c>
      <c r="H121" s="130">
        <v>10</v>
      </c>
      <c r="I121" s="131"/>
      <c r="J121" s="132">
        <f>ROUND(I121*H121,2)</f>
        <v>0</v>
      </c>
      <c r="K121" s="128" t="s">
        <v>119</v>
      </c>
      <c r="L121" s="30"/>
      <c r="M121" s="133" t="s">
        <v>1</v>
      </c>
      <c r="N121" s="134" t="s">
        <v>42</v>
      </c>
      <c r="P121" s="135">
        <f>O121*H121</f>
        <v>0</v>
      </c>
      <c r="Q121" s="135">
        <v>0</v>
      </c>
      <c r="R121" s="135">
        <f>Q121*H121</f>
        <v>0</v>
      </c>
      <c r="S121" s="135">
        <v>0</v>
      </c>
      <c r="T121" s="136">
        <f>S121*H121</f>
        <v>0</v>
      </c>
      <c r="AR121" s="137" t="s">
        <v>120</v>
      </c>
      <c r="AT121" s="137" t="s">
        <v>115</v>
      </c>
      <c r="AU121" s="137" t="s">
        <v>84</v>
      </c>
      <c r="AY121" s="15" t="s">
        <v>112</v>
      </c>
      <c r="BE121" s="138">
        <f>IF(N121="základní",J121,0)</f>
        <v>0</v>
      </c>
      <c r="BF121" s="138">
        <f>IF(N121="snížená",J121,0)</f>
        <v>0</v>
      </c>
      <c r="BG121" s="138">
        <f>IF(N121="zákl. přenesená",J121,0)</f>
        <v>0</v>
      </c>
      <c r="BH121" s="138">
        <f>IF(N121="sníž. přenesená",J121,0)</f>
        <v>0</v>
      </c>
      <c r="BI121" s="138">
        <f>IF(N121="nulová",J121,0)</f>
        <v>0</v>
      </c>
      <c r="BJ121" s="15" t="s">
        <v>82</v>
      </c>
      <c r="BK121" s="138">
        <f>ROUND(I121*H121,2)</f>
        <v>0</v>
      </c>
      <c r="BL121" s="15" t="s">
        <v>120</v>
      </c>
      <c r="BM121" s="137" t="s">
        <v>121</v>
      </c>
    </row>
    <row r="122" spans="2:65" s="12" customFormat="1">
      <c r="B122" s="139"/>
      <c r="D122" s="140" t="s">
        <v>122</v>
      </c>
      <c r="F122" s="141" t="s">
        <v>123</v>
      </c>
      <c r="H122" s="142">
        <v>10</v>
      </c>
      <c r="I122" s="143"/>
      <c r="L122" s="139"/>
      <c r="M122" s="144"/>
      <c r="T122" s="145"/>
      <c r="AT122" s="146" t="s">
        <v>122</v>
      </c>
      <c r="AU122" s="146" t="s">
        <v>84</v>
      </c>
      <c r="AV122" s="12" t="s">
        <v>84</v>
      </c>
      <c r="AW122" s="12" t="s">
        <v>3</v>
      </c>
      <c r="AX122" s="12" t="s">
        <v>82</v>
      </c>
      <c r="AY122" s="146" t="s">
        <v>112</v>
      </c>
    </row>
    <row r="123" spans="2:65" s="1" customFormat="1" ht="24.2" customHeight="1">
      <c r="B123" s="125"/>
      <c r="C123" s="126" t="s">
        <v>84</v>
      </c>
      <c r="D123" s="126" t="s">
        <v>115</v>
      </c>
      <c r="E123" s="127" t="s">
        <v>124</v>
      </c>
      <c r="F123" s="128" t="s">
        <v>125</v>
      </c>
      <c r="G123" s="129" t="s">
        <v>118</v>
      </c>
      <c r="H123" s="130">
        <v>30</v>
      </c>
      <c r="I123" s="131"/>
      <c r="J123" s="132">
        <f>ROUND(I123*H123,2)</f>
        <v>0</v>
      </c>
      <c r="K123" s="128" t="s">
        <v>119</v>
      </c>
      <c r="L123" s="30"/>
      <c r="M123" s="133" t="s">
        <v>1</v>
      </c>
      <c r="N123" s="134" t="s">
        <v>42</v>
      </c>
      <c r="P123" s="135">
        <f>O123*H123</f>
        <v>0</v>
      </c>
      <c r="Q123" s="135">
        <v>0</v>
      </c>
      <c r="R123" s="135">
        <f>Q123*H123</f>
        <v>0</v>
      </c>
      <c r="S123" s="135">
        <v>0</v>
      </c>
      <c r="T123" s="136">
        <f>S123*H123</f>
        <v>0</v>
      </c>
      <c r="AR123" s="137" t="s">
        <v>120</v>
      </c>
      <c r="AT123" s="137" t="s">
        <v>115</v>
      </c>
      <c r="AU123" s="137" t="s">
        <v>84</v>
      </c>
      <c r="AY123" s="15" t="s">
        <v>112</v>
      </c>
      <c r="BE123" s="138">
        <f>IF(N123="základní",J123,0)</f>
        <v>0</v>
      </c>
      <c r="BF123" s="138">
        <f>IF(N123="snížená",J123,0)</f>
        <v>0</v>
      </c>
      <c r="BG123" s="138">
        <f>IF(N123="zákl. přenesená",J123,0)</f>
        <v>0</v>
      </c>
      <c r="BH123" s="138">
        <f>IF(N123="sníž. přenesená",J123,0)</f>
        <v>0</v>
      </c>
      <c r="BI123" s="138">
        <f>IF(N123="nulová",J123,0)</f>
        <v>0</v>
      </c>
      <c r="BJ123" s="15" t="s">
        <v>82</v>
      </c>
      <c r="BK123" s="138">
        <f>ROUND(I123*H123,2)</f>
        <v>0</v>
      </c>
      <c r="BL123" s="15" t="s">
        <v>120</v>
      </c>
      <c r="BM123" s="137" t="s">
        <v>126</v>
      </c>
    </row>
    <row r="124" spans="2:65" s="12" customFormat="1">
      <c r="B124" s="139"/>
      <c r="D124" s="140" t="s">
        <v>122</v>
      </c>
      <c r="F124" s="141" t="s">
        <v>127</v>
      </c>
      <c r="H124" s="142">
        <v>30</v>
      </c>
      <c r="I124" s="143"/>
      <c r="L124" s="139"/>
      <c r="M124" s="144"/>
      <c r="T124" s="145"/>
      <c r="AT124" s="146" t="s">
        <v>122</v>
      </c>
      <c r="AU124" s="146" t="s">
        <v>84</v>
      </c>
      <c r="AV124" s="12" t="s">
        <v>84</v>
      </c>
      <c r="AW124" s="12" t="s">
        <v>3</v>
      </c>
      <c r="AX124" s="12" t="s">
        <v>82</v>
      </c>
      <c r="AY124" s="146" t="s">
        <v>112</v>
      </c>
    </row>
    <row r="125" spans="2:65" s="1" customFormat="1" ht="24.2" customHeight="1">
      <c r="B125" s="125"/>
      <c r="C125" s="126" t="s">
        <v>128</v>
      </c>
      <c r="D125" s="126" t="s">
        <v>115</v>
      </c>
      <c r="E125" s="127" t="s">
        <v>129</v>
      </c>
      <c r="F125" s="128" t="s">
        <v>130</v>
      </c>
      <c r="G125" s="129" t="s">
        <v>118</v>
      </c>
      <c r="H125" s="130">
        <v>10</v>
      </c>
      <c r="I125" s="131"/>
      <c r="J125" s="132">
        <f>ROUND(I125*H125,2)</f>
        <v>0</v>
      </c>
      <c r="K125" s="128" t="s">
        <v>119</v>
      </c>
      <c r="L125" s="30"/>
      <c r="M125" s="133" t="s">
        <v>1</v>
      </c>
      <c r="N125" s="134" t="s">
        <v>42</v>
      </c>
      <c r="P125" s="135">
        <f>O125*H125</f>
        <v>0</v>
      </c>
      <c r="Q125" s="135">
        <v>0</v>
      </c>
      <c r="R125" s="135">
        <f>Q125*H125</f>
        <v>0</v>
      </c>
      <c r="S125" s="135">
        <v>0</v>
      </c>
      <c r="T125" s="136">
        <f>S125*H125</f>
        <v>0</v>
      </c>
      <c r="AR125" s="137" t="s">
        <v>120</v>
      </c>
      <c r="AT125" s="137" t="s">
        <v>115</v>
      </c>
      <c r="AU125" s="137" t="s">
        <v>84</v>
      </c>
      <c r="AY125" s="15" t="s">
        <v>112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5" t="s">
        <v>82</v>
      </c>
      <c r="BK125" s="138">
        <f>ROUND(I125*H125,2)</f>
        <v>0</v>
      </c>
      <c r="BL125" s="15" t="s">
        <v>120</v>
      </c>
      <c r="BM125" s="137" t="s">
        <v>131</v>
      </c>
    </row>
    <row r="126" spans="2:65" s="12" customFormat="1">
      <c r="B126" s="139"/>
      <c r="D126" s="140" t="s">
        <v>122</v>
      </c>
      <c r="F126" s="141" t="s">
        <v>123</v>
      </c>
      <c r="H126" s="142">
        <v>10</v>
      </c>
      <c r="I126" s="143"/>
      <c r="L126" s="139"/>
      <c r="M126" s="144"/>
      <c r="T126" s="145"/>
      <c r="AT126" s="146" t="s">
        <v>122</v>
      </c>
      <c r="AU126" s="146" t="s">
        <v>84</v>
      </c>
      <c r="AV126" s="12" t="s">
        <v>84</v>
      </c>
      <c r="AW126" s="12" t="s">
        <v>3</v>
      </c>
      <c r="AX126" s="12" t="s">
        <v>82</v>
      </c>
      <c r="AY126" s="146" t="s">
        <v>112</v>
      </c>
    </row>
    <row r="127" spans="2:65" s="1" customFormat="1" ht="24.2" customHeight="1">
      <c r="B127" s="125"/>
      <c r="C127" s="126" t="s">
        <v>120</v>
      </c>
      <c r="D127" s="126" t="s">
        <v>115</v>
      </c>
      <c r="E127" s="127" t="s">
        <v>132</v>
      </c>
      <c r="F127" s="128" t="s">
        <v>133</v>
      </c>
      <c r="G127" s="129" t="s">
        <v>118</v>
      </c>
      <c r="H127" s="130">
        <v>1</v>
      </c>
      <c r="I127" s="131"/>
      <c r="J127" s="132">
        <f>ROUND(I127*H127,2)</f>
        <v>0</v>
      </c>
      <c r="K127" s="128" t="s">
        <v>1</v>
      </c>
      <c r="L127" s="30"/>
      <c r="M127" s="133" t="s">
        <v>1</v>
      </c>
      <c r="N127" s="134" t="s">
        <v>42</v>
      </c>
      <c r="P127" s="135">
        <f>O127*H127</f>
        <v>0</v>
      </c>
      <c r="Q127" s="135">
        <v>0</v>
      </c>
      <c r="R127" s="135">
        <f>Q127*H127</f>
        <v>0</v>
      </c>
      <c r="S127" s="135">
        <v>0</v>
      </c>
      <c r="T127" s="136">
        <f>S127*H127</f>
        <v>0</v>
      </c>
      <c r="AR127" s="137" t="s">
        <v>120</v>
      </c>
      <c r="AT127" s="137" t="s">
        <v>115</v>
      </c>
      <c r="AU127" s="137" t="s">
        <v>84</v>
      </c>
      <c r="AY127" s="15" t="s">
        <v>112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5" t="s">
        <v>82</v>
      </c>
      <c r="BK127" s="138">
        <f>ROUND(I127*H127,2)</f>
        <v>0</v>
      </c>
      <c r="BL127" s="15" t="s">
        <v>120</v>
      </c>
      <c r="BM127" s="137" t="s">
        <v>134</v>
      </c>
    </row>
    <row r="128" spans="2:65" s="11" customFormat="1" ht="25.9" customHeight="1">
      <c r="B128" s="113"/>
      <c r="D128" s="114" t="s">
        <v>76</v>
      </c>
      <c r="E128" s="115" t="s">
        <v>135</v>
      </c>
      <c r="F128" s="115" t="s">
        <v>136</v>
      </c>
      <c r="I128" s="116"/>
      <c r="J128" s="117">
        <f>BK128</f>
        <v>0</v>
      </c>
      <c r="L128" s="113"/>
      <c r="M128" s="118"/>
      <c r="P128" s="119">
        <f>P129+P142+P187</f>
        <v>0</v>
      </c>
      <c r="R128" s="119">
        <f>R129+R142+R187</f>
        <v>3.2414626199999996</v>
      </c>
      <c r="T128" s="120">
        <f>T129+T142+T187</f>
        <v>5.7746400000000002E-3</v>
      </c>
      <c r="AR128" s="114" t="s">
        <v>84</v>
      </c>
      <c r="AT128" s="121" t="s">
        <v>76</v>
      </c>
      <c r="AU128" s="121" t="s">
        <v>77</v>
      </c>
      <c r="AY128" s="114" t="s">
        <v>112</v>
      </c>
      <c r="BK128" s="122">
        <f>BK129+BK142+BK187</f>
        <v>0</v>
      </c>
    </row>
    <row r="129" spans="2:65" s="11" customFormat="1" ht="22.9" customHeight="1">
      <c r="B129" s="113"/>
      <c r="D129" s="114" t="s">
        <v>76</v>
      </c>
      <c r="E129" s="123" t="s">
        <v>137</v>
      </c>
      <c r="F129" s="123" t="s">
        <v>138</v>
      </c>
      <c r="I129" s="116"/>
      <c r="J129" s="124">
        <f>BK129</f>
        <v>0</v>
      </c>
      <c r="L129" s="113"/>
      <c r="M129" s="118"/>
      <c r="P129" s="119">
        <f>SUM(P130:P141)</f>
        <v>0</v>
      </c>
      <c r="R129" s="119">
        <f>SUM(R130:R141)</f>
        <v>0</v>
      </c>
      <c r="T129" s="120">
        <f>SUM(T130:T141)</f>
        <v>0</v>
      </c>
      <c r="AR129" s="114" t="s">
        <v>84</v>
      </c>
      <c r="AT129" s="121" t="s">
        <v>76</v>
      </c>
      <c r="AU129" s="121" t="s">
        <v>82</v>
      </c>
      <c r="AY129" s="114" t="s">
        <v>112</v>
      </c>
      <c r="BK129" s="122">
        <f>SUM(BK130:BK141)</f>
        <v>0</v>
      </c>
    </row>
    <row r="130" spans="2:65" s="1" customFormat="1" ht="37.9" customHeight="1">
      <c r="B130" s="125"/>
      <c r="C130" s="126" t="s">
        <v>139</v>
      </c>
      <c r="D130" s="126" t="s">
        <v>115</v>
      </c>
      <c r="E130" s="127" t="s">
        <v>140</v>
      </c>
      <c r="F130" s="128" t="s">
        <v>141</v>
      </c>
      <c r="G130" s="129" t="s">
        <v>142</v>
      </c>
      <c r="H130" s="130">
        <v>43</v>
      </c>
      <c r="I130" s="131"/>
      <c r="J130" s="132">
        <f>ROUND(I130*H130,2)</f>
        <v>0</v>
      </c>
      <c r="K130" s="128" t="s">
        <v>119</v>
      </c>
      <c r="L130" s="30"/>
      <c r="M130" s="133" t="s">
        <v>1</v>
      </c>
      <c r="N130" s="134" t="s">
        <v>42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143</v>
      </c>
      <c r="AT130" s="137" t="s">
        <v>115</v>
      </c>
      <c r="AU130" s="137" t="s">
        <v>84</v>
      </c>
      <c r="AY130" s="15" t="s">
        <v>112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5" t="s">
        <v>82</v>
      </c>
      <c r="BK130" s="138">
        <f>ROUND(I130*H130,2)</f>
        <v>0</v>
      </c>
      <c r="BL130" s="15" t="s">
        <v>143</v>
      </c>
      <c r="BM130" s="137" t="s">
        <v>144</v>
      </c>
    </row>
    <row r="131" spans="2:65" s="12" customFormat="1">
      <c r="B131" s="139"/>
      <c r="D131" s="140" t="s">
        <v>122</v>
      </c>
      <c r="E131" s="146" t="s">
        <v>1</v>
      </c>
      <c r="F131" s="141" t="s">
        <v>145</v>
      </c>
      <c r="H131" s="142">
        <v>3</v>
      </c>
      <c r="I131" s="143"/>
      <c r="L131" s="139"/>
      <c r="M131" s="144"/>
      <c r="T131" s="145"/>
      <c r="AT131" s="146" t="s">
        <v>122</v>
      </c>
      <c r="AU131" s="146" t="s">
        <v>84</v>
      </c>
      <c r="AV131" s="12" t="s">
        <v>84</v>
      </c>
      <c r="AW131" s="12" t="s">
        <v>34</v>
      </c>
      <c r="AX131" s="12" t="s">
        <v>77</v>
      </c>
      <c r="AY131" s="146" t="s">
        <v>112</v>
      </c>
    </row>
    <row r="132" spans="2:65" s="12" customFormat="1">
      <c r="B132" s="139"/>
      <c r="D132" s="140" t="s">
        <v>122</v>
      </c>
      <c r="E132" s="146" t="s">
        <v>1</v>
      </c>
      <c r="F132" s="141" t="s">
        <v>146</v>
      </c>
      <c r="H132" s="142">
        <v>3</v>
      </c>
      <c r="I132" s="143"/>
      <c r="L132" s="139"/>
      <c r="M132" s="144"/>
      <c r="T132" s="145"/>
      <c r="AT132" s="146" t="s">
        <v>122</v>
      </c>
      <c r="AU132" s="146" t="s">
        <v>84</v>
      </c>
      <c r="AV132" s="12" t="s">
        <v>84</v>
      </c>
      <c r="AW132" s="12" t="s">
        <v>34</v>
      </c>
      <c r="AX132" s="12" t="s">
        <v>77</v>
      </c>
      <c r="AY132" s="146" t="s">
        <v>112</v>
      </c>
    </row>
    <row r="133" spans="2:65" s="12" customFormat="1">
      <c r="B133" s="139"/>
      <c r="D133" s="140" t="s">
        <v>122</v>
      </c>
      <c r="E133" s="146" t="s">
        <v>1</v>
      </c>
      <c r="F133" s="141" t="s">
        <v>147</v>
      </c>
      <c r="H133" s="142">
        <v>3</v>
      </c>
      <c r="I133" s="143"/>
      <c r="L133" s="139"/>
      <c r="M133" s="144"/>
      <c r="T133" s="145"/>
      <c r="AT133" s="146" t="s">
        <v>122</v>
      </c>
      <c r="AU133" s="146" t="s">
        <v>84</v>
      </c>
      <c r="AV133" s="12" t="s">
        <v>84</v>
      </c>
      <c r="AW133" s="12" t="s">
        <v>34</v>
      </c>
      <c r="AX133" s="12" t="s">
        <v>77</v>
      </c>
      <c r="AY133" s="146" t="s">
        <v>112</v>
      </c>
    </row>
    <row r="134" spans="2:65" s="12" customFormat="1">
      <c r="B134" s="139"/>
      <c r="D134" s="140" t="s">
        <v>122</v>
      </c>
      <c r="E134" s="146" t="s">
        <v>1</v>
      </c>
      <c r="F134" s="141" t="s">
        <v>148</v>
      </c>
      <c r="H134" s="142">
        <v>3</v>
      </c>
      <c r="I134" s="143"/>
      <c r="L134" s="139"/>
      <c r="M134" s="144"/>
      <c r="T134" s="145"/>
      <c r="AT134" s="146" t="s">
        <v>122</v>
      </c>
      <c r="AU134" s="146" t="s">
        <v>84</v>
      </c>
      <c r="AV134" s="12" t="s">
        <v>84</v>
      </c>
      <c r="AW134" s="12" t="s">
        <v>34</v>
      </c>
      <c r="AX134" s="12" t="s">
        <v>77</v>
      </c>
      <c r="AY134" s="146" t="s">
        <v>112</v>
      </c>
    </row>
    <row r="135" spans="2:65" s="12" customFormat="1">
      <c r="B135" s="139"/>
      <c r="D135" s="140" t="s">
        <v>122</v>
      </c>
      <c r="E135" s="146" t="s">
        <v>1</v>
      </c>
      <c r="F135" s="141" t="s">
        <v>149</v>
      </c>
      <c r="H135" s="142">
        <v>2</v>
      </c>
      <c r="I135" s="143"/>
      <c r="L135" s="139"/>
      <c r="M135" s="144"/>
      <c r="T135" s="145"/>
      <c r="AT135" s="146" t="s">
        <v>122</v>
      </c>
      <c r="AU135" s="146" t="s">
        <v>84</v>
      </c>
      <c r="AV135" s="12" t="s">
        <v>84</v>
      </c>
      <c r="AW135" s="12" t="s">
        <v>34</v>
      </c>
      <c r="AX135" s="12" t="s">
        <v>77</v>
      </c>
      <c r="AY135" s="146" t="s">
        <v>112</v>
      </c>
    </row>
    <row r="136" spans="2:65" s="12" customFormat="1">
      <c r="B136" s="139"/>
      <c r="D136" s="140" t="s">
        <v>122</v>
      </c>
      <c r="E136" s="146" t="s">
        <v>1</v>
      </c>
      <c r="F136" s="141" t="s">
        <v>150</v>
      </c>
      <c r="H136" s="142">
        <v>6</v>
      </c>
      <c r="I136" s="143"/>
      <c r="L136" s="139"/>
      <c r="M136" s="144"/>
      <c r="T136" s="145"/>
      <c r="AT136" s="146" t="s">
        <v>122</v>
      </c>
      <c r="AU136" s="146" t="s">
        <v>84</v>
      </c>
      <c r="AV136" s="12" t="s">
        <v>84</v>
      </c>
      <c r="AW136" s="12" t="s">
        <v>34</v>
      </c>
      <c r="AX136" s="12" t="s">
        <v>77</v>
      </c>
      <c r="AY136" s="146" t="s">
        <v>112</v>
      </c>
    </row>
    <row r="137" spans="2:65" s="12" customFormat="1">
      <c r="B137" s="139"/>
      <c r="D137" s="140" t="s">
        <v>122</v>
      </c>
      <c r="E137" s="146" t="s">
        <v>1</v>
      </c>
      <c r="F137" s="141" t="s">
        <v>151</v>
      </c>
      <c r="H137" s="142">
        <v>6</v>
      </c>
      <c r="I137" s="143"/>
      <c r="L137" s="139"/>
      <c r="M137" s="144"/>
      <c r="T137" s="145"/>
      <c r="AT137" s="146" t="s">
        <v>122</v>
      </c>
      <c r="AU137" s="146" t="s">
        <v>84</v>
      </c>
      <c r="AV137" s="12" t="s">
        <v>84</v>
      </c>
      <c r="AW137" s="12" t="s">
        <v>34</v>
      </c>
      <c r="AX137" s="12" t="s">
        <v>77</v>
      </c>
      <c r="AY137" s="146" t="s">
        <v>112</v>
      </c>
    </row>
    <row r="138" spans="2:65" s="12" customFormat="1">
      <c r="B138" s="139"/>
      <c r="D138" s="140" t="s">
        <v>122</v>
      </c>
      <c r="E138" s="146" t="s">
        <v>1</v>
      </c>
      <c r="F138" s="141" t="s">
        <v>152</v>
      </c>
      <c r="H138" s="142">
        <v>6</v>
      </c>
      <c r="I138" s="143"/>
      <c r="L138" s="139"/>
      <c r="M138" s="144"/>
      <c r="T138" s="145"/>
      <c r="AT138" s="146" t="s">
        <v>122</v>
      </c>
      <c r="AU138" s="146" t="s">
        <v>84</v>
      </c>
      <c r="AV138" s="12" t="s">
        <v>84</v>
      </c>
      <c r="AW138" s="12" t="s">
        <v>34</v>
      </c>
      <c r="AX138" s="12" t="s">
        <v>77</v>
      </c>
      <c r="AY138" s="146" t="s">
        <v>112</v>
      </c>
    </row>
    <row r="139" spans="2:65" s="12" customFormat="1">
      <c r="B139" s="139"/>
      <c r="D139" s="140" t="s">
        <v>122</v>
      </c>
      <c r="E139" s="146" t="s">
        <v>1</v>
      </c>
      <c r="F139" s="141" t="s">
        <v>153</v>
      </c>
      <c r="H139" s="142">
        <v>7</v>
      </c>
      <c r="I139" s="143"/>
      <c r="L139" s="139"/>
      <c r="M139" s="144"/>
      <c r="T139" s="145"/>
      <c r="AT139" s="146" t="s">
        <v>122</v>
      </c>
      <c r="AU139" s="146" t="s">
        <v>84</v>
      </c>
      <c r="AV139" s="12" t="s">
        <v>84</v>
      </c>
      <c r="AW139" s="12" t="s">
        <v>34</v>
      </c>
      <c r="AX139" s="12" t="s">
        <v>77</v>
      </c>
      <c r="AY139" s="146" t="s">
        <v>112</v>
      </c>
    </row>
    <row r="140" spans="2:65" s="12" customFormat="1">
      <c r="B140" s="139"/>
      <c r="D140" s="140" t="s">
        <v>122</v>
      </c>
      <c r="E140" s="146" t="s">
        <v>1</v>
      </c>
      <c r="F140" s="141" t="s">
        <v>154</v>
      </c>
      <c r="H140" s="142">
        <v>4</v>
      </c>
      <c r="I140" s="143"/>
      <c r="L140" s="139"/>
      <c r="M140" s="144"/>
      <c r="T140" s="145"/>
      <c r="AT140" s="146" t="s">
        <v>122</v>
      </c>
      <c r="AU140" s="146" t="s">
        <v>84</v>
      </c>
      <c r="AV140" s="12" t="s">
        <v>84</v>
      </c>
      <c r="AW140" s="12" t="s">
        <v>34</v>
      </c>
      <c r="AX140" s="12" t="s">
        <v>77</v>
      </c>
      <c r="AY140" s="146" t="s">
        <v>112</v>
      </c>
    </row>
    <row r="141" spans="2:65" s="13" customFormat="1">
      <c r="B141" s="147"/>
      <c r="D141" s="140" t="s">
        <v>122</v>
      </c>
      <c r="E141" s="148" t="s">
        <v>1</v>
      </c>
      <c r="F141" s="149" t="s">
        <v>155</v>
      </c>
      <c r="H141" s="150">
        <v>43</v>
      </c>
      <c r="I141" s="151"/>
      <c r="L141" s="147"/>
      <c r="M141" s="152"/>
      <c r="T141" s="153"/>
      <c r="AT141" s="148" t="s">
        <v>122</v>
      </c>
      <c r="AU141" s="148" t="s">
        <v>84</v>
      </c>
      <c r="AV141" s="13" t="s">
        <v>120</v>
      </c>
      <c r="AW141" s="13" t="s">
        <v>34</v>
      </c>
      <c r="AX141" s="13" t="s">
        <v>82</v>
      </c>
      <c r="AY141" s="148" t="s">
        <v>112</v>
      </c>
    </row>
    <row r="142" spans="2:65" s="11" customFormat="1" ht="22.9" customHeight="1">
      <c r="B142" s="113"/>
      <c r="D142" s="114" t="s">
        <v>76</v>
      </c>
      <c r="E142" s="123" t="s">
        <v>156</v>
      </c>
      <c r="F142" s="123" t="s">
        <v>157</v>
      </c>
      <c r="I142" s="116"/>
      <c r="J142" s="124">
        <f>BK142</f>
        <v>0</v>
      </c>
      <c r="L142" s="113"/>
      <c r="M142" s="118"/>
      <c r="P142" s="119">
        <f>SUM(P143:P186)</f>
        <v>0</v>
      </c>
      <c r="R142" s="119">
        <f>SUM(R143:R186)</f>
        <v>3.1928413999999998</v>
      </c>
      <c r="T142" s="120">
        <f>SUM(T143:T186)</f>
        <v>0</v>
      </c>
      <c r="AR142" s="114" t="s">
        <v>84</v>
      </c>
      <c r="AT142" s="121" t="s">
        <v>76</v>
      </c>
      <c r="AU142" s="121" t="s">
        <v>82</v>
      </c>
      <c r="AY142" s="114" t="s">
        <v>112</v>
      </c>
      <c r="BK142" s="122">
        <f>SUM(BK143:BK186)</f>
        <v>0</v>
      </c>
    </row>
    <row r="143" spans="2:65" s="1" customFormat="1" ht="24.2" customHeight="1">
      <c r="B143" s="125"/>
      <c r="C143" s="126" t="s">
        <v>158</v>
      </c>
      <c r="D143" s="126" t="s">
        <v>115</v>
      </c>
      <c r="E143" s="127" t="s">
        <v>159</v>
      </c>
      <c r="F143" s="128" t="s">
        <v>160</v>
      </c>
      <c r="G143" s="129" t="s">
        <v>161</v>
      </c>
      <c r="H143" s="130">
        <v>192.488</v>
      </c>
      <c r="I143" s="131"/>
      <c r="J143" s="132">
        <f>ROUND(I143*H143,2)</f>
        <v>0</v>
      </c>
      <c r="K143" s="128" t="s">
        <v>119</v>
      </c>
      <c r="L143" s="30"/>
      <c r="M143" s="133" t="s">
        <v>1</v>
      </c>
      <c r="N143" s="134" t="s">
        <v>42</v>
      </c>
      <c r="P143" s="135">
        <f>O143*H143</f>
        <v>0</v>
      </c>
      <c r="Q143" s="135">
        <v>1.3780000000000001E-2</v>
      </c>
      <c r="R143" s="135">
        <f>Q143*H143</f>
        <v>2.6524846399999999</v>
      </c>
      <c r="S143" s="135">
        <v>0</v>
      </c>
      <c r="T143" s="136">
        <f>S143*H143</f>
        <v>0</v>
      </c>
      <c r="AR143" s="137" t="s">
        <v>143</v>
      </c>
      <c r="AT143" s="137" t="s">
        <v>115</v>
      </c>
      <c r="AU143" s="137" t="s">
        <v>84</v>
      </c>
      <c r="AY143" s="15" t="s">
        <v>112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5" t="s">
        <v>82</v>
      </c>
      <c r="BK143" s="138">
        <f>ROUND(I143*H143,2)</f>
        <v>0</v>
      </c>
      <c r="BL143" s="15" t="s">
        <v>143</v>
      </c>
      <c r="BM143" s="137" t="s">
        <v>162</v>
      </c>
    </row>
    <row r="144" spans="2:65" s="12" customFormat="1">
      <c r="B144" s="139"/>
      <c r="D144" s="140" t="s">
        <v>122</v>
      </c>
      <c r="E144" s="146" t="s">
        <v>1</v>
      </c>
      <c r="F144" s="141" t="s">
        <v>163</v>
      </c>
      <c r="H144" s="142">
        <v>16.079999999999998</v>
      </c>
      <c r="I144" s="143"/>
      <c r="L144" s="139"/>
      <c r="M144" s="144"/>
      <c r="T144" s="145"/>
      <c r="AT144" s="146" t="s">
        <v>122</v>
      </c>
      <c r="AU144" s="146" t="s">
        <v>84</v>
      </c>
      <c r="AV144" s="12" t="s">
        <v>84</v>
      </c>
      <c r="AW144" s="12" t="s">
        <v>34</v>
      </c>
      <c r="AX144" s="12" t="s">
        <v>77</v>
      </c>
      <c r="AY144" s="146" t="s">
        <v>112</v>
      </c>
    </row>
    <row r="145" spans="2:65" s="12" customFormat="1">
      <c r="B145" s="139"/>
      <c r="D145" s="140" t="s">
        <v>122</v>
      </c>
      <c r="E145" s="146" t="s">
        <v>1</v>
      </c>
      <c r="F145" s="141" t="s">
        <v>164</v>
      </c>
      <c r="H145" s="142">
        <v>16.274999999999999</v>
      </c>
      <c r="I145" s="143"/>
      <c r="L145" s="139"/>
      <c r="M145" s="144"/>
      <c r="T145" s="145"/>
      <c r="AT145" s="146" t="s">
        <v>122</v>
      </c>
      <c r="AU145" s="146" t="s">
        <v>84</v>
      </c>
      <c r="AV145" s="12" t="s">
        <v>84</v>
      </c>
      <c r="AW145" s="12" t="s">
        <v>34</v>
      </c>
      <c r="AX145" s="12" t="s">
        <v>77</v>
      </c>
      <c r="AY145" s="146" t="s">
        <v>112</v>
      </c>
    </row>
    <row r="146" spans="2:65" s="12" customFormat="1">
      <c r="B146" s="139"/>
      <c r="D146" s="140" t="s">
        <v>122</v>
      </c>
      <c r="E146" s="146" t="s">
        <v>1</v>
      </c>
      <c r="F146" s="141" t="s">
        <v>165</v>
      </c>
      <c r="H146" s="142">
        <v>16.274999999999999</v>
      </c>
      <c r="I146" s="143"/>
      <c r="L146" s="139"/>
      <c r="M146" s="144"/>
      <c r="T146" s="145"/>
      <c r="AT146" s="146" t="s">
        <v>122</v>
      </c>
      <c r="AU146" s="146" t="s">
        <v>84</v>
      </c>
      <c r="AV146" s="12" t="s">
        <v>84</v>
      </c>
      <c r="AW146" s="12" t="s">
        <v>34</v>
      </c>
      <c r="AX146" s="12" t="s">
        <v>77</v>
      </c>
      <c r="AY146" s="146" t="s">
        <v>112</v>
      </c>
    </row>
    <row r="147" spans="2:65" s="12" customFormat="1">
      <c r="B147" s="139"/>
      <c r="D147" s="140" t="s">
        <v>122</v>
      </c>
      <c r="E147" s="146" t="s">
        <v>1</v>
      </c>
      <c r="F147" s="141" t="s">
        <v>166</v>
      </c>
      <c r="H147" s="142">
        <v>19.66</v>
      </c>
      <c r="I147" s="143"/>
      <c r="L147" s="139"/>
      <c r="M147" s="144"/>
      <c r="T147" s="145"/>
      <c r="AT147" s="146" t="s">
        <v>122</v>
      </c>
      <c r="AU147" s="146" t="s">
        <v>84</v>
      </c>
      <c r="AV147" s="12" t="s">
        <v>84</v>
      </c>
      <c r="AW147" s="12" t="s">
        <v>34</v>
      </c>
      <c r="AX147" s="12" t="s">
        <v>77</v>
      </c>
      <c r="AY147" s="146" t="s">
        <v>112</v>
      </c>
    </row>
    <row r="148" spans="2:65" s="12" customFormat="1">
      <c r="B148" s="139"/>
      <c r="D148" s="140" t="s">
        <v>122</v>
      </c>
      <c r="E148" s="146" t="s">
        <v>1</v>
      </c>
      <c r="F148" s="141" t="s">
        <v>167</v>
      </c>
      <c r="H148" s="142">
        <v>9.61</v>
      </c>
      <c r="I148" s="143"/>
      <c r="L148" s="139"/>
      <c r="M148" s="144"/>
      <c r="T148" s="145"/>
      <c r="AT148" s="146" t="s">
        <v>122</v>
      </c>
      <c r="AU148" s="146" t="s">
        <v>84</v>
      </c>
      <c r="AV148" s="12" t="s">
        <v>84</v>
      </c>
      <c r="AW148" s="12" t="s">
        <v>34</v>
      </c>
      <c r="AX148" s="12" t="s">
        <v>77</v>
      </c>
      <c r="AY148" s="146" t="s">
        <v>112</v>
      </c>
    </row>
    <row r="149" spans="2:65" s="12" customFormat="1">
      <c r="B149" s="139"/>
      <c r="D149" s="140" t="s">
        <v>122</v>
      </c>
      <c r="E149" s="146" t="s">
        <v>1</v>
      </c>
      <c r="F149" s="141" t="s">
        <v>168</v>
      </c>
      <c r="H149" s="142">
        <v>19.809999999999999</v>
      </c>
      <c r="I149" s="143"/>
      <c r="L149" s="139"/>
      <c r="M149" s="144"/>
      <c r="T149" s="145"/>
      <c r="AT149" s="146" t="s">
        <v>122</v>
      </c>
      <c r="AU149" s="146" t="s">
        <v>84</v>
      </c>
      <c r="AV149" s="12" t="s">
        <v>84</v>
      </c>
      <c r="AW149" s="12" t="s">
        <v>34</v>
      </c>
      <c r="AX149" s="12" t="s">
        <v>77</v>
      </c>
      <c r="AY149" s="146" t="s">
        <v>112</v>
      </c>
    </row>
    <row r="150" spans="2:65" s="12" customFormat="1">
      <c r="B150" s="139"/>
      <c r="D150" s="140" t="s">
        <v>122</v>
      </c>
      <c r="E150" s="146" t="s">
        <v>1</v>
      </c>
      <c r="F150" s="141" t="s">
        <v>169</v>
      </c>
      <c r="H150" s="142">
        <v>9.6</v>
      </c>
      <c r="I150" s="143"/>
      <c r="L150" s="139"/>
      <c r="M150" s="144"/>
      <c r="T150" s="145"/>
      <c r="AT150" s="146" t="s">
        <v>122</v>
      </c>
      <c r="AU150" s="146" t="s">
        <v>84</v>
      </c>
      <c r="AV150" s="12" t="s">
        <v>84</v>
      </c>
      <c r="AW150" s="12" t="s">
        <v>34</v>
      </c>
      <c r="AX150" s="12" t="s">
        <v>77</v>
      </c>
      <c r="AY150" s="146" t="s">
        <v>112</v>
      </c>
    </row>
    <row r="151" spans="2:65" s="12" customFormat="1">
      <c r="B151" s="139"/>
      <c r="D151" s="140" t="s">
        <v>122</v>
      </c>
      <c r="E151" s="146" t="s">
        <v>1</v>
      </c>
      <c r="F151" s="141" t="s">
        <v>170</v>
      </c>
      <c r="H151" s="142">
        <v>18.132999999999999</v>
      </c>
      <c r="I151" s="143"/>
      <c r="L151" s="139"/>
      <c r="M151" s="144"/>
      <c r="T151" s="145"/>
      <c r="AT151" s="146" t="s">
        <v>122</v>
      </c>
      <c r="AU151" s="146" t="s">
        <v>84</v>
      </c>
      <c r="AV151" s="12" t="s">
        <v>84</v>
      </c>
      <c r="AW151" s="12" t="s">
        <v>34</v>
      </c>
      <c r="AX151" s="12" t="s">
        <v>77</v>
      </c>
      <c r="AY151" s="146" t="s">
        <v>112</v>
      </c>
    </row>
    <row r="152" spans="2:65" s="12" customFormat="1">
      <c r="B152" s="139"/>
      <c r="D152" s="140" t="s">
        <v>122</v>
      </c>
      <c r="E152" s="146" t="s">
        <v>1</v>
      </c>
      <c r="F152" s="141" t="s">
        <v>171</v>
      </c>
      <c r="H152" s="142">
        <v>56.280999999999999</v>
      </c>
      <c r="I152" s="143"/>
      <c r="L152" s="139"/>
      <c r="M152" s="144"/>
      <c r="T152" s="145"/>
      <c r="AT152" s="146" t="s">
        <v>122</v>
      </c>
      <c r="AU152" s="146" t="s">
        <v>84</v>
      </c>
      <c r="AV152" s="12" t="s">
        <v>84</v>
      </c>
      <c r="AW152" s="12" t="s">
        <v>34</v>
      </c>
      <c r="AX152" s="12" t="s">
        <v>77</v>
      </c>
      <c r="AY152" s="146" t="s">
        <v>112</v>
      </c>
    </row>
    <row r="153" spans="2:65" s="12" customFormat="1">
      <c r="B153" s="139"/>
      <c r="D153" s="140" t="s">
        <v>122</v>
      </c>
      <c r="E153" s="146" t="s">
        <v>1</v>
      </c>
      <c r="F153" s="141" t="s">
        <v>172</v>
      </c>
      <c r="H153" s="142">
        <v>10.763999999999999</v>
      </c>
      <c r="I153" s="143"/>
      <c r="L153" s="139"/>
      <c r="M153" s="144"/>
      <c r="T153" s="145"/>
      <c r="AT153" s="146" t="s">
        <v>122</v>
      </c>
      <c r="AU153" s="146" t="s">
        <v>84</v>
      </c>
      <c r="AV153" s="12" t="s">
        <v>84</v>
      </c>
      <c r="AW153" s="12" t="s">
        <v>34</v>
      </c>
      <c r="AX153" s="12" t="s">
        <v>77</v>
      </c>
      <c r="AY153" s="146" t="s">
        <v>112</v>
      </c>
    </row>
    <row r="154" spans="2:65" s="13" customFormat="1">
      <c r="B154" s="147"/>
      <c r="D154" s="140" t="s">
        <v>122</v>
      </c>
      <c r="E154" s="148" t="s">
        <v>1</v>
      </c>
      <c r="F154" s="149" t="s">
        <v>155</v>
      </c>
      <c r="H154" s="150">
        <v>192.488</v>
      </c>
      <c r="I154" s="151"/>
      <c r="L154" s="147"/>
      <c r="M154" s="152"/>
      <c r="T154" s="153"/>
      <c r="AT154" s="148" t="s">
        <v>122</v>
      </c>
      <c r="AU154" s="148" t="s">
        <v>84</v>
      </c>
      <c r="AV154" s="13" t="s">
        <v>120</v>
      </c>
      <c r="AW154" s="13" t="s">
        <v>34</v>
      </c>
      <c r="AX154" s="13" t="s">
        <v>82</v>
      </c>
      <c r="AY154" s="148" t="s">
        <v>112</v>
      </c>
    </row>
    <row r="155" spans="2:65" s="1" customFormat="1" ht="16.5" customHeight="1">
      <c r="B155" s="125"/>
      <c r="C155" s="126" t="s">
        <v>173</v>
      </c>
      <c r="D155" s="126" t="s">
        <v>115</v>
      </c>
      <c r="E155" s="127" t="s">
        <v>174</v>
      </c>
      <c r="F155" s="128" t="s">
        <v>175</v>
      </c>
      <c r="G155" s="129" t="s">
        <v>161</v>
      </c>
      <c r="H155" s="130">
        <v>192.488</v>
      </c>
      <c r="I155" s="131"/>
      <c r="J155" s="132">
        <f>ROUND(I155*H155,2)</f>
        <v>0</v>
      </c>
      <c r="K155" s="128" t="s">
        <v>119</v>
      </c>
      <c r="L155" s="30"/>
      <c r="M155" s="133" t="s">
        <v>1</v>
      </c>
      <c r="N155" s="134" t="s">
        <v>42</v>
      </c>
      <c r="P155" s="135">
        <f>O155*H155</f>
        <v>0</v>
      </c>
      <c r="Q155" s="135">
        <v>0</v>
      </c>
      <c r="R155" s="135">
        <f>Q155*H155</f>
        <v>0</v>
      </c>
      <c r="S155" s="135">
        <v>0</v>
      </c>
      <c r="T155" s="136">
        <f>S155*H155</f>
        <v>0</v>
      </c>
      <c r="AR155" s="137" t="s">
        <v>143</v>
      </c>
      <c r="AT155" s="137" t="s">
        <v>115</v>
      </c>
      <c r="AU155" s="137" t="s">
        <v>84</v>
      </c>
      <c r="AY155" s="15" t="s">
        <v>112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5" t="s">
        <v>82</v>
      </c>
      <c r="BK155" s="138">
        <f>ROUND(I155*H155,2)</f>
        <v>0</v>
      </c>
      <c r="BL155" s="15" t="s">
        <v>143</v>
      </c>
      <c r="BM155" s="137" t="s">
        <v>176</v>
      </c>
    </row>
    <row r="156" spans="2:65" s="12" customFormat="1">
      <c r="B156" s="139"/>
      <c r="D156" s="140" t="s">
        <v>122</v>
      </c>
      <c r="E156" s="146" t="s">
        <v>1</v>
      </c>
      <c r="F156" s="141" t="s">
        <v>163</v>
      </c>
      <c r="H156" s="142">
        <v>16.079999999999998</v>
      </c>
      <c r="I156" s="143"/>
      <c r="L156" s="139"/>
      <c r="M156" s="144"/>
      <c r="T156" s="145"/>
      <c r="AT156" s="146" t="s">
        <v>122</v>
      </c>
      <c r="AU156" s="146" t="s">
        <v>84</v>
      </c>
      <c r="AV156" s="12" t="s">
        <v>84</v>
      </c>
      <c r="AW156" s="12" t="s">
        <v>34</v>
      </c>
      <c r="AX156" s="12" t="s">
        <v>77</v>
      </c>
      <c r="AY156" s="146" t="s">
        <v>112</v>
      </c>
    </row>
    <row r="157" spans="2:65" s="12" customFormat="1">
      <c r="B157" s="139"/>
      <c r="D157" s="140" t="s">
        <v>122</v>
      </c>
      <c r="E157" s="146" t="s">
        <v>1</v>
      </c>
      <c r="F157" s="141" t="s">
        <v>164</v>
      </c>
      <c r="H157" s="142">
        <v>16.274999999999999</v>
      </c>
      <c r="I157" s="143"/>
      <c r="L157" s="139"/>
      <c r="M157" s="144"/>
      <c r="T157" s="145"/>
      <c r="AT157" s="146" t="s">
        <v>122</v>
      </c>
      <c r="AU157" s="146" t="s">
        <v>84</v>
      </c>
      <c r="AV157" s="12" t="s">
        <v>84</v>
      </c>
      <c r="AW157" s="12" t="s">
        <v>34</v>
      </c>
      <c r="AX157" s="12" t="s">
        <v>77</v>
      </c>
      <c r="AY157" s="146" t="s">
        <v>112</v>
      </c>
    </row>
    <row r="158" spans="2:65" s="12" customFormat="1">
      <c r="B158" s="139"/>
      <c r="D158" s="140" t="s">
        <v>122</v>
      </c>
      <c r="E158" s="146" t="s">
        <v>1</v>
      </c>
      <c r="F158" s="141" t="s">
        <v>165</v>
      </c>
      <c r="H158" s="142">
        <v>16.274999999999999</v>
      </c>
      <c r="I158" s="143"/>
      <c r="L158" s="139"/>
      <c r="M158" s="144"/>
      <c r="T158" s="145"/>
      <c r="AT158" s="146" t="s">
        <v>122</v>
      </c>
      <c r="AU158" s="146" t="s">
        <v>84</v>
      </c>
      <c r="AV158" s="12" t="s">
        <v>84</v>
      </c>
      <c r="AW158" s="12" t="s">
        <v>34</v>
      </c>
      <c r="AX158" s="12" t="s">
        <v>77</v>
      </c>
      <c r="AY158" s="146" t="s">
        <v>112</v>
      </c>
    </row>
    <row r="159" spans="2:65" s="12" customFormat="1">
      <c r="B159" s="139"/>
      <c r="D159" s="140" t="s">
        <v>122</v>
      </c>
      <c r="E159" s="146" t="s">
        <v>1</v>
      </c>
      <c r="F159" s="141" t="s">
        <v>166</v>
      </c>
      <c r="H159" s="142">
        <v>19.66</v>
      </c>
      <c r="I159" s="143"/>
      <c r="L159" s="139"/>
      <c r="M159" s="144"/>
      <c r="T159" s="145"/>
      <c r="AT159" s="146" t="s">
        <v>122</v>
      </c>
      <c r="AU159" s="146" t="s">
        <v>84</v>
      </c>
      <c r="AV159" s="12" t="s">
        <v>84</v>
      </c>
      <c r="AW159" s="12" t="s">
        <v>34</v>
      </c>
      <c r="AX159" s="12" t="s">
        <v>77</v>
      </c>
      <c r="AY159" s="146" t="s">
        <v>112</v>
      </c>
    </row>
    <row r="160" spans="2:65" s="12" customFormat="1">
      <c r="B160" s="139"/>
      <c r="D160" s="140" t="s">
        <v>122</v>
      </c>
      <c r="E160" s="146" t="s">
        <v>1</v>
      </c>
      <c r="F160" s="141" t="s">
        <v>167</v>
      </c>
      <c r="H160" s="142">
        <v>9.61</v>
      </c>
      <c r="I160" s="143"/>
      <c r="L160" s="139"/>
      <c r="M160" s="144"/>
      <c r="T160" s="145"/>
      <c r="AT160" s="146" t="s">
        <v>122</v>
      </c>
      <c r="AU160" s="146" t="s">
        <v>84</v>
      </c>
      <c r="AV160" s="12" t="s">
        <v>84</v>
      </c>
      <c r="AW160" s="12" t="s">
        <v>34</v>
      </c>
      <c r="AX160" s="12" t="s">
        <v>77</v>
      </c>
      <c r="AY160" s="146" t="s">
        <v>112</v>
      </c>
    </row>
    <row r="161" spans="2:65" s="12" customFormat="1">
      <c r="B161" s="139"/>
      <c r="D161" s="140" t="s">
        <v>122</v>
      </c>
      <c r="E161" s="146" t="s">
        <v>1</v>
      </c>
      <c r="F161" s="141" t="s">
        <v>168</v>
      </c>
      <c r="H161" s="142">
        <v>19.809999999999999</v>
      </c>
      <c r="I161" s="143"/>
      <c r="L161" s="139"/>
      <c r="M161" s="144"/>
      <c r="T161" s="145"/>
      <c r="AT161" s="146" t="s">
        <v>122</v>
      </c>
      <c r="AU161" s="146" t="s">
        <v>84</v>
      </c>
      <c r="AV161" s="12" t="s">
        <v>84</v>
      </c>
      <c r="AW161" s="12" t="s">
        <v>34</v>
      </c>
      <c r="AX161" s="12" t="s">
        <v>77</v>
      </c>
      <c r="AY161" s="146" t="s">
        <v>112</v>
      </c>
    </row>
    <row r="162" spans="2:65" s="12" customFormat="1">
      <c r="B162" s="139"/>
      <c r="D162" s="140" t="s">
        <v>122</v>
      </c>
      <c r="E162" s="146" t="s">
        <v>1</v>
      </c>
      <c r="F162" s="141" t="s">
        <v>169</v>
      </c>
      <c r="H162" s="142">
        <v>9.6</v>
      </c>
      <c r="I162" s="143"/>
      <c r="L162" s="139"/>
      <c r="M162" s="144"/>
      <c r="T162" s="145"/>
      <c r="AT162" s="146" t="s">
        <v>122</v>
      </c>
      <c r="AU162" s="146" t="s">
        <v>84</v>
      </c>
      <c r="AV162" s="12" t="s">
        <v>84</v>
      </c>
      <c r="AW162" s="12" t="s">
        <v>34</v>
      </c>
      <c r="AX162" s="12" t="s">
        <v>77</v>
      </c>
      <c r="AY162" s="146" t="s">
        <v>112</v>
      </c>
    </row>
    <row r="163" spans="2:65" s="12" customFormat="1">
      <c r="B163" s="139"/>
      <c r="D163" s="140" t="s">
        <v>122</v>
      </c>
      <c r="E163" s="146" t="s">
        <v>1</v>
      </c>
      <c r="F163" s="141" t="s">
        <v>170</v>
      </c>
      <c r="H163" s="142">
        <v>18.132999999999999</v>
      </c>
      <c r="I163" s="143"/>
      <c r="L163" s="139"/>
      <c r="M163" s="144"/>
      <c r="T163" s="145"/>
      <c r="AT163" s="146" t="s">
        <v>122</v>
      </c>
      <c r="AU163" s="146" t="s">
        <v>84</v>
      </c>
      <c r="AV163" s="12" t="s">
        <v>84</v>
      </c>
      <c r="AW163" s="12" t="s">
        <v>34</v>
      </c>
      <c r="AX163" s="12" t="s">
        <v>77</v>
      </c>
      <c r="AY163" s="146" t="s">
        <v>112</v>
      </c>
    </row>
    <row r="164" spans="2:65" s="12" customFormat="1">
      <c r="B164" s="139"/>
      <c r="D164" s="140" t="s">
        <v>122</v>
      </c>
      <c r="E164" s="146" t="s">
        <v>1</v>
      </c>
      <c r="F164" s="141" t="s">
        <v>171</v>
      </c>
      <c r="H164" s="142">
        <v>56.280999999999999</v>
      </c>
      <c r="I164" s="143"/>
      <c r="L164" s="139"/>
      <c r="M164" s="144"/>
      <c r="T164" s="145"/>
      <c r="AT164" s="146" t="s">
        <v>122</v>
      </c>
      <c r="AU164" s="146" t="s">
        <v>84</v>
      </c>
      <c r="AV164" s="12" t="s">
        <v>84</v>
      </c>
      <c r="AW164" s="12" t="s">
        <v>34</v>
      </c>
      <c r="AX164" s="12" t="s">
        <v>77</v>
      </c>
      <c r="AY164" s="146" t="s">
        <v>112</v>
      </c>
    </row>
    <row r="165" spans="2:65" s="12" customFormat="1">
      <c r="B165" s="139"/>
      <c r="D165" s="140" t="s">
        <v>122</v>
      </c>
      <c r="E165" s="146" t="s">
        <v>1</v>
      </c>
      <c r="F165" s="141" t="s">
        <v>172</v>
      </c>
      <c r="H165" s="142">
        <v>10.763999999999999</v>
      </c>
      <c r="I165" s="143"/>
      <c r="L165" s="139"/>
      <c r="M165" s="144"/>
      <c r="T165" s="145"/>
      <c r="AT165" s="146" t="s">
        <v>122</v>
      </c>
      <c r="AU165" s="146" t="s">
        <v>84</v>
      </c>
      <c r="AV165" s="12" t="s">
        <v>84</v>
      </c>
      <c r="AW165" s="12" t="s">
        <v>34</v>
      </c>
      <c r="AX165" s="12" t="s">
        <v>77</v>
      </c>
      <c r="AY165" s="146" t="s">
        <v>112</v>
      </c>
    </row>
    <row r="166" spans="2:65" s="13" customFormat="1">
      <c r="B166" s="147"/>
      <c r="D166" s="140" t="s">
        <v>122</v>
      </c>
      <c r="E166" s="148" t="s">
        <v>1</v>
      </c>
      <c r="F166" s="149" t="s">
        <v>155</v>
      </c>
      <c r="H166" s="150">
        <v>192.488</v>
      </c>
      <c r="I166" s="151"/>
      <c r="L166" s="147"/>
      <c r="M166" s="152"/>
      <c r="T166" s="153"/>
      <c r="AT166" s="148" t="s">
        <v>122</v>
      </c>
      <c r="AU166" s="148" t="s">
        <v>84</v>
      </c>
      <c r="AV166" s="13" t="s">
        <v>120</v>
      </c>
      <c r="AW166" s="13" t="s">
        <v>34</v>
      </c>
      <c r="AX166" s="13" t="s">
        <v>82</v>
      </c>
      <c r="AY166" s="148" t="s">
        <v>112</v>
      </c>
    </row>
    <row r="167" spans="2:65" s="1" customFormat="1" ht="21.75" customHeight="1">
      <c r="B167" s="125"/>
      <c r="C167" s="154" t="s">
        <v>177</v>
      </c>
      <c r="D167" s="154" t="s">
        <v>178</v>
      </c>
      <c r="E167" s="155" t="s">
        <v>179</v>
      </c>
      <c r="F167" s="156" t="s">
        <v>180</v>
      </c>
      <c r="G167" s="157" t="s">
        <v>161</v>
      </c>
      <c r="H167" s="158">
        <v>216.26</v>
      </c>
      <c r="I167" s="159"/>
      <c r="J167" s="160">
        <f>ROUND(I167*H167,2)</f>
        <v>0</v>
      </c>
      <c r="K167" s="156" t="s">
        <v>1</v>
      </c>
      <c r="L167" s="161"/>
      <c r="M167" s="162" t="s">
        <v>1</v>
      </c>
      <c r="N167" s="163" t="s">
        <v>42</v>
      </c>
      <c r="P167" s="135">
        <f>O167*H167</f>
        <v>0</v>
      </c>
      <c r="Q167" s="135">
        <v>1.2E-4</v>
      </c>
      <c r="R167" s="135">
        <f>Q167*H167</f>
        <v>2.5951200000000001E-2</v>
      </c>
      <c r="S167" s="135">
        <v>0</v>
      </c>
      <c r="T167" s="136">
        <f>S167*H167</f>
        <v>0</v>
      </c>
      <c r="AR167" s="137" t="s">
        <v>181</v>
      </c>
      <c r="AT167" s="137" t="s">
        <v>178</v>
      </c>
      <c r="AU167" s="137" t="s">
        <v>84</v>
      </c>
      <c r="AY167" s="15" t="s">
        <v>112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5" t="s">
        <v>82</v>
      </c>
      <c r="BK167" s="138">
        <f>ROUND(I167*H167,2)</f>
        <v>0</v>
      </c>
      <c r="BL167" s="15" t="s">
        <v>143</v>
      </c>
      <c r="BM167" s="137" t="s">
        <v>182</v>
      </c>
    </row>
    <row r="168" spans="2:65" s="1" customFormat="1" ht="78">
      <c r="B168" s="30"/>
      <c r="D168" s="140" t="s">
        <v>183</v>
      </c>
      <c r="F168" s="164" t="s">
        <v>184</v>
      </c>
      <c r="I168" s="165"/>
      <c r="L168" s="30"/>
      <c r="M168" s="166"/>
      <c r="T168" s="54"/>
      <c r="AT168" s="15" t="s">
        <v>183</v>
      </c>
      <c r="AU168" s="15" t="s">
        <v>84</v>
      </c>
    </row>
    <row r="169" spans="2:65" s="12" customFormat="1">
      <c r="B169" s="139"/>
      <c r="D169" s="140" t="s">
        <v>122</v>
      </c>
      <c r="F169" s="141" t="s">
        <v>185</v>
      </c>
      <c r="H169" s="142">
        <v>216.26</v>
      </c>
      <c r="I169" s="143"/>
      <c r="L169" s="139"/>
      <c r="M169" s="144"/>
      <c r="T169" s="145"/>
      <c r="AT169" s="146" t="s">
        <v>122</v>
      </c>
      <c r="AU169" s="146" t="s">
        <v>84</v>
      </c>
      <c r="AV169" s="12" t="s">
        <v>84</v>
      </c>
      <c r="AW169" s="12" t="s">
        <v>3</v>
      </c>
      <c r="AX169" s="12" t="s">
        <v>82</v>
      </c>
      <c r="AY169" s="146" t="s">
        <v>112</v>
      </c>
    </row>
    <row r="170" spans="2:65" s="1" customFormat="1" ht="21.75" customHeight="1">
      <c r="B170" s="125"/>
      <c r="C170" s="126" t="s">
        <v>113</v>
      </c>
      <c r="D170" s="126" t="s">
        <v>115</v>
      </c>
      <c r="E170" s="127" t="s">
        <v>186</v>
      </c>
      <c r="F170" s="128" t="s">
        <v>187</v>
      </c>
      <c r="G170" s="129" t="s">
        <v>161</v>
      </c>
      <c r="H170" s="130">
        <v>192.488</v>
      </c>
      <c r="I170" s="131"/>
      <c r="J170" s="132">
        <f>ROUND(I170*H170,2)</f>
        <v>0</v>
      </c>
      <c r="K170" s="128" t="s">
        <v>119</v>
      </c>
      <c r="L170" s="30"/>
      <c r="M170" s="133" t="s">
        <v>1</v>
      </c>
      <c r="N170" s="134" t="s">
        <v>42</v>
      </c>
      <c r="P170" s="135">
        <f>O170*H170</f>
        <v>0</v>
      </c>
      <c r="Q170" s="135">
        <v>0</v>
      </c>
      <c r="R170" s="135">
        <f>Q170*H170</f>
        <v>0</v>
      </c>
      <c r="S170" s="135">
        <v>0</v>
      </c>
      <c r="T170" s="136">
        <f>S170*H170</f>
        <v>0</v>
      </c>
      <c r="AR170" s="137" t="s">
        <v>143</v>
      </c>
      <c r="AT170" s="137" t="s">
        <v>115</v>
      </c>
      <c r="AU170" s="137" t="s">
        <v>84</v>
      </c>
      <c r="AY170" s="15" t="s">
        <v>112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5" t="s">
        <v>82</v>
      </c>
      <c r="BK170" s="138">
        <f>ROUND(I170*H170,2)</f>
        <v>0</v>
      </c>
      <c r="BL170" s="15" t="s">
        <v>143</v>
      </c>
      <c r="BM170" s="137" t="s">
        <v>188</v>
      </c>
    </row>
    <row r="171" spans="2:65" s="12" customFormat="1">
      <c r="B171" s="139"/>
      <c r="D171" s="140" t="s">
        <v>122</v>
      </c>
      <c r="E171" s="146" t="s">
        <v>1</v>
      </c>
      <c r="F171" s="141" t="s">
        <v>163</v>
      </c>
      <c r="H171" s="142">
        <v>16.079999999999998</v>
      </c>
      <c r="I171" s="143"/>
      <c r="L171" s="139"/>
      <c r="M171" s="144"/>
      <c r="T171" s="145"/>
      <c r="AT171" s="146" t="s">
        <v>122</v>
      </c>
      <c r="AU171" s="146" t="s">
        <v>84</v>
      </c>
      <c r="AV171" s="12" t="s">
        <v>84</v>
      </c>
      <c r="AW171" s="12" t="s">
        <v>34</v>
      </c>
      <c r="AX171" s="12" t="s">
        <v>77</v>
      </c>
      <c r="AY171" s="146" t="s">
        <v>112</v>
      </c>
    </row>
    <row r="172" spans="2:65" s="12" customFormat="1">
      <c r="B172" s="139"/>
      <c r="D172" s="140" t="s">
        <v>122</v>
      </c>
      <c r="E172" s="146" t="s">
        <v>1</v>
      </c>
      <c r="F172" s="141" t="s">
        <v>164</v>
      </c>
      <c r="H172" s="142">
        <v>16.274999999999999</v>
      </c>
      <c r="I172" s="143"/>
      <c r="L172" s="139"/>
      <c r="M172" s="144"/>
      <c r="T172" s="145"/>
      <c r="AT172" s="146" t="s">
        <v>122</v>
      </c>
      <c r="AU172" s="146" t="s">
        <v>84</v>
      </c>
      <c r="AV172" s="12" t="s">
        <v>84</v>
      </c>
      <c r="AW172" s="12" t="s">
        <v>34</v>
      </c>
      <c r="AX172" s="12" t="s">
        <v>77</v>
      </c>
      <c r="AY172" s="146" t="s">
        <v>112</v>
      </c>
    </row>
    <row r="173" spans="2:65" s="12" customFormat="1">
      <c r="B173" s="139"/>
      <c r="D173" s="140" t="s">
        <v>122</v>
      </c>
      <c r="E173" s="146" t="s">
        <v>1</v>
      </c>
      <c r="F173" s="141" t="s">
        <v>165</v>
      </c>
      <c r="H173" s="142">
        <v>16.274999999999999</v>
      </c>
      <c r="I173" s="143"/>
      <c r="L173" s="139"/>
      <c r="M173" s="144"/>
      <c r="T173" s="145"/>
      <c r="AT173" s="146" t="s">
        <v>122</v>
      </c>
      <c r="AU173" s="146" t="s">
        <v>84</v>
      </c>
      <c r="AV173" s="12" t="s">
        <v>84</v>
      </c>
      <c r="AW173" s="12" t="s">
        <v>34</v>
      </c>
      <c r="AX173" s="12" t="s">
        <v>77</v>
      </c>
      <c r="AY173" s="146" t="s">
        <v>112</v>
      </c>
    </row>
    <row r="174" spans="2:65" s="12" customFormat="1">
      <c r="B174" s="139"/>
      <c r="D174" s="140" t="s">
        <v>122</v>
      </c>
      <c r="E174" s="146" t="s">
        <v>1</v>
      </c>
      <c r="F174" s="141" t="s">
        <v>166</v>
      </c>
      <c r="H174" s="142">
        <v>19.66</v>
      </c>
      <c r="I174" s="143"/>
      <c r="L174" s="139"/>
      <c r="M174" s="144"/>
      <c r="T174" s="145"/>
      <c r="AT174" s="146" t="s">
        <v>122</v>
      </c>
      <c r="AU174" s="146" t="s">
        <v>84</v>
      </c>
      <c r="AV174" s="12" t="s">
        <v>84</v>
      </c>
      <c r="AW174" s="12" t="s">
        <v>34</v>
      </c>
      <c r="AX174" s="12" t="s">
        <v>77</v>
      </c>
      <c r="AY174" s="146" t="s">
        <v>112</v>
      </c>
    </row>
    <row r="175" spans="2:65" s="12" customFormat="1">
      <c r="B175" s="139"/>
      <c r="D175" s="140" t="s">
        <v>122</v>
      </c>
      <c r="E175" s="146" t="s">
        <v>1</v>
      </c>
      <c r="F175" s="141" t="s">
        <v>167</v>
      </c>
      <c r="H175" s="142">
        <v>9.61</v>
      </c>
      <c r="I175" s="143"/>
      <c r="L175" s="139"/>
      <c r="M175" s="144"/>
      <c r="T175" s="145"/>
      <c r="AT175" s="146" t="s">
        <v>122</v>
      </c>
      <c r="AU175" s="146" t="s">
        <v>84</v>
      </c>
      <c r="AV175" s="12" t="s">
        <v>84</v>
      </c>
      <c r="AW175" s="12" t="s">
        <v>34</v>
      </c>
      <c r="AX175" s="12" t="s">
        <v>77</v>
      </c>
      <c r="AY175" s="146" t="s">
        <v>112</v>
      </c>
    </row>
    <row r="176" spans="2:65" s="12" customFormat="1">
      <c r="B176" s="139"/>
      <c r="D176" s="140" t="s">
        <v>122</v>
      </c>
      <c r="E176" s="146" t="s">
        <v>1</v>
      </c>
      <c r="F176" s="141" t="s">
        <v>168</v>
      </c>
      <c r="H176" s="142">
        <v>19.809999999999999</v>
      </c>
      <c r="I176" s="143"/>
      <c r="L176" s="139"/>
      <c r="M176" s="144"/>
      <c r="T176" s="145"/>
      <c r="AT176" s="146" t="s">
        <v>122</v>
      </c>
      <c r="AU176" s="146" t="s">
        <v>84</v>
      </c>
      <c r="AV176" s="12" t="s">
        <v>84</v>
      </c>
      <c r="AW176" s="12" t="s">
        <v>34</v>
      </c>
      <c r="AX176" s="12" t="s">
        <v>77</v>
      </c>
      <c r="AY176" s="146" t="s">
        <v>112</v>
      </c>
    </row>
    <row r="177" spans="2:65" s="12" customFormat="1">
      <c r="B177" s="139"/>
      <c r="D177" s="140" t="s">
        <v>122</v>
      </c>
      <c r="E177" s="146" t="s">
        <v>1</v>
      </c>
      <c r="F177" s="141" t="s">
        <v>169</v>
      </c>
      <c r="H177" s="142">
        <v>9.6</v>
      </c>
      <c r="I177" s="143"/>
      <c r="L177" s="139"/>
      <c r="M177" s="144"/>
      <c r="T177" s="145"/>
      <c r="AT177" s="146" t="s">
        <v>122</v>
      </c>
      <c r="AU177" s="146" t="s">
        <v>84</v>
      </c>
      <c r="AV177" s="12" t="s">
        <v>84</v>
      </c>
      <c r="AW177" s="12" t="s">
        <v>34</v>
      </c>
      <c r="AX177" s="12" t="s">
        <v>77</v>
      </c>
      <c r="AY177" s="146" t="s">
        <v>112</v>
      </c>
    </row>
    <row r="178" spans="2:65" s="12" customFormat="1">
      <c r="B178" s="139"/>
      <c r="D178" s="140" t="s">
        <v>122</v>
      </c>
      <c r="E178" s="146" t="s">
        <v>1</v>
      </c>
      <c r="F178" s="141" t="s">
        <v>170</v>
      </c>
      <c r="H178" s="142">
        <v>18.132999999999999</v>
      </c>
      <c r="I178" s="143"/>
      <c r="L178" s="139"/>
      <c r="M178" s="144"/>
      <c r="T178" s="145"/>
      <c r="AT178" s="146" t="s">
        <v>122</v>
      </c>
      <c r="AU178" s="146" t="s">
        <v>84</v>
      </c>
      <c r="AV178" s="12" t="s">
        <v>84</v>
      </c>
      <c r="AW178" s="12" t="s">
        <v>34</v>
      </c>
      <c r="AX178" s="12" t="s">
        <v>77</v>
      </c>
      <c r="AY178" s="146" t="s">
        <v>112</v>
      </c>
    </row>
    <row r="179" spans="2:65" s="12" customFormat="1">
      <c r="B179" s="139"/>
      <c r="D179" s="140" t="s">
        <v>122</v>
      </c>
      <c r="E179" s="146" t="s">
        <v>1</v>
      </c>
      <c r="F179" s="141" t="s">
        <v>171</v>
      </c>
      <c r="H179" s="142">
        <v>56.280999999999999</v>
      </c>
      <c r="I179" s="143"/>
      <c r="L179" s="139"/>
      <c r="M179" s="144"/>
      <c r="T179" s="145"/>
      <c r="AT179" s="146" t="s">
        <v>122</v>
      </c>
      <c r="AU179" s="146" t="s">
        <v>84</v>
      </c>
      <c r="AV179" s="12" t="s">
        <v>84</v>
      </c>
      <c r="AW179" s="12" t="s">
        <v>34</v>
      </c>
      <c r="AX179" s="12" t="s">
        <v>77</v>
      </c>
      <c r="AY179" s="146" t="s">
        <v>112</v>
      </c>
    </row>
    <row r="180" spans="2:65" s="12" customFormat="1">
      <c r="B180" s="139"/>
      <c r="D180" s="140" t="s">
        <v>122</v>
      </c>
      <c r="E180" s="146" t="s">
        <v>1</v>
      </c>
      <c r="F180" s="141" t="s">
        <v>172</v>
      </c>
      <c r="H180" s="142">
        <v>10.763999999999999</v>
      </c>
      <c r="I180" s="143"/>
      <c r="L180" s="139"/>
      <c r="M180" s="144"/>
      <c r="T180" s="145"/>
      <c r="AT180" s="146" t="s">
        <v>122</v>
      </c>
      <c r="AU180" s="146" t="s">
        <v>84</v>
      </c>
      <c r="AV180" s="12" t="s">
        <v>84</v>
      </c>
      <c r="AW180" s="12" t="s">
        <v>34</v>
      </c>
      <c r="AX180" s="12" t="s">
        <v>77</v>
      </c>
      <c r="AY180" s="146" t="s">
        <v>112</v>
      </c>
    </row>
    <row r="181" spans="2:65" s="13" customFormat="1">
      <c r="B181" s="147"/>
      <c r="D181" s="140" t="s">
        <v>122</v>
      </c>
      <c r="E181" s="148" t="s">
        <v>1</v>
      </c>
      <c r="F181" s="149" t="s">
        <v>155</v>
      </c>
      <c r="H181" s="150">
        <v>192.488</v>
      </c>
      <c r="I181" s="151"/>
      <c r="L181" s="147"/>
      <c r="M181" s="152"/>
      <c r="T181" s="153"/>
      <c r="AT181" s="148" t="s">
        <v>122</v>
      </c>
      <c r="AU181" s="148" t="s">
        <v>84</v>
      </c>
      <c r="AV181" s="13" t="s">
        <v>120</v>
      </c>
      <c r="AW181" s="13" t="s">
        <v>34</v>
      </c>
      <c r="AX181" s="13" t="s">
        <v>82</v>
      </c>
      <c r="AY181" s="148" t="s">
        <v>112</v>
      </c>
    </row>
    <row r="182" spans="2:65" s="1" customFormat="1" ht="24.2" customHeight="1">
      <c r="B182" s="125"/>
      <c r="C182" s="154" t="s">
        <v>189</v>
      </c>
      <c r="D182" s="154" t="s">
        <v>178</v>
      </c>
      <c r="E182" s="155" t="s">
        <v>190</v>
      </c>
      <c r="F182" s="156" t="s">
        <v>191</v>
      </c>
      <c r="G182" s="157" t="s">
        <v>161</v>
      </c>
      <c r="H182" s="158">
        <v>196.33799999999999</v>
      </c>
      <c r="I182" s="159"/>
      <c r="J182" s="160">
        <f>ROUND(I182*H182,2)</f>
        <v>0</v>
      </c>
      <c r="K182" s="156" t="s">
        <v>1</v>
      </c>
      <c r="L182" s="161"/>
      <c r="M182" s="162" t="s">
        <v>1</v>
      </c>
      <c r="N182" s="163" t="s">
        <v>42</v>
      </c>
      <c r="P182" s="135">
        <f>O182*H182</f>
        <v>0</v>
      </c>
      <c r="Q182" s="135">
        <v>2.6199999999999999E-3</v>
      </c>
      <c r="R182" s="135">
        <f>Q182*H182</f>
        <v>0.51440555999999993</v>
      </c>
      <c r="S182" s="135">
        <v>0</v>
      </c>
      <c r="T182" s="136">
        <f>S182*H182</f>
        <v>0</v>
      </c>
      <c r="AR182" s="137" t="s">
        <v>181</v>
      </c>
      <c r="AT182" s="137" t="s">
        <v>178</v>
      </c>
      <c r="AU182" s="137" t="s">
        <v>84</v>
      </c>
      <c r="AY182" s="15" t="s">
        <v>112</v>
      </c>
      <c r="BE182" s="138">
        <f>IF(N182="základní",J182,0)</f>
        <v>0</v>
      </c>
      <c r="BF182" s="138">
        <f>IF(N182="snížená",J182,0)</f>
        <v>0</v>
      </c>
      <c r="BG182" s="138">
        <f>IF(N182="zákl. přenesená",J182,0)</f>
        <v>0</v>
      </c>
      <c r="BH182" s="138">
        <f>IF(N182="sníž. přenesená",J182,0)</f>
        <v>0</v>
      </c>
      <c r="BI182" s="138">
        <f>IF(N182="nulová",J182,0)</f>
        <v>0</v>
      </c>
      <c r="BJ182" s="15" t="s">
        <v>82</v>
      </c>
      <c r="BK182" s="138">
        <f>ROUND(I182*H182,2)</f>
        <v>0</v>
      </c>
      <c r="BL182" s="15" t="s">
        <v>143</v>
      </c>
      <c r="BM182" s="137" t="s">
        <v>192</v>
      </c>
    </row>
    <row r="183" spans="2:65" s="1" customFormat="1" ht="19.5">
      <c r="B183" s="30"/>
      <c r="D183" s="140" t="s">
        <v>183</v>
      </c>
      <c r="F183" s="164" t="s">
        <v>193</v>
      </c>
      <c r="I183" s="165"/>
      <c r="L183" s="30"/>
      <c r="M183" s="166"/>
      <c r="T183" s="54"/>
      <c r="AT183" s="15" t="s">
        <v>183</v>
      </c>
      <c r="AU183" s="15" t="s">
        <v>84</v>
      </c>
    </row>
    <row r="184" spans="2:65" s="12" customFormat="1">
      <c r="B184" s="139"/>
      <c r="D184" s="140" t="s">
        <v>122</v>
      </c>
      <c r="F184" s="141" t="s">
        <v>194</v>
      </c>
      <c r="H184" s="142">
        <v>196.33799999999999</v>
      </c>
      <c r="I184" s="143"/>
      <c r="L184" s="139"/>
      <c r="M184" s="144"/>
      <c r="T184" s="145"/>
      <c r="AT184" s="146" t="s">
        <v>122</v>
      </c>
      <c r="AU184" s="146" t="s">
        <v>84</v>
      </c>
      <c r="AV184" s="12" t="s">
        <v>84</v>
      </c>
      <c r="AW184" s="12" t="s">
        <v>3</v>
      </c>
      <c r="AX184" s="12" t="s">
        <v>82</v>
      </c>
      <c r="AY184" s="146" t="s">
        <v>112</v>
      </c>
    </row>
    <row r="185" spans="2:65" s="1" customFormat="1" ht="24.2" customHeight="1">
      <c r="B185" s="125"/>
      <c r="C185" s="126" t="s">
        <v>195</v>
      </c>
      <c r="D185" s="126" t="s">
        <v>115</v>
      </c>
      <c r="E185" s="127" t="s">
        <v>196</v>
      </c>
      <c r="F185" s="128" t="s">
        <v>197</v>
      </c>
      <c r="G185" s="129" t="s">
        <v>198</v>
      </c>
      <c r="H185" s="130">
        <v>3.1930000000000001</v>
      </c>
      <c r="I185" s="131"/>
      <c r="J185" s="132">
        <f>ROUND(I185*H185,2)</f>
        <v>0</v>
      </c>
      <c r="K185" s="128" t="s">
        <v>119</v>
      </c>
      <c r="L185" s="30"/>
      <c r="M185" s="133" t="s">
        <v>1</v>
      </c>
      <c r="N185" s="134" t="s">
        <v>42</v>
      </c>
      <c r="P185" s="135">
        <f>O185*H185</f>
        <v>0</v>
      </c>
      <c r="Q185" s="135">
        <v>0</v>
      </c>
      <c r="R185" s="135">
        <f>Q185*H185</f>
        <v>0</v>
      </c>
      <c r="S185" s="135">
        <v>0</v>
      </c>
      <c r="T185" s="136">
        <f>S185*H185</f>
        <v>0</v>
      </c>
      <c r="AR185" s="137" t="s">
        <v>143</v>
      </c>
      <c r="AT185" s="137" t="s">
        <v>115</v>
      </c>
      <c r="AU185" s="137" t="s">
        <v>84</v>
      </c>
      <c r="AY185" s="15" t="s">
        <v>112</v>
      </c>
      <c r="BE185" s="138">
        <f>IF(N185="základní",J185,0)</f>
        <v>0</v>
      </c>
      <c r="BF185" s="138">
        <f>IF(N185="snížená",J185,0)</f>
        <v>0</v>
      </c>
      <c r="BG185" s="138">
        <f>IF(N185="zákl. přenesená",J185,0)</f>
        <v>0</v>
      </c>
      <c r="BH185" s="138">
        <f>IF(N185="sníž. přenesená",J185,0)</f>
        <v>0</v>
      </c>
      <c r="BI185" s="138">
        <f>IF(N185="nulová",J185,0)</f>
        <v>0</v>
      </c>
      <c r="BJ185" s="15" t="s">
        <v>82</v>
      </c>
      <c r="BK185" s="138">
        <f>ROUND(I185*H185,2)</f>
        <v>0</v>
      </c>
      <c r="BL185" s="15" t="s">
        <v>143</v>
      </c>
      <c r="BM185" s="137" t="s">
        <v>199</v>
      </c>
    </row>
    <row r="186" spans="2:65" s="1" customFormat="1" ht="37.9" customHeight="1">
      <c r="B186" s="125"/>
      <c r="C186" s="126" t="s">
        <v>8</v>
      </c>
      <c r="D186" s="126" t="s">
        <v>115</v>
      </c>
      <c r="E186" s="127" t="s">
        <v>200</v>
      </c>
      <c r="F186" s="128" t="s">
        <v>201</v>
      </c>
      <c r="G186" s="129" t="s">
        <v>198</v>
      </c>
      <c r="H186" s="130">
        <v>3.1930000000000001</v>
      </c>
      <c r="I186" s="131"/>
      <c r="J186" s="132">
        <f>ROUND(I186*H186,2)</f>
        <v>0</v>
      </c>
      <c r="K186" s="128" t="s">
        <v>119</v>
      </c>
      <c r="L186" s="30"/>
      <c r="M186" s="133" t="s">
        <v>1</v>
      </c>
      <c r="N186" s="134" t="s">
        <v>42</v>
      </c>
      <c r="P186" s="135">
        <f>O186*H186</f>
        <v>0</v>
      </c>
      <c r="Q186" s="135">
        <v>0</v>
      </c>
      <c r="R186" s="135">
        <f>Q186*H186</f>
        <v>0</v>
      </c>
      <c r="S186" s="135">
        <v>0</v>
      </c>
      <c r="T186" s="136">
        <f>S186*H186</f>
        <v>0</v>
      </c>
      <c r="AR186" s="137" t="s">
        <v>143</v>
      </c>
      <c r="AT186" s="137" t="s">
        <v>115</v>
      </c>
      <c r="AU186" s="137" t="s">
        <v>84</v>
      </c>
      <c r="AY186" s="15" t="s">
        <v>112</v>
      </c>
      <c r="BE186" s="138">
        <f>IF(N186="základní",J186,0)</f>
        <v>0</v>
      </c>
      <c r="BF186" s="138">
        <f>IF(N186="snížená",J186,0)</f>
        <v>0</v>
      </c>
      <c r="BG186" s="138">
        <f>IF(N186="zákl. přenesená",J186,0)</f>
        <v>0</v>
      </c>
      <c r="BH186" s="138">
        <f>IF(N186="sníž. přenesená",J186,0)</f>
        <v>0</v>
      </c>
      <c r="BI186" s="138">
        <f>IF(N186="nulová",J186,0)</f>
        <v>0</v>
      </c>
      <c r="BJ186" s="15" t="s">
        <v>82</v>
      </c>
      <c r="BK186" s="138">
        <f>ROUND(I186*H186,2)</f>
        <v>0</v>
      </c>
      <c r="BL186" s="15" t="s">
        <v>143</v>
      </c>
      <c r="BM186" s="137" t="s">
        <v>202</v>
      </c>
    </row>
    <row r="187" spans="2:65" s="11" customFormat="1" ht="22.9" customHeight="1">
      <c r="B187" s="113"/>
      <c r="D187" s="114" t="s">
        <v>76</v>
      </c>
      <c r="E187" s="123" t="s">
        <v>203</v>
      </c>
      <c r="F187" s="123" t="s">
        <v>204</v>
      </c>
      <c r="I187" s="116"/>
      <c r="J187" s="124">
        <f>BK187</f>
        <v>0</v>
      </c>
      <c r="L187" s="113"/>
      <c r="M187" s="118"/>
      <c r="P187" s="119">
        <f>SUM(P188:P225)</f>
        <v>0</v>
      </c>
      <c r="R187" s="119">
        <f>SUM(R188:R225)</f>
        <v>4.862122E-2</v>
      </c>
      <c r="T187" s="120">
        <f>SUM(T188:T225)</f>
        <v>5.7746400000000002E-3</v>
      </c>
      <c r="AR187" s="114" t="s">
        <v>84</v>
      </c>
      <c r="AT187" s="121" t="s">
        <v>76</v>
      </c>
      <c r="AU187" s="121" t="s">
        <v>82</v>
      </c>
      <c r="AY187" s="114" t="s">
        <v>112</v>
      </c>
      <c r="BK187" s="122">
        <f>SUM(BK188:BK225)</f>
        <v>0</v>
      </c>
    </row>
    <row r="188" spans="2:65" s="1" customFormat="1" ht="16.5" customHeight="1">
      <c r="B188" s="125"/>
      <c r="C188" s="126" t="s">
        <v>205</v>
      </c>
      <c r="D188" s="126" t="s">
        <v>115</v>
      </c>
      <c r="E188" s="127" t="s">
        <v>206</v>
      </c>
      <c r="F188" s="128" t="s">
        <v>207</v>
      </c>
      <c r="G188" s="129" t="s">
        <v>161</v>
      </c>
      <c r="H188" s="130">
        <v>192.488</v>
      </c>
      <c r="I188" s="131"/>
      <c r="J188" s="132">
        <f>ROUND(I188*H188,2)</f>
        <v>0</v>
      </c>
      <c r="K188" s="128" t="s">
        <v>119</v>
      </c>
      <c r="L188" s="30"/>
      <c r="M188" s="133" t="s">
        <v>1</v>
      </c>
      <c r="N188" s="134" t="s">
        <v>42</v>
      </c>
      <c r="P188" s="135">
        <f>O188*H188</f>
        <v>0</v>
      </c>
      <c r="Q188" s="135">
        <v>0</v>
      </c>
      <c r="R188" s="135">
        <f>Q188*H188</f>
        <v>0</v>
      </c>
      <c r="S188" s="135">
        <v>3.0000000000000001E-5</v>
      </c>
      <c r="T188" s="136">
        <f>S188*H188</f>
        <v>5.7746400000000002E-3</v>
      </c>
      <c r="AR188" s="137" t="s">
        <v>143</v>
      </c>
      <c r="AT188" s="137" t="s">
        <v>115</v>
      </c>
      <c r="AU188" s="137" t="s">
        <v>84</v>
      </c>
      <c r="AY188" s="15" t="s">
        <v>112</v>
      </c>
      <c r="BE188" s="138">
        <f>IF(N188="základní",J188,0)</f>
        <v>0</v>
      </c>
      <c r="BF188" s="138">
        <f>IF(N188="snížená",J188,0)</f>
        <v>0</v>
      </c>
      <c r="BG188" s="138">
        <f>IF(N188="zákl. přenesená",J188,0)</f>
        <v>0</v>
      </c>
      <c r="BH188" s="138">
        <f>IF(N188="sníž. přenesená",J188,0)</f>
        <v>0</v>
      </c>
      <c r="BI188" s="138">
        <f>IF(N188="nulová",J188,0)</f>
        <v>0</v>
      </c>
      <c r="BJ188" s="15" t="s">
        <v>82</v>
      </c>
      <c r="BK188" s="138">
        <f>ROUND(I188*H188,2)</f>
        <v>0</v>
      </c>
      <c r="BL188" s="15" t="s">
        <v>143</v>
      </c>
      <c r="BM188" s="137" t="s">
        <v>208</v>
      </c>
    </row>
    <row r="189" spans="2:65" s="12" customFormat="1">
      <c r="B189" s="139"/>
      <c r="D189" s="140" t="s">
        <v>122</v>
      </c>
      <c r="E189" s="146" t="s">
        <v>1</v>
      </c>
      <c r="F189" s="141" t="s">
        <v>163</v>
      </c>
      <c r="H189" s="142">
        <v>16.079999999999998</v>
      </c>
      <c r="I189" s="143"/>
      <c r="L189" s="139"/>
      <c r="M189" s="144"/>
      <c r="T189" s="145"/>
      <c r="AT189" s="146" t="s">
        <v>122</v>
      </c>
      <c r="AU189" s="146" t="s">
        <v>84</v>
      </c>
      <c r="AV189" s="12" t="s">
        <v>84</v>
      </c>
      <c r="AW189" s="12" t="s">
        <v>34</v>
      </c>
      <c r="AX189" s="12" t="s">
        <v>77</v>
      </c>
      <c r="AY189" s="146" t="s">
        <v>112</v>
      </c>
    </row>
    <row r="190" spans="2:65" s="12" customFormat="1">
      <c r="B190" s="139"/>
      <c r="D190" s="140" t="s">
        <v>122</v>
      </c>
      <c r="E190" s="146" t="s">
        <v>1</v>
      </c>
      <c r="F190" s="141" t="s">
        <v>164</v>
      </c>
      <c r="H190" s="142">
        <v>16.274999999999999</v>
      </c>
      <c r="I190" s="143"/>
      <c r="L190" s="139"/>
      <c r="M190" s="144"/>
      <c r="T190" s="145"/>
      <c r="AT190" s="146" t="s">
        <v>122</v>
      </c>
      <c r="AU190" s="146" t="s">
        <v>84</v>
      </c>
      <c r="AV190" s="12" t="s">
        <v>84</v>
      </c>
      <c r="AW190" s="12" t="s">
        <v>34</v>
      </c>
      <c r="AX190" s="12" t="s">
        <v>77</v>
      </c>
      <c r="AY190" s="146" t="s">
        <v>112</v>
      </c>
    </row>
    <row r="191" spans="2:65" s="12" customFormat="1">
      <c r="B191" s="139"/>
      <c r="D191" s="140" t="s">
        <v>122</v>
      </c>
      <c r="E191" s="146" t="s">
        <v>1</v>
      </c>
      <c r="F191" s="141" t="s">
        <v>165</v>
      </c>
      <c r="H191" s="142">
        <v>16.274999999999999</v>
      </c>
      <c r="I191" s="143"/>
      <c r="L191" s="139"/>
      <c r="M191" s="144"/>
      <c r="T191" s="145"/>
      <c r="AT191" s="146" t="s">
        <v>122</v>
      </c>
      <c r="AU191" s="146" t="s">
        <v>84</v>
      </c>
      <c r="AV191" s="12" t="s">
        <v>84</v>
      </c>
      <c r="AW191" s="12" t="s">
        <v>34</v>
      </c>
      <c r="AX191" s="12" t="s">
        <v>77</v>
      </c>
      <c r="AY191" s="146" t="s">
        <v>112</v>
      </c>
    </row>
    <row r="192" spans="2:65" s="12" customFormat="1">
      <c r="B192" s="139"/>
      <c r="D192" s="140" t="s">
        <v>122</v>
      </c>
      <c r="E192" s="146" t="s">
        <v>1</v>
      </c>
      <c r="F192" s="141" t="s">
        <v>166</v>
      </c>
      <c r="H192" s="142">
        <v>19.66</v>
      </c>
      <c r="I192" s="143"/>
      <c r="L192" s="139"/>
      <c r="M192" s="144"/>
      <c r="T192" s="145"/>
      <c r="AT192" s="146" t="s">
        <v>122</v>
      </c>
      <c r="AU192" s="146" t="s">
        <v>84</v>
      </c>
      <c r="AV192" s="12" t="s">
        <v>84</v>
      </c>
      <c r="AW192" s="12" t="s">
        <v>34</v>
      </c>
      <c r="AX192" s="12" t="s">
        <v>77</v>
      </c>
      <c r="AY192" s="146" t="s">
        <v>112</v>
      </c>
    </row>
    <row r="193" spans="2:65" s="12" customFormat="1">
      <c r="B193" s="139"/>
      <c r="D193" s="140" t="s">
        <v>122</v>
      </c>
      <c r="E193" s="146" t="s">
        <v>1</v>
      </c>
      <c r="F193" s="141" t="s">
        <v>167</v>
      </c>
      <c r="H193" s="142">
        <v>9.61</v>
      </c>
      <c r="I193" s="143"/>
      <c r="L193" s="139"/>
      <c r="M193" s="144"/>
      <c r="T193" s="145"/>
      <c r="AT193" s="146" t="s">
        <v>122</v>
      </c>
      <c r="AU193" s="146" t="s">
        <v>84</v>
      </c>
      <c r="AV193" s="12" t="s">
        <v>84</v>
      </c>
      <c r="AW193" s="12" t="s">
        <v>34</v>
      </c>
      <c r="AX193" s="12" t="s">
        <v>77</v>
      </c>
      <c r="AY193" s="146" t="s">
        <v>112</v>
      </c>
    </row>
    <row r="194" spans="2:65" s="12" customFormat="1">
      <c r="B194" s="139"/>
      <c r="D194" s="140" t="s">
        <v>122</v>
      </c>
      <c r="E194" s="146" t="s">
        <v>1</v>
      </c>
      <c r="F194" s="141" t="s">
        <v>168</v>
      </c>
      <c r="H194" s="142">
        <v>19.809999999999999</v>
      </c>
      <c r="I194" s="143"/>
      <c r="L194" s="139"/>
      <c r="M194" s="144"/>
      <c r="T194" s="145"/>
      <c r="AT194" s="146" t="s">
        <v>122</v>
      </c>
      <c r="AU194" s="146" t="s">
        <v>84</v>
      </c>
      <c r="AV194" s="12" t="s">
        <v>84</v>
      </c>
      <c r="AW194" s="12" t="s">
        <v>34</v>
      </c>
      <c r="AX194" s="12" t="s">
        <v>77</v>
      </c>
      <c r="AY194" s="146" t="s">
        <v>112</v>
      </c>
    </row>
    <row r="195" spans="2:65" s="12" customFormat="1">
      <c r="B195" s="139"/>
      <c r="D195" s="140" t="s">
        <v>122</v>
      </c>
      <c r="E195" s="146" t="s">
        <v>1</v>
      </c>
      <c r="F195" s="141" t="s">
        <v>169</v>
      </c>
      <c r="H195" s="142">
        <v>9.6</v>
      </c>
      <c r="I195" s="143"/>
      <c r="L195" s="139"/>
      <c r="M195" s="144"/>
      <c r="T195" s="145"/>
      <c r="AT195" s="146" t="s">
        <v>122</v>
      </c>
      <c r="AU195" s="146" t="s">
        <v>84</v>
      </c>
      <c r="AV195" s="12" t="s">
        <v>84</v>
      </c>
      <c r="AW195" s="12" t="s">
        <v>34</v>
      </c>
      <c r="AX195" s="12" t="s">
        <v>77</v>
      </c>
      <c r="AY195" s="146" t="s">
        <v>112</v>
      </c>
    </row>
    <row r="196" spans="2:65" s="12" customFormat="1">
      <c r="B196" s="139"/>
      <c r="D196" s="140" t="s">
        <v>122</v>
      </c>
      <c r="E196" s="146" t="s">
        <v>1</v>
      </c>
      <c r="F196" s="141" t="s">
        <v>170</v>
      </c>
      <c r="H196" s="142">
        <v>18.132999999999999</v>
      </c>
      <c r="I196" s="143"/>
      <c r="L196" s="139"/>
      <c r="M196" s="144"/>
      <c r="T196" s="145"/>
      <c r="AT196" s="146" t="s">
        <v>122</v>
      </c>
      <c r="AU196" s="146" t="s">
        <v>84</v>
      </c>
      <c r="AV196" s="12" t="s">
        <v>84</v>
      </c>
      <c r="AW196" s="12" t="s">
        <v>34</v>
      </c>
      <c r="AX196" s="12" t="s">
        <v>77</v>
      </c>
      <c r="AY196" s="146" t="s">
        <v>112</v>
      </c>
    </row>
    <row r="197" spans="2:65" s="12" customFormat="1">
      <c r="B197" s="139"/>
      <c r="D197" s="140" t="s">
        <v>122</v>
      </c>
      <c r="E197" s="146" t="s">
        <v>1</v>
      </c>
      <c r="F197" s="141" t="s">
        <v>171</v>
      </c>
      <c r="H197" s="142">
        <v>56.280999999999999</v>
      </c>
      <c r="I197" s="143"/>
      <c r="L197" s="139"/>
      <c r="M197" s="144"/>
      <c r="T197" s="145"/>
      <c r="AT197" s="146" t="s">
        <v>122</v>
      </c>
      <c r="AU197" s="146" t="s">
        <v>84</v>
      </c>
      <c r="AV197" s="12" t="s">
        <v>84</v>
      </c>
      <c r="AW197" s="12" t="s">
        <v>34</v>
      </c>
      <c r="AX197" s="12" t="s">
        <v>77</v>
      </c>
      <c r="AY197" s="146" t="s">
        <v>112</v>
      </c>
    </row>
    <row r="198" spans="2:65" s="12" customFormat="1">
      <c r="B198" s="139"/>
      <c r="D198" s="140" t="s">
        <v>122</v>
      </c>
      <c r="E198" s="146" t="s">
        <v>1</v>
      </c>
      <c r="F198" s="141" t="s">
        <v>172</v>
      </c>
      <c r="H198" s="142">
        <v>10.763999999999999</v>
      </c>
      <c r="I198" s="143"/>
      <c r="L198" s="139"/>
      <c r="M198" s="144"/>
      <c r="T198" s="145"/>
      <c r="AT198" s="146" t="s">
        <v>122</v>
      </c>
      <c r="AU198" s="146" t="s">
        <v>84</v>
      </c>
      <c r="AV198" s="12" t="s">
        <v>84</v>
      </c>
      <c r="AW198" s="12" t="s">
        <v>34</v>
      </c>
      <c r="AX198" s="12" t="s">
        <v>77</v>
      </c>
      <c r="AY198" s="146" t="s">
        <v>112</v>
      </c>
    </row>
    <row r="199" spans="2:65" s="13" customFormat="1">
      <c r="B199" s="147"/>
      <c r="D199" s="140" t="s">
        <v>122</v>
      </c>
      <c r="E199" s="148" t="s">
        <v>1</v>
      </c>
      <c r="F199" s="149" t="s">
        <v>155</v>
      </c>
      <c r="H199" s="150">
        <v>192.488</v>
      </c>
      <c r="I199" s="151"/>
      <c r="L199" s="147"/>
      <c r="M199" s="152"/>
      <c r="T199" s="153"/>
      <c r="AT199" s="148" t="s">
        <v>122</v>
      </c>
      <c r="AU199" s="148" t="s">
        <v>84</v>
      </c>
      <c r="AV199" s="13" t="s">
        <v>120</v>
      </c>
      <c r="AW199" s="13" t="s">
        <v>34</v>
      </c>
      <c r="AX199" s="13" t="s">
        <v>82</v>
      </c>
      <c r="AY199" s="148" t="s">
        <v>112</v>
      </c>
    </row>
    <row r="200" spans="2:65" s="1" customFormat="1" ht="16.5" customHeight="1">
      <c r="B200" s="125"/>
      <c r="C200" s="154" t="s">
        <v>209</v>
      </c>
      <c r="D200" s="154" t="s">
        <v>178</v>
      </c>
      <c r="E200" s="155" t="s">
        <v>210</v>
      </c>
      <c r="F200" s="156" t="s">
        <v>211</v>
      </c>
      <c r="G200" s="157" t="s">
        <v>161</v>
      </c>
      <c r="H200" s="158">
        <v>202.11199999999999</v>
      </c>
      <c r="I200" s="159"/>
      <c r="J200" s="160">
        <f>ROUND(I200*H200,2)</f>
        <v>0</v>
      </c>
      <c r="K200" s="156" t="s">
        <v>119</v>
      </c>
      <c r="L200" s="161"/>
      <c r="M200" s="162" t="s">
        <v>1</v>
      </c>
      <c r="N200" s="163" t="s">
        <v>42</v>
      </c>
      <c r="P200" s="135">
        <f>O200*H200</f>
        <v>0</v>
      </c>
      <c r="Q200" s="135">
        <v>4.0000000000000003E-5</v>
      </c>
      <c r="R200" s="135">
        <f>Q200*H200</f>
        <v>8.0844799999999998E-3</v>
      </c>
      <c r="S200" s="135">
        <v>0</v>
      </c>
      <c r="T200" s="136">
        <f>S200*H200</f>
        <v>0</v>
      </c>
      <c r="AR200" s="137" t="s">
        <v>181</v>
      </c>
      <c r="AT200" s="137" t="s">
        <v>178</v>
      </c>
      <c r="AU200" s="137" t="s">
        <v>84</v>
      </c>
      <c r="AY200" s="15" t="s">
        <v>112</v>
      </c>
      <c r="BE200" s="138">
        <f>IF(N200="základní",J200,0)</f>
        <v>0</v>
      </c>
      <c r="BF200" s="138">
        <f>IF(N200="snížená",J200,0)</f>
        <v>0</v>
      </c>
      <c r="BG200" s="138">
        <f>IF(N200="zákl. přenesená",J200,0)</f>
        <v>0</v>
      </c>
      <c r="BH200" s="138">
        <f>IF(N200="sníž. přenesená",J200,0)</f>
        <v>0</v>
      </c>
      <c r="BI200" s="138">
        <f>IF(N200="nulová",J200,0)</f>
        <v>0</v>
      </c>
      <c r="BJ200" s="15" t="s">
        <v>82</v>
      </c>
      <c r="BK200" s="138">
        <f>ROUND(I200*H200,2)</f>
        <v>0</v>
      </c>
      <c r="BL200" s="15" t="s">
        <v>143</v>
      </c>
      <c r="BM200" s="137" t="s">
        <v>212</v>
      </c>
    </row>
    <row r="201" spans="2:65" s="12" customFormat="1">
      <c r="B201" s="139"/>
      <c r="D201" s="140" t="s">
        <v>122</v>
      </c>
      <c r="F201" s="141" t="s">
        <v>213</v>
      </c>
      <c r="H201" s="142">
        <v>202.11199999999999</v>
      </c>
      <c r="I201" s="143"/>
      <c r="L201" s="139"/>
      <c r="M201" s="144"/>
      <c r="T201" s="145"/>
      <c r="AT201" s="146" t="s">
        <v>122</v>
      </c>
      <c r="AU201" s="146" t="s">
        <v>84</v>
      </c>
      <c r="AV201" s="12" t="s">
        <v>84</v>
      </c>
      <c r="AW201" s="12" t="s">
        <v>3</v>
      </c>
      <c r="AX201" s="12" t="s">
        <v>82</v>
      </c>
      <c r="AY201" s="146" t="s">
        <v>112</v>
      </c>
    </row>
    <row r="202" spans="2:65" s="1" customFormat="1" ht="24.2" customHeight="1">
      <c r="B202" s="125"/>
      <c r="C202" s="126" t="s">
        <v>214</v>
      </c>
      <c r="D202" s="126" t="s">
        <v>115</v>
      </c>
      <c r="E202" s="127" t="s">
        <v>215</v>
      </c>
      <c r="F202" s="128" t="s">
        <v>216</v>
      </c>
      <c r="G202" s="129" t="s">
        <v>161</v>
      </c>
      <c r="H202" s="130">
        <v>192.488</v>
      </c>
      <c r="I202" s="131"/>
      <c r="J202" s="132">
        <f>ROUND(I202*H202,2)</f>
        <v>0</v>
      </c>
      <c r="K202" s="128" t="s">
        <v>119</v>
      </c>
      <c r="L202" s="30"/>
      <c r="M202" s="133" t="s">
        <v>1</v>
      </c>
      <c r="N202" s="134" t="s">
        <v>42</v>
      </c>
      <c r="P202" s="135">
        <f>O202*H202</f>
        <v>0</v>
      </c>
      <c r="Q202" s="135">
        <v>2.0000000000000001E-4</v>
      </c>
      <c r="R202" s="135">
        <f>Q202*H202</f>
        <v>3.84976E-2</v>
      </c>
      <c r="S202" s="135">
        <v>0</v>
      </c>
      <c r="T202" s="136">
        <f>S202*H202</f>
        <v>0</v>
      </c>
      <c r="AR202" s="137" t="s">
        <v>143</v>
      </c>
      <c r="AT202" s="137" t="s">
        <v>115</v>
      </c>
      <c r="AU202" s="137" t="s">
        <v>84</v>
      </c>
      <c r="AY202" s="15" t="s">
        <v>112</v>
      </c>
      <c r="BE202" s="138">
        <f>IF(N202="základní",J202,0)</f>
        <v>0</v>
      </c>
      <c r="BF202" s="138">
        <f>IF(N202="snížená",J202,0)</f>
        <v>0</v>
      </c>
      <c r="BG202" s="138">
        <f>IF(N202="zákl. přenesená",J202,0)</f>
        <v>0</v>
      </c>
      <c r="BH202" s="138">
        <f>IF(N202="sníž. přenesená",J202,0)</f>
        <v>0</v>
      </c>
      <c r="BI202" s="138">
        <f>IF(N202="nulová",J202,0)</f>
        <v>0</v>
      </c>
      <c r="BJ202" s="15" t="s">
        <v>82</v>
      </c>
      <c r="BK202" s="138">
        <f>ROUND(I202*H202,2)</f>
        <v>0</v>
      </c>
      <c r="BL202" s="15" t="s">
        <v>143</v>
      </c>
      <c r="BM202" s="137" t="s">
        <v>217</v>
      </c>
    </row>
    <row r="203" spans="2:65" s="12" customFormat="1">
      <c r="B203" s="139"/>
      <c r="D203" s="140" t="s">
        <v>122</v>
      </c>
      <c r="E203" s="146" t="s">
        <v>1</v>
      </c>
      <c r="F203" s="141" t="s">
        <v>163</v>
      </c>
      <c r="H203" s="142">
        <v>16.079999999999998</v>
      </c>
      <c r="I203" s="143"/>
      <c r="L203" s="139"/>
      <c r="M203" s="144"/>
      <c r="T203" s="145"/>
      <c r="AT203" s="146" t="s">
        <v>122</v>
      </c>
      <c r="AU203" s="146" t="s">
        <v>84</v>
      </c>
      <c r="AV203" s="12" t="s">
        <v>84</v>
      </c>
      <c r="AW203" s="12" t="s">
        <v>34</v>
      </c>
      <c r="AX203" s="12" t="s">
        <v>77</v>
      </c>
      <c r="AY203" s="146" t="s">
        <v>112</v>
      </c>
    </row>
    <row r="204" spans="2:65" s="12" customFormat="1">
      <c r="B204" s="139"/>
      <c r="D204" s="140" t="s">
        <v>122</v>
      </c>
      <c r="E204" s="146" t="s">
        <v>1</v>
      </c>
      <c r="F204" s="141" t="s">
        <v>164</v>
      </c>
      <c r="H204" s="142">
        <v>16.274999999999999</v>
      </c>
      <c r="I204" s="143"/>
      <c r="L204" s="139"/>
      <c r="M204" s="144"/>
      <c r="T204" s="145"/>
      <c r="AT204" s="146" t="s">
        <v>122</v>
      </c>
      <c r="AU204" s="146" t="s">
        <v>84</v>
      </c>
      <c r="AV204" s="12" t="s">
        <v>84</v>
      </c>
      <c r="AW204" s="12" t="s">
        <v>34</v>
      </c>
      <c r="AX204" s="12" t="s">
        <v>77</v>
      </c>
      <c r="AY204" s="146" t="s">
        <v>112</v>
      </c>
    </row>
    <row r="205" spans="2:65" s="12" customFormat="1">
      <c r="B205" s="139"/>
      <c r="D205" s="140" t="s">
        <v>122</v>
      </c>
      <c r="E205" s="146" t="s">
        <v>1</v>
      </c>
      <c r="F205" s="141" t="s">
        <v>165</v>
      </c>
      <c r="H205" s="142">
        <v>16.274999999999999</v>
      </c>
      <c r="I205" s="143"/>
      <c r="L205" s="139"/>
      <c r="M205" s="144"/>
      <c r="T205" s="145"/>
      <c r="AT205" s="146" t="s">
        <v>122</v>
      </c>
      <c r="AU205" s="146" t="s">
        <v>84</v>
      </c>
      <c r="AV205" s="12" t="s">
        <v>84</v>
      </c>
      <c r="AW205" s="12" t="s">
        <v>34</v>
      </c>
      <c r="AX205" s="12" t="s">
        <v>77</v>
      </c>
      <c r="AY205" s="146" t="s">
        <v>112</v>
      </c>
    </row>
    <row r="206" spans="2:65" s="12" customFormat="1">
      <c r="B206" s="139"/>
      <c r="D206" s="140" t="s">
        <v>122</v>
      </c>
      <c r="E206" s="146" t="s">
        <v>1</v>
      </c>
      <c r="F206" s="141" t="s">
        <v>166</v>
      </c>
      <c r="H206" s="142">
        <v>19.66</v>
      </c>
      <c r="I206" s="143"/>
      <c r="L206" s="139"/>
      <c r="M206" s="144"/>
      <c r="T206" s="145"/>
      <c r="AT206" s="146" t="s">
        <v>122</v>
      </c>
      <c r="AU206" s="146" t="s">
        <v>84</v>
      </c>
      <c r="AV206" s="12" t="s">
        <v>84</v>
      </c>
      <c r="AW206" s="12" t="s">
        <v>34</v>
      </c>
      <c r="AX206" s="12" t="s">
        <v>77</v>
      </c>
      <c r="AY206" s="146" t="s">
        <v>112</v>
      </c>
    </row>
    <row r="207" spans="2:65" s="12" customFormat="1">
      <c r="B207" s="139"/>
      <c r="D207" s="140" t="s">
        <v>122</v>
      </c>
      <c r="E207" s="146" t="s">
        <v>1</v>
      </c>
      <c r="F207" s="141" t="s">
        <v>167</v>
      </c>
      <c r="H207" s="142">
        <v>9.61</v>
      </c>
      <c r="I207" s="143"/>
      <c r="L207" s="139"/>
      <c r="M207" s="144"/>
      <c r="T207" s="145"/>
      <c r="AT207" s="146" t="s">
        <v>122</v>
      </c>
      <c r="AU207" s="146" t="s">
        <v>84</v>
      </c>
      <c r="AV207" s="12" t="s">
        <v>84</v>
      </c>
      <c r="AW207" s="12" t="s">
        <v>34</v>
      </c>
      <c r="AX207" s="12" t="s">
        <v>77</v>
      </c>
      <c r="AY207" s="146" t="s">
        <v>112</v>
      </c>
    </row>
    <row r="208" spans="2:65" s="12" customFormat="1">
      <c r="B208" s="139"/>
      <c r="D208" s="140" t="s">
        <v>122</v>
      </c>
      <c r="E208" s="146" t="s">
        <v>1</v>
      </c>
      <c r="F208" s="141" t="s">
        <v>168</v>
      </c>
      <c r="H208" s="142">
        <v>19.809999999999999</v>
      </c>
      <c r="I208" s="143"/>
      <c r="L208" s="139"/>
      <c r="M208" s="144"/>
      <c r="T208" s="145"/>
      <c r="AT208" s="146" t="s">
        <v>122</v>
      </c>
      <c r="AU208" s="146" t="s">
        <v>84</v>
      </c>
      <c r="AV208" s="12" t="s">
        <v>84</v>
      </c>
      <c r="AW208" s="12" t="s">
        <v>34</v>
      </c>
      <c r="AX208" s="12" t="s">
        <v>77</v>
      </c>
      <c r="AY208" s="146" t="s">
        <v>112</v>
      </c>
    </row>
    <row r="209" spans="2:65" s="12" customFormat="1">
      <c r="B209" s="139"/>
      <c r="D209" s="140" t="s">
        <v>122</v>
      </c>
      <c r="E209" s="146" t="s">
        <v>1</v>
      </c>
      <c r="F209" s="141" t="s">
        <v>169</v>
      </c>
      <c r="H209" s="142">
        <v>9.6</v>
      </c>
      <c r="I209" s="143"/>
      <c r="L209" s="139"/>
      <c r="M209" s="144"/>
      <c r="T209" s="145"/>
      <c r="AT209" s="146" t="s">
        <v>122</v>
      </c>
      <c r="AU209" s="146" t="s">
        <v>84</v>
      </c>
      <c r="AV209" s="12" t="s">
        <v>84</v>
      </c>
      <c r="AW209" s="12" t="s">
        <v>34</v>
      </c>
      <c r="AX209" s="12" t="s">
        <v>77</v>
      </c>
      <c r="AY209" s="146" t="s">
        <v>112</v>
      </c>
    </row>
    <row r="210" spans="2:65" s="12" customFormat="1">
      <c r="B210" s="139"/>
      <c r="D210" s="140" t="s">
        <v>122</v>
      </c>
      <c r="E210" s="146" t="s">
        <v>1</v>
      </c>
      <c r="F210" s="141" t="s">
        <v>170</v>
      </c>
      <c r="H210" s="142">
        <v>18.132999999999999</v>
      </c>
      <c r="I210" s="143"/>
      <c r="L210" s="139"/>
      <c r="M210" s="144"/>
      <c r="T210" s="145"/>
      <c r="AT210" s="146" t="s">
        <v>122</v>
      </c>
      <c r="AU210" s="146" t="s">
        <v>84</v>
      </c>
      <c r="AV210" s="12" t="s">
        <v>84</v>
      </c>
      <c r="AW210" s="12" t="s">
        <v>34</v>
      </c>
      <c r="AX210" s="12" t="s">
        <v>77</v>
      </c>
      <c r="AY210" s="146" t="s">
        <v>112</v>
      </c>
    </row>
    <row r="211" spans="2:65" s="12" customFormat="1">
      <c r="B211" s="139"/>
      <c r="D211" s="140" t="s">
        <v>122</v>
      </c>
      <c r="E211" s="146" t="s">
        <v>1</v>
      </c>
      <c r="F211" s="141" t="s">
        <v>171</v>
      </c>
      <c r="H211" s="142">
        <v>56.280999999999999</v>
      </c>
      <c r="I211" s="143"/>
      <c r="L211" s="139"/>
      <c r="M211" s="144"/>
      <c r="T211" s="145"/>
      <c r="AT211" s="146" t="s">
        <v>122</v>
      </c>
      <c r="AU211" s="146" t="s">
        <v>84</v>
      </c>
      <c r="AV211" s="12" t="s">
        <v>84</v>
      </c>
      <c r="AW211" s="12" t="s">
        <v>34</v>
      </c>
      <c r="AX211" s="12" t="s">
        <v>77</v>
      </c>
      <c r="AY211" s="146" t="s">
        <v>112</v>
      </c>
    </row>
    <row r="212" spans="2:65" s="12" customFormat="1">
      <c r="B212" s="139"/>
      <c r="D212" s="140" t="s">
        <v>122</v>
      </c>
      <c r="E212" s="146" t="s">
        <v>1</v>
      </c>
      <c r="F212" s="141" t="s">
        <v>172</v>
      </c>
      <c r="H212" s="142">
        <v>10.763999999999999</v>
      </c>
      <c r="I212" s="143"/>
      <c r="L212" s="139"/>
      <c r="M212" s="144"/>
      <c r="T212" s="145"/>
      <c r="AT212" s="146" t="s">
        <v>122</v>
      </c>
      <c r="AU212" s="146" t="s">
        <v>84</v>
      </c>
      <c r="AV212" s="12" t="s">
        <v>84</v>
      </c>
      <c r="AW212" s="12" t="s">
        <v>34</v>
      </c>
      <c r="AX212" s="12" t="s">
        <v>77</v>
      </c>
      <c r="AY212" s="146" t="s">
        <v>112</v>
      </c>
    </row>
    <row r="213" spans="2:65" s="13" customFormat="1">
      <c r="B213" s="147"/>
      <c r="D213" s="140" t="s">
        <v>122</v>
      </c>
      <c r="E213" s="148" t="s">
        <v>1</v>
      </c>
      <c r="F213" s="149" t="s">
        <v>155</v>
      </c>
      <c r="H213" s="150">
        <v>192.488</v>
      </c>
      <c r="I213" s="151"/>
      <c r="L213" s="147"/>
      <c r="M213" s="152"/>
      <c r="T213" s="153"/>
      <c r="AT213" s="148" t="s">
        <v>122</v>
      </c>
      <c r="AU213" s="148" t="s">
        <v>84</v>
      </c>
      <c r="AV213" s="13" t="s">
        <v>120</v>
      </c>
      <c r="AW213" s="13" t="s">
        <v>34</v>
      </c>
      <c r="AX213" s="13" t="s">
        <v>82</v>
      </c>
      <c r="AY213" s="148" t="s">
        <v>112</v>
      </c>
    </row>
    <row r="214" spans="2:65" s="1" customFormat="1" ht="24.2" customHeight="1">
      <c r="B214" s="125"/>
      <c r="C214" s="126" t="s">
        <v>143</v>
      </c>
      <c r="D214" s="126" t="s">
        <v>115</v>
      </c>
      <c r="E214" s="127" t="s">
        <v>218</v>
      </c>
      <c r="F214" s="128" t="s">
        <v>219</v>
      </c>
      <c r="G214" s="129" t="s">
        <v>220</v>
      </c>
      <c r="H214" s="130">
        <v>203.91399999999999</v>
      </c>
      <c r="I214" s="131"/>
      <c r="J214" s="132">
        <f>ROUND(I214*H214,2)</f>
        <v>0</v>
      </c>
      <c r="K214" s="128" t="s">
        <v>119</v>
      </c>
      <c r="L214" s="30"/>
      <c r="M214" s="133" t="s">
        <v>1</v>
      </c>
      <c r="N214" s="134" t="s">
        <v>42</v>
      </c>
      <c r="P214" s="135">
        <f>O214*H214</f>
        <v>0</v>
      </c>
      <c r="Q214" s="135">
        <v>1.0000000000000001E-5</v>
      </c>
      <c r="R214" s="135">
        <f>Q214*H214</f>
        <v>2.03914E-3</v>
      </c>
      <c r="S214" s="135">
        <v>0</v>
      </c>
      <c r="T214" s="136">
        <f>S214*H214</f>
        <v>0</v>
      </c>
      <c r="AR214" s="137" t="s">
        <v>143</v>
      </c>
      <c r="AT214" s="137" t="s">
        <v>115</v>
      </c>
      <c r="AU214" s="137" t="s">
        <v>84</v>
      </c>
      <c r="AY214" s="15" t="s">
        <v>112</v>
      </c>
      <c r="BE214" s="138">
        <f>IF(N214="základní",J214,0)</f>
        <v>0</v>
      </c>
      <c r="BF214" s="138">
        <f>IF(N214="snížená",J214,0)</f>
        <v>0</v>
      </c>
      <c r="BG214" s="138">
        <f>IF(N214="zákl. přenesená",J214,0)</f>
        <v>0</v>
      </c>
      <c r="BH214" s="138">
        <f>IF(N214="sníž. přenesená",J214,0)</f>
        <v>0</v>
      </c>
      <c r="BI214" s="138">
        <f>IF(N214="nulová",J214,0)</f>
        <v>0</v>
      </c>
      <c r="BJ214" s="15" t="s">
        <v>82</v>
      </c>
      <c r="BK214" s="138">
        <f>ROUND(I214*H214,2)</f>
        <v>0</v>
      </c>
      <c r="BL214" s="15" t="s">
        <v>143</v>
      </c>
      <c r="BM214" s="137" t="s">
        <v>221</v>
      </c>
    </row>
    <row r="215" spans="2:65" s="12" customFormat="1">
      <c r="B215" s="139"/>
      <c r="D215" s="140" t="s">
        <v>122</v>
      </c>
      <c r="E215" s="146" t="s">
        <v>1</v>
      </c>
      <c r="F215" s="141" t="s">
        <v>222</v>
      </c>
      <c r="H215" s="142">
        <v>18.2</v>
      </c>
      <c r="I215" s="143"/>
      <c r="L215" s="139"/>
      <c r="M215" s="144"/>
      <c r="T215" s="145"/>
      <c r="AT215" s="146" t="s">
        <v>122</v>
      </c>
      <c r="AU215" s="146" t="s">
        <v>84</v>
      </c>
      <c r="AV215" s="12" t="s">
        <v>84</v>
      </c>
      <c r="AW215" s="12" t="s">
        <v>34</v>
      </c>
      <c r="AX215" s="12" t="s">
        <v>77</v>
      </c>
      <c r="AY215" s="146" t="s">
        <v>112</v>
      </c>
    </row>
    <row r="216" spans="2:65" s="12" customFormat="1">
      <c r="B216" s="139"/>
      <c r="D216" s="140" t="s">
        <v>122</v>
      </c>
      <c r="E216" s="146" t="s">
        <v>1</v>
      </c>
      <c r="F216" s="141" t="s">
        <v>223</v>
      </c>
      <c r="H216" s="142">
        <v>16.3</v>
      </c>
      <c r="I216" s="143"/>
      <c r="L216" s="139"/>
      <c r="M216" s="144"/>
      <c r="T216" s="145"/>
      <c r="AT216" s="146" t="s">
        <v>122</v>
      </c>
      <c r="AU216" s="146" t="s">
        <v>84</v>
      </c>
      <c r="AV216" s="12" t="s">
        <v>84</v>
      </c>
      <c r="AW216" s="12" t="s">
        <v>34</v>
      </c>
      <c r="AX216" s="12" t="s">
        <v>77</v>
      </c>
      <c r="AY216" s="146" t="s">
        <v>112</v>
      </c>
    </row>
    <row r="217" spans="2:65" s="12" customFormat="1">
      <c r="B217" s="139"/>
      <c r="D217" s="140" t="s">
        <v>122</v>
      </c>
      <c r="E217" s="146" t="s">
        <v>1</v>
      </c>
      <c r="F217" s="141" t="s">
        <v>224</v>
      </c>
      <c r="H217" s="142">
        <v>16.3</v>
      </c>
      <c r="I217" s="143"/>
      <c r="L217" s="139"/>
      <c r="M217" s="144"/>
      <c r="T217" s="145"/>
      <c r="AT217" s="146" t="s">
        <v>122</v>
      </c>
      <c r="AU217" s="146" t="s">
        <v>84</v>
      </c>
      <c r="AV217" s="12" t="s">
        <v>84</v>
      </c>
      <c r="AW217" s="12" t="s">
        <v>34</v>
      </c>
      <c r="AX217" s="12" t="s">
        <v>77</v>
      </c>
      <c r="AY217" s="146" t="s">
        <v>112</v>
      </c>
    </row>
    <row r="218" spans="2:65" s="12" customFormat="1">
      <c r="B218" s="139"/>
      <c r="D218" s="140" t="s">
        <v>122</v>
      </c>
      <c r="E218" s="146" t="s">
        <v>1</v>
      </c>
      <c r="F218" s="141" t="s">
        <v>225</v>
      </c>
      <c r="H218" s="142">
        <v>18.21</v>
      </c>
      <c r="I218" s="143"/>
      <c r="L218" s="139"/>
      <c r="M218" s="144"/>
      <c r="T218" s="145"/>
      <c r="AT218" s="146" t="s">
        <v>122</v>
      </c>
      <c r="AU218" s="146" t="s">
        <v>84</v>
      </c>
      <c r="AV218" s="12" t="s">
        <v>84</v>
      </c>
      <c r="AW218" s="12" t="s">
        <v>34</v>
      </c>
      <c r="AX218" s="12" t="s">
        <v>77</v>
      </c>
      <c r="AY218" s="146" t="s">
        <v>112</v>
      </c>
    </row>
    <row r="219" spans="2:65" s="12" customFormat="1">
      <c r="B219" s="139"/>
      <c r="D219" s="140" t="s">
        <v>122</v>
      </c>
      <c r="E219" s="146" t="s">
        <v>1</v>
      </c>
      <c r="F219" s="141" t="s">
        <v>226</v>
      </c>
      <c r="H219" s="142">
        <v>12.4</v>
      </c>
      <c r="I219" s="143"/>
      <c r="L219" s="139"/>
      <c r="M219" s="144"/>
      <c r="T219" s="145"/>
      <c r="AT219" s="146" t="s">
        <v>122</v>
      </c>
      <c r="AU219" s="146" t="s">
        <v>84</v>
      </c>
      <c r="AV219" s="12" t="s">
        <v>84</v>
      </c>
      <c r="AW219" s="12" t="s">
        <v>34</v>
      </c>
      <c r="AX219" s="12" t="s">
        <v>77</v>
      </c>
      <c r="AY219" s="146" t="s">
        <v>112</v>
      </c>
    </row>
    <row r="220" spans="2:65" s="12" customFormat="1">
      <c r="B220" s="139"/>
      <c r="D220" s="140" t="s">
        <v>122</v>
      </c>
      <c r="E220" s="146" t="s">
        <v>1</v>
      </c>
      <c r="F220" s="141" t="s">
        <v>227</v>
      </c>
      <c r="H220" s="142">
        <v>19.28</v>
      </c>
      <c r="I220" s="143"/>
      <c r="L220" s="139"/>
      <c r="M220" s="144"/>
      <c r="T220" s="145"/>
      <c r="AT220" s="146" t="s">
        <v>122</v>
      </c>
      <c r="AU220" s="146" t="s">
        <v>84</v>
      </c>
      <c r="AV220" s="12" t="s">
        <v>84</v>
      </c>
      <c r="AW220" s="12" t="s">
        <v>34</v>
      </c>
      <c r="AX220" s="12" t="s">
        <v>77</v>
      </c>
      <c r="AY220" s="146" t="s">
        <v>112</v>
      </c>
    </row>
    <row r="221" spans="2:65" s="12" customFormat="1">
      <c r="B221" s="139"/>
      <c r="D221" s="140" t="s">
        <v>122</v>
      </c>
      <c r="E221" s="146" t="s">
        <v>1</v>
      </c>
      <c r="F221" s="141" t="s">
        <v>228</v>
      </c>
      <c r="H221" s="142">
        <v>12.8</v>
      </c>
      <c r="I221" s="143"/>
      <c r="L221" s="139"/>
      <c r="M221" s="144"/>
      <c r="T221" s="145"/>
      <c r="AT221" s="146" t="s">
        <v>122</v>
      </c>
      <c r="AU221" s="146" t="s">
        <v>84</v>
      </c>
      <c r="AV221" s="12" t="s">
        <v>84</v>
      </c>
      <c r="AW221" s="12" t="s">
        <v>34</v>
      </c>
      <c r="AX221" s="12" t="s">
        <v>77</v>
      </c>
      <c r="AY221" s="146" t="s">
        <v>112</v>
      </c>
    </row>
    <row r="222" spans="2:65" s="12" customFormat="1">
      <c r="B222" s="139"/>
      <c r="D222" s="140" t="s">
        <v>122</v>
      </c>
      <c r="E222" s="146" t="s">
        <v>1</v>
      </c>
      <c r="F222" s="141" t="s">
        <v>229</v>
      </c>
      <c r="H222" s="142">
        <v>18.66</v>
      </c>
      <c r="I222" s="143"/>
      <c r="L222" s="139"/>
      <c r="M222" s="144"/>
      <c r="T222" s="145"/>
      <c r="AT222" s="146" t="s">
        <v>122</v>
      </c>
      <c r="AU222" s="146" t="s">
        <v>84</v>
      </c>
      <c r="AV222" s="12" t="s">
        <v>84</v>
      </c>
      <c r="AW222" s="12" t="s">
        <v>34</v>
      </c>
      <c r="AX222" s="12" t="s">
        <v>77</v>
      </c>
      <c r="AY222" s="146" t="s">
        <v>112</v>
      </c>
    </row>
    <row r="223" spans="2:65" s="12" customFormat="1" ht="22.5">
      <c r="B223" s="139"/>
      <c r="D223" s="140" t="s">
        <v>122</v>
      </c>
      <c r="E223" s="146" t="s">
        <v>1</v>
      </c>
      <c r="F223" s="141" t="s">
        <v>230</v>
      </c>
      <c r="H223" s="142">
        <v>53.08</v>
      </c>
      <c r="I223" s="143"/>
      <c r="L223" s="139"/>
      <c r="M223" s="144"/>
      <c r="T223" s="145"/>
      <c r="AT223" s="146" t="s">
        <v>122</v>
      </c>
      <c r="AU223" s="146" t="s">
        <v>84</v>
      </c>
      <c r="AV223" s="12" t="s">
        <v>84</v>
      </c>
      <c r="AW223" s="12" t="s">
        <v>34</v>
      </c>
      <c r="AX223" s="12" t="s">
        <v>77</v>
      </c>
      <c r="AY223" s="146" t="s">
        <v>112</v>
      </c>
    </row>
    <row r="224" spans="2:65" s="12" customFormat="1">
      <c r="B224" s="139"/>
      <c r="D224" s="140" t="s">
        <v>122</v>
      </c>
      <c r="E224" s="146" t="s">
        <v>1</v>
      </c>
      <c r="F224" s="141" t="s">
        <v>231</v>
      </c>
      <c r="H224" s="142">
        <v>18.684000000000001</v>
      </c>
      <c r="I224" s="143"/>
      <c r="L224" s="139"/>
      <c r="M224" s="144"/>
      <c r="T224" s="145"/>
      <c r="AT224" s="146" t="s">
        <v>122</v>
      </c>
      <c r="AU224" s="146" t="s">
        <v>84</v>
      </c>
      <c r="AV224" s="12" t="s">
        <v>84</v>
      </c>
      <c r="AW224" s="12" t="s">
        <v>34</v>
      </c>
      <c r="AX224" s="12" t="s">
        <v>77</v>
      </c>
      <c r="AY224" s="146" t="s">
        <v>112</v>
      </c>
    </row>
    <row r="225" spans="2:51" s="13" customFormat="1">
      <c r="B225" s="147"/>
      <c r="D225" s="140" t="s">
        <v>122</v>
      </c>
      <c r="E225" s="148" t="s">
        <v>1</v>
      </c>
      <c r="F225" s="149" t="s">
        <v>155</v>
      </c>
      <c r="H225" s="150">
        <v>203.91400000000002</v>
      </c>
      <c r="I225" s="151"/>
      <c r="L225" s="147"/>
      <c r="M225" s="167"/>
      <c r="N225" s="168"/>
      <c r="O225" s="168"/>
      <c r="P225" s="168"/>
      <c r="Q225" s="168"/>
      <c r="R225" s="168"/>
      <c r="S225" s="168"/>
      <c r="T225" s="169"/>
      <c r="AT225" s="148" t="s">
        <v>122</v>
      </c>
      <c r="AU225" s="148" t="s">
        <v>84</v>
      </c>
      <c r="AV225" s="13" t="s">
        <v>120</v>
      </c>
      <c r="AW225" s="13" t="s">
        <v>34</v>
      </c>
      <c r="AX225" s="13" t="s">
        <v>82</v>
      </c>
      <c r="AY225" s="148" t="s">
        <v>112</v>
      </c>
    </row>
    <row r="226" spans="2:51" s="1" customFormat="1" ht="6.95" customHeight="1">
      <c r="B226" s="42"/>
      <c r="C226" s="43"/>
      <c r="D226" s="43"/>
      <c r="E226" s="43"/>
      <c r="F226" s="43"/>
      <c r="G226" s="43"/>
      <c r="H226" s="43"/>
      <c r="I226" s="43"/>
      <c r="J226" s="43"/>
      <c r="K226" s="43"/>
      <c r="L226" s="30"/>
    </row>
  </sheetData>
  <autoFilter ref="C117:K225"/>
  <mergeCells count="6">
    <mergeCell ref="E110:H110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2025-01-02 - Dodání a mon...</vt:lpstr>
      <vt:lpstr>'2025-01-02 - Dodání a mon...'!Názvy_tisku</vt:lpstr>
      <vt:lpstr>'Rekapitulace stavby'!Názvy_tisku</vt:lpstr>
      <vt:lpstr>'2025-01-02 - Dodání a mon...'!Oblast_tisku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DESKTOP-HUOAQO8\Zaneta</dc:creator>
  <cp:lastModifiedBy>Slavíková Dagmar</cp:lastModifiedBy>
  <cp:lastPrinted>2025-04-25T11:59:50Z</cp:lastPrinted>
  <dcterms:created xsi:type="dcterms:W3CDTF">2025-04-22T07:13:28Z</dcterms:created>
  <dcterms:modified xsi:type="dcterms:W3CDTF">2025-04-25T12:00:59Z</dcterms:modified>
</cp:coreProperties>
</file>