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Sdilene_ULA\Usek provozne technicky\Dokumenty_Sdilene\OSUN\03_NEMCV\24 - OSUN\Požadavek VZ\2025\4_CV - OPRAVA PODLAHY - stravovací prostor myčka\"/>
    </mc:Choice>
  </mc:AlternateContent>
  <bookViews>
    <workbookView xWindow="0" yWindow="0" windowWidth="28740" windowHeight="1164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Pol'!$A$1:$U$65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2" l="1"/>
  <c r="AC55" i="12" l="1"/>
  <c r="F39" i="1" s="1"/>
  <c r="G9" i="12"/>
  <c r="G8" i="12" s="1"/>
  <c r="I47" i="1" s="1"/>
  <c r="I9" i="12"/>
  <c r="I8" i="12" s="1"/>
  <c r="K9" i="12"/>
  <c r="K8" i="12" s="1"/>
  <c r="O9" i="12"/>
  <c r="O8" i="12" s="1"/>
  <c r="Q9" i="12"/>
  <c r="Q8" i="12" s="1"/>
  <c r="U9" i="12"/>
  <c r="U8" i="12" s="1"/>
  <c r="F11" i="12"/>
  <c r="G11" i="12" s="1"/>
  <c r="I11" i="12"/>
  <c r="K11" i="12"/>
  <c r="K10" i="12" s="1"/>
  <c r="O11" i="12"/>
  <c r="O10" i="12" s="1"/>
  <c r="Q11" i="12"/>
  <c r="Q10" i="12" s="1"/>
  <c r="U11" i="12"/>
  <c r="U10" i="12" s="1"/>
  <c r="F12" i="12"/>
  <c r="G12" i="12" s="1"/>
  <c r="M12" i="12" s="1"/>
  <c r="I12" i="12"/>
  <c r="K12" i="12"/>
  <c r="O12" i="12"/>
  <c r="Q12" i="12"/>
  <c r="U12" i="12"/>
  <c r="F14" i="12"/>
  <c r="G14" i="12"/>
  <c r="M14" i="12" s="1"/>
  <c r="M13" i="12" s="1"/>
  <c r="I14" i="12"/>
  <c r="I13" i="12" s="1"/>
  <c r="K14" i="12"/>
  <c r="K13" i="12" s="1"/>
  <c r="O14" i="12"/>
  <c r="O13" i="12" s="1"/>
  <c r="Q14" i="12"/>
  <c r="Q13" i="12" s="1"/>
  <c r="U14" i="12"/>
  <c r="U13" i="12" s="1"/>
  <c r="F16" i="12"/>
  <c r="G16" i="12"/>
  <c r="M16" i="12" s="1"/>
  <c r="M15" i="12" s="1"/>
  <c r="I16" i="12"/>
  <c r="I15" i="12" s="1"/>
  <c r="K16" i="12"/>
  <c r="K15" i="12" s="1"/>
  <c r="O16" i="12"/>
  <c r="O15" i="12" s="1"/>
  <c r="Q16" i="12"/>
  <c r="Q15" i="12" s="1"/>
  <c r="U16" i="12"/>
  <c r="U15" i="12" s="1"/>
  <c r="F18" i="12"/>
  <c r="G18" i="12" s="1"/>
  <c r="G17" i="12" s="1"/>
  <c r="I51" i="1" s="1"/>
  <c r="I18" i="12"/>
  <c r="I17" i="12" s="1"/>
  <c r="K18" i="12"/>
  <c r="K17" i="12" s="1"/>
  <c r="O18" i="12"/>
  <c r="O17" i="12" s="1"/>
  <c r="Q18" i="12"/>
  <c r="Q17" i="12" s="1"/>
  <c r="U18" i="12"/>
  <c r="F19" i="12"/>
  <c r="G19" i="12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F22" i="12"/>
  <c r="G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4" i="12"/>
  <c r="G24" i="12" s="1"/>
  <c r="M24" i="12" s="1"/>
  <c r="I24" i="12"/>
  <c r="K24" i="12"/>
  <c r="O24" i="12"/>
  <c r="Q24" i="12"/>
  <c r="U24" i="12"/>
  <c r="F25" i="12"/>
  <c r="G25" i="12" s="1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8" i="12"/>
  <c r="G28" i="12" s="1"/>
  <c r="I28" i="12"/>
  <c r="I27" i="12" s="1"/>
  <c r="K28" i="12"/>
  <c r="K27" i="12" s="1"/>
  <c r="O28" i="12"/>
  <c r="O27" i="12" s="1"/>
  <c r="Q28" i="12"/>
  <c r="Q27" i="12" s="1"/>
  <c r="U28" i="12"/>
  <c r="U27" i="12" s="1"/>
  <c r="F30" i="12"/>
  <c r="G30" i="12"/>
  <c r="M30" i="12" s="1"/>
  <c r="I30" i="12"/>
  <c r="I29" i="12" s="1"/>
  <c r="K30" i="12"/>
  <c r="K29" i="12" s="1"/>
  <c r="O30" i="12"/>
  <c r="O29" i="12" s="1"/>
  <c r="Q30" i="12"/>
  <c r="U30" i="12"/>
  <c r="F31" i="12"/>
  <c r="G31" i="12" s="1"/>
  <c r="M31" i="12" s="1"/>
  <c r="I31" i="12"/>
  <c r="K31" i="12"/>
  <c r="O31" i="12"/>
  <c r="Q31" i="12"/>
  <c r="U31" i="12"/>
  <c r="F32" i="12"/>
  <c r="G32" i="12"/>
  <c r="M32" i="12" s="1"/>
  <c r="I32" i="12"/>
  <c r="K32" i="12"/>
  <c r="O32" i="12"/>
  <c r="Q32" i="12"/>
  <c r="U32" i="12"/>
  <c r="F34" i="12"/>
  <c r="G34" i="12" s="1"/>
  <c r="G33" i="12" s="1"/>
  <c r="I55" i="1" s="1"/>
  <c r="I34" i="12"/>
  <c r="K34" i="12"/>
  <c r="O34" i="12"/>
  <c r="O33" i="12" s="1"/>
  <c r="Q34" i="12"/>
  <c r="Q33" i="12" s="1"/>
  <c r="U34" i="12"/>
  <c r="U33" i="12" s="1"/>
  <c r="F35" i="12"/>
  <c r="G35" i="12" s="1"/>
  <c r="M35" i="12" s="1"/>
  <c r="I35" i="12"/>
  <c r="K35" i="12"/>
  <c r="O35" i="12"/>
  <c r="Q35" i="12"/>
  <c r="U35" i="12"/>
  <c r="F36" i="12"/>
  <c r="G36" i="12"/>
  <c r="M36" i="12" s="1"/>
  <c r="I36" i="12"/>
  <c r="K36" i="12"/>
  <c r="O36" i="12"/>
  <c r="Q36" i="12"/>
  <c r="U36" i="12"/>
  <c r="F37" i="12"/>
  <c r="G37" i="12"/>
  <c r="M37" i="12" s="1"/>
  <c r="I37" i="12"/>
  <c r="K37" i="12"/>
  <c r="O37" i="12"/>
  <c r="Q37" i="12"/>
  <c r="U37" i="12"/>
  <c r="F39" i="12"/>
  <c r="G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6" i="12"/>
  <c r="G46" i="12" s="1"/>
  <c r="M46" i="12" s="1"/>
  <c r="I46" i="12"/>
  <c r="K46" i="12"/>
  <c r="O46" i="12"/>
  <c r="Q46" i="12"/>
  <c r="U46" i="12"/>
  <c r="F48" i="12"/>
  <c r="G48" i="12" s="1"/>
  <c r="I48" i="12"/>
  <c r="K48" i="12"/>
  <c r="O48" i="12"/>
  <c r="O47" i="12" s="1"/>
  <c r="Q48" i="12"/>
  <c r="U48" i="12"/>
  <c r="F49" i="12"/>
  <c r="G49" i="12" s="1"/>
  <c r="M49" i="12" s="1"/>
  <c r="I49" i="12"/>
  <c r="K49" i="12"/>
  <c r="O49" i="12"/>
  <c r="Q49" i="12"/>
  <c r="U49" i="12"/>
  <c r="F50" i="12"/>
  <c r="G50" i="12" s="1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3" i="12"/>
  <c r="G53" i="12"/>
  <c r="M53" i="12" s="1"/>
  <c r="M52" i="12" s="1"/>
  <c r="I53" i="12"/>
  <c r="I52" i="12" s="1"/>
  <c r="K53" i="12"/>
  <c r="K52" i="12" s="1"/>
  <c r="O53" i="12"/>
  <c r="O52" i="12" s="1"/>
  <c r="Q53" i="12"/>
  <c r="Q52" i="12" s="1"/>
  <c r="U53" i="12"/>
  <c r="U52" i="12" s="1"/>
  <c r="I20" i="1"/>
  <c r="I18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AD55" i="12" l="1"/>
  <c r="G39" i="1" s="1"/>
  <c r="G40" i="1" s="1"/>
  <c r="G25" i="1" s="1"/>
  <c r="F40" i="1"/>
  <c r="G23" i="1" s="1"/>
  <c r="G29" i="1" s="1"/>
  <c r="I39" i="1"/>
  <c r="I40" i="1" s="1"/>
  <c r="U21" i="12"/>
  <c r="K33" i="12"/>
  <c r="Q21" i="12"/>
  <c r="K38" i="12"/>
  <c r="I38" i="12"/>
  <c r="I33" i="12"/>
  <c r="O21" i="12"/>
  <c r="O38" i="12"/>
  <c r="K47" i="12"/>
  <c r="I47" i="12"/>
  <c r="G52" i="12"/>
  <c r="I58" i="1" s="1"/>
  <c r="I19" i="1" s="1"/>
  <c r="U47" i="12"/>
  <c r="U38" i="12"/>
  <c r="U29" i="12"/>
  <c r="K21" i="12"/>
  <c r="I10" i="12"/>
  <c r="Q47" i="12"/>
  <c r="Q38" i="12"/>
  <c r="Q29" i="12"/>
  <c r="I21" i="12"/>
  <c r="U17" i="12"/>
  <c r="M28" i="12"/>
  <c r="M27" i="12" s="1"/>
  <c r="G27" i="12"/>
  <c r="I53" i="1" s="1"/>
  <c r="G47" i="12"/>
  <c r="I57" i="1" s="1"/>
  <c r="M48" i="12"/>
  <c r="M47" i="12" s="1"/>
  <c r="M39" i="12"/>
  <c r="M38" i="12" s="1"/>
  <c r="G38" i="12"/>
  <c r="I56" i="1" s="1"/>
  <c r="M29" i="12"/>
  <c r="M11" i="12"/>
  <c r="M10" i="12" s="1"/>
  <c r="G10" i="12"/>
  <c r="M22" i="12"/>
  <c r="M21" i="12" s="1"/>
  <c r="G21" i="12"/>
  <c r="I52" i="1" s="1"/>
  <c r="M34" i="12"/>
  <c r="M33" i="12" s="1"/>
  <c r="M18" i="12"/>
  <c r="M17" i="12" s="1"/>
  <c r="M9" i="12"/>
  <c r="M8" i="12" s="1"/>
  <c r="G13" i="12"/>
  <c r="I49" i="1" s="1"/>
  <c r="G29" i="12"/>
  <c r="I54" i="1" s="1"/>
  <c r="G15" i="12"/>
  <c r="I50" i="1" s="1"/>
  <c r="J39" i="1"/>
  <c r="G28" i="1" l="1"/>
  <c r="J40" i="1"/>
  <c r="G55" i="12"/>
  <c r="I48" i="1"/>
  <c r="I17" i="1"/>
  <c r="I59" i="1" l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<sst xmlns="http://schemas.openxmlformats.org/spreadsheetml/2006/main" count="343" uniqueCount="188">
  <si>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</si>
  <si>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</si>
  <si>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</si>
  <si>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</si>
  <si>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</si>
  <si>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</si>
  <si>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</si>
  <si>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</si>
  <si>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</si>
  <si>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</si>
  <si>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</si>
  <si>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</si>
  <si>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</si>
  <si>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</si>
  <si>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</si>
  <si>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</si>
  <si>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</si>
  <si>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</si>
  <si>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</si>
  <si>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</si>
  <si>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</si>
  <si>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</si>
  <si>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</si>
  <si>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</si>
  <si>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</si>
  <si>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</si>
  <si>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</si>
  <si>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</si>
  <si>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</si>
  <si>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</si>
  <si>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</si>
  <si>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</si>
  <si>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</si>
  <si>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</si>
  <si>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</si>
  <si>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</si>
  <si>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</si>
  <si>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</si>
  <si>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</si>
  <si>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</si>
  <si>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</si>
  <si>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</si>
  <si>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</si>
  <si>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Nemocnice Chomutov</t>
  </si>
  <si>
    <t>Rozpočet:</t>
  </si>
  <si>
    <t>Misto</t>
  </si>
  <si>
    <t>Bc. Petr Katrev</t>
  </si>
  <si>
    <t>Krajská zdravotní a.s.</t>
  </si>
  <si>
    <t xml:space="preserve"> Oprava podlahy a zdí - stravovací provoz, prostor myčky v NEMCV. </t>
  </si>
  <si>
    <t>Sociální péče 3316/ 12A</t>
  </si>
  <si>
    <t>Ústí nad Labem</t>
  </si>
  <si>
    <t>400 11</t>
  </si>
  <si>
    <t>25488627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</si>
  <si>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</si>
  <si>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</si>
  <si>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</si>
  <si>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</si>
  <si>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</si>
  <si>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</si>
  <si>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</si>
  <si>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63</t>
  </si>
  <si>
    <t>Podlahy a podlahové konstrukce</t>
  </si>
  <si>
    <t>93</t>
  </si>
  <si>
    <t>Dokončovací práce inž.staveb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</si>
  <si>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</si>
  <si>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</si>
  <si>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</si>
  <si>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</si>
  <si>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</si>
  <si>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</si>
  <si>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</si>
  <si>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</si>
  <si>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</si>
  <si>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</si>
  <si>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</si>
  <si>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</si>
  <si>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771</t>
  </si>
  <si>
    <t>Podlahy z dlaždic a obklady</t>
  </si>
  <si>
    <t>781</t>
  </si>
  <si>
    <t>Obklady keramické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</si>
  <si>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</si>
  <si>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</si>
  <si>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</si>
  <si>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</si>
  <si>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</si>
  <si>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</si>
  <si>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</si>
  <si>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</si>
  <si>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</si>
  <si>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</si>
  <si>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</si>
  <si>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</si>
  <si>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</si>
  <si>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</si>
  <si>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</si>
  <si>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</si>
  <si>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</si>
  <si>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</si>
  <si>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</si>
  <si>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</si>
  <si>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</si>
  <si>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</si>
  <si>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</si>
  <si>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</si>
  <si>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</si>
  <si>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</si>
  <si>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</si>
  <si>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</si>
  <si>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</si>
  <si>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113231320R00</t>
  </si>
  <si>
    <t>Bourání odvodňovacího žlabu, zatíž. C250, š.200 mm</t>
  </si>
  <si>
    <t>m</t>
  </si>
  <si>
    <t>POL1_0</t>
  </si>
  <si>
    <t>632421401R00</t>
  </si>
  <si>
    <t>provedení penetrace podkladu stěn, Shönox SHP</t>
  </si>
  <si>
    <t>m2</t>
  </si>
  <si>
    <t>Provedení penetrace podkladu podlah, Shönox KH</t>
  </si>
  <si>
    <t>55231856R</t>
  </si>
  <si>
    <t>Antikorový Podl. žlab l=4150 mm, snížený s okrajem pro plný rošt a diletační pásku</t>
  </si>
  <si>
    <t>kus</t>
  </si>
  <si>
    <t>POL3_0</t>
  </si>
  <si>
    <t>952901111R00</t>
  </si>
  <si>
    <t>Vyčištění budov o výšce podlaží do 4 m</t>
  </si>
  <si>
    <t>965081713R00</t>
  </si>
  <si>
    <t>Bourání dlažeb keramických tl.10 mm, nad 1 m2</t>
  </si>
  <si>
    <t>965048150R00</t>
  </si>
  <si>
    <t>Dočištění povrchu po vybourání dlažeb, tmel do 50%</t>
  </si>
  <si>
    <t>965081713RT1</t>
  </si>
  <si>
    <t>Bourání dlažeb keramických tl.10 mm, nad 1 m2, ručně, dlaždice keramické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</si>
  <si>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</si>
  <si>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</si>
  <si>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</si>
  <si>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</si>
  <si>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</si>
  <si>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</si>
  <si>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</si>
  <si>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</si>
  <si>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</t>
  </si>
  <si>
    <t>979990111R00</t>
  </si>
  <si>
    <t>Poplatek za uložení suti - stavební keramika, skupina odpadu 170103</t>
  </si>
  <si>
    <t>998011002R00</t>
  </si>
  <si>
    <t>Přesun hmot pro budovy zděné výšky do 12 m</t>
  </si>
  <si>
    <t>711212000RW4</t>
  </si>
  <si>
    <t>Penetrace podkladu pod hydroizolační hmoty, včetně dodávky, Köster Polysil TG5 00</t>
  </si>
  <si>
    <t>711212002RW5</t>
  </si>
  <si>
    <t>Stěrka hydroizolační, vč. dodávky HI hmoty, Köster NB 4000, dvousložková, flexibilní, 3x, proti tlakové vodě</t>
  </si>
  <si>
    <t>998711202R00</t>
  </si>
  <si>
    <t>Přesun hmot pro izolace proti vodě, výšky do 12 m</t>
  </si>
  <si>
    <t>721200002RA0</t>
  </si>
  <si>
    <t>Kanalizace vnitřní odpadní PP, D 110 x 2,7 mm</t>
  </si>
  <si>
    <t>POL2_0</t>
  </si>
  <si>
    <t>721194109R00</t>
  </si>
  <si>
    <t>Vyvedení odpadních výpustek, D 110 x 2,3 mm</t>
  </si>
  <si>
    <t>721194107R00</t>
  </si>
  <si>
    <t>Vyvedení odpadních výpustek, D 75 x 1,9 mm</t>
  </si>
  <si>
    <t>721213041RT3</t>
  </si>
  <si>
    <t>Montáž  odtokového žlabu, s betonáží prostoru, s dodávkou betonové směsi, standardní výška odtoku</t>
  </si>
  <si>
    <t>771575012RAJ</t>
  </si>
  <si>
    <t>epoxidová spárovací hmota Schönox CF, gray 5 kg, spotřeba 0,3 kg/ m2</t>
  </si>
  <si>
    <t>771575107RV5</t>
  </si>
  <si>
    <t>Montáž podlah keram.,režné hladké, tmel, 20x20 cm, lepidlo Schönox Q 12 flex</t>
  </si>
  <si>
    <t>597642020R</t>
  </si>
  <si>
    <t>Dlažba Rako Taurus Industrial šedá 20x20 cm protis</t>
  </si>
  <si>
    <t>771100020RAA</t>
  </si>
  <si>
    <t>Vyrovnání podkladu vyrovnávací maltou Schönox PL, spotřeba 1,6 kg/ m2/  mm</t>
  </si>
  <si>
    <t>771100020RAC</t>
  </si>
  <si>
    <t>Vyrovnání podkladu samoniv.hmotou  Schönox DSP, spotřeba 1,8 kg/ m2/ mm</t>
  </si>
  <si>
    <t>771101101R00</t>
  </si>
  <si>
    <t>Vysávání podlah prům.vysavačem pro pokládku dlažby</t>
  </si>
  <si>
    <t>771578011R00</t>
  </si>
  <si>
    <t>Spára podlaha - stěna, silikonem</t>
  </si>
  <si>
    <t>998771202R00</t>
  </si>
  <si>
    <t>Přesun hmot pro podlahy z dlaždic, výšky do 12 m</t>
  </si>
  <si>
    <t>781471107R00</t>
  </si>
  <si>
    <t>Obklad vnitř.stěn,keram.režný,hladký, 20x20 cm,  lepidlo Schönox Q 12 flex.</t>
  </si>
  <si>
    <t>781491001R00</t>
  </si>
  <si>
    <t>Montáž lišt k obkladům</t>
  </si>
  <si>
    <t>781497111RS2</t>
  </si>
  <si>
    <t>Lišta hliníková ukončovacích k obkladům , profil RB, pro tloušťku obkladu 8 mm</t>
  </si>
  <si>
    <t>998781202R00</t>
  </si>
  <si>
    <t>Přesun hmot pro obklady keramické, výšky do 12 m</t>
  </si>
  <si>
    <t>005124010R</t>
  </si>
  <si>
    <t>Koordinační činnost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</si>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</sst>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3" borderId="52" xfId="0" applyFill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43" xfId="0" applyFont="1" applyBorder="1" applyAlignment="1" applyProtection="1">
      <alignment vertical="center"/>
      <protection locked="0"/>
    </xf>
    <xf numFmtId="49" fontId="0" fillId="0" borderId="39" xfId="0" applyNumberFormat="1" applyBorder="1" applyAlignment="1" applyProtection="1">
      <alignment vertical="center"/>
      <protection locked="0"/>
    </xf>
    <xf numFmtId="49" fontId="0" fillId="0" borderId="39" xfId="0" applyNumberFormat="1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44" xfId="0" applyFont="1" applyBorder="1" applyAlignment="1" applyProtection="1">
      <alignment vertical="center"/>
      <protection locked="0"/>
    </xf>
    <xf numFmtId="49" fontId="0" fillId="0" borderId="40" xfId="0" applyNumberFormat="1" applyBorder="1" applyAlignment="1" applyProtection="1">
      <alignment vertical="center"/>
      <protection locked="0"/>
    </xf>
    <xf numFmtId="49" fontId="0" fillId="0" borderId="40" xfId="0" applyNumberFormat="1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3" borderId="45" xfId="0" applyFill="1" applyBorder="1" applyProtection="1">
      <protection locked="0"/>
    </xf>
    <xf numFmtId="49" fontId="0" fillId="3" borderId="42" xfId="0" applyNumberFormat="1" applyFill="1" applyBorder="1" applyAlignment="1" applyProtection="1">
      <protection locked="0"/>
    </xf>
    <xf numFmtId="49" fontId="0" fillId="3" borderId="42" xfId="0" applyNumberFormat="1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50" xfId="0" applyFill="1" applyBorder="1" applyProtection="1">
      <protection locked="0"/>
    </xf>
    <xf numFmtId="0" fontId="0" fillId="3" borderId="51" xfId="0" applyFill="1" applyBorder="1" applyAlignment="1" applyProtection="1">
      <alignment wrapText="1"/>
      <protection locked="0"/>
    </xf>
    <xf numFmtId="0" fontId="0" fillId="3" borderId="49" xfId="0" applyFill="1" applyBorder="1" applyAlignment="1" applyProtection="1">
      <alignment wrapText="1"/>
      <protection locked="0"/>
    </xf>
    <xf numFmtId="4" fontId="0" fillId="3" borderId="48" xfId="0" applyNumberFormat="1" applyFill="1" applyBorder="1" applyAlignment="1" applyProtection="1">
      <alignment vertical="top"/>
      <protection locked="0"/>
    </xf>
    <xf numFmtId="0" fontId="0" fillId="3" borderId="48" xfId="0" applyFill="1" applyBorder="1" applyAlignment="1" applyProtection="1">
      <alignment vertical="top"/>
      <protection locked="0"/>
    </xf>
    <xf numFmtId="4" fontId="17" fillId="0" borderId="34" xfId="0" applyNumberFormat="1" applyFont="1" applyBorder="1" applyAlignment="1" applyProtection="1">
      <alignment vertical="top" shrinkToFit="1"/>
      <protection locked="0"/>
    </xf>
    <xf numFmtId="0" fontId="17" fillId="0" borderId="34" xfId="0" applyFont="1" applyBorder="1" applyAlignment="1" applyProtection="1">
      <alignment vertical="top" shrinkToFit="1"/>
      <protection locked="0"/>
    </xf>
    <xf numFmtId="0" fontId="17" fillId="0" borderId="26" xfId="0" applyFont="1" applyBorder="1" applyAlignment="1" applyProtection="1">
      <alignment vertical="top" shrinkToFit="1"/>
      <protection locked="0"/>
    </xf>
    <xf numFmtId="0" fontId="17" fillId="0" borderId="0" xfId="0" applyFont="1" applyProtection="1">
      <protection locked="0"/>
    </xf>
    <xf numFmtId="4" fontId="0" fillId="3" borderId="38" xfId="0" applyNumberFormat="1" applyFill="1" applyBorder="1" applyAlignment="1" applyProtection="1">
      <alignment vertical="top" shrinkToFit="1"/>
      <protection locked="0"/>
    </xf>
    <xf numFmtId="0" fontId="0" fillId="3" borderId="38" xfId="0" applyFill="1" applyBorder="1" applyAlignment="1" applyProtection="1">
      <alignment vertical="top" shrinkToFit="1"/>
      <protection locked="0"/>
    </xf>
    <xf numFmtId="0" fontId="0" fillId="3" borderId="10" xfId="0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 applyProtection="1">
      <alignment vertical="top" shrinkToFit="1"/>
      <protection locked="0"/>
    </xf>
    <xf numFmtId="0" fontId="17" fillId="0" borderId="38" xfId="0" applyFont="1" applyBorder="1" applyAlignment="1" applyProtection="1">
      <alignment vertical="top" shrinkToFit="1"/>
      <protection locked="0"/>
    </xf>
    <xf numFmtId="0" fontId="17" fillId="0" borderId="10" xfId="0" applyFont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8" fillId="3" borderId="15" xfId="0" applyFont="1" applyFill="1" applyBorder="1" applyAlignment="1" applyProtection="1">
      <alignment vertical="top"/>
      <protection locked="0"/>
    </xf>
    <xf numFmtId="49" fontId="8" fillId="3" borderId="12" xfId="0" applyNumberFormat="1" applyFont="1" applyFill="1" applyBorder="1" applyAlignment="1" applyProtection="1">
      <alignment vertical="top"/>
      <protection locked="0"/>
    </xf>
    <xf numFmtId="49" fontId="8" fillId="3" borderId="12" xfId="0" applyNumberFormat="1" applyFont="1" applyFill="1" applyBorder="1" applyAlignment="1" applyProtection="1">
      <alignment horizontal="left" vertical="top" wrapText="1"/>
      <protection locked="0"/>
    </xf>
    <xf numFmtId="0" fontId="8" fillId="3" borderId="12" xfId="0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3" borderId="31" xfId="0" applyFill="1" applyBorder="1" applyProtection="1"/>
    <xf numFmtId="49" fontId="0" fillId="3" borderId="31" xfId="0" applyNumberFormat="1" applyFill="1" applyBorder="1" applyProtection="1"/>
    <xf numFmtId="0" fontId="0" fillId="3" borderId="52" xfId="0" applyFill="1" applyBorder="1" applyAlignment="1" applyProtection="1">
      <alignment vertical="top"/>
    </xf>
    <xf numFmtId="49" fontId="0" fillId="3" borderId="52" xfId="0" applyNumberFormat="1" applyFill="1" applyBorder="1" applyAlignment="1" applyProtection="1">
      <alignment vertical="top"/>
    </xf>
    <xf numFmtId="49" fontId="0" fillId="3" borderId="48" xfId="0" applyNumberFormat="1" applyFill="1" applyBorder="1" applyAlignment="1" applyProtection="1">
      <alignment vertical="top"/>
    </xf>
    <xf numFmtId="0" fontId="0" fillId="3" borderId="53" xfId="0" applyFill="1" applyBorder="1" applyAlignment="1" applyProtection="1">
      <alignment vertical="top"/>
    </xf>
    <xf numFmtId="164" fontId="0" fillId="3" borderId="48" xfId="0" applyNumberFormat="1" applyFill="1" applyBorder="1" applyAlignment="1" applyProtection="1">
      <alignment vertical="top"/>
    </xf>
    <xf numFmtId="0" fontId="17" fillId="0" borderId="26" xfId="0" applyFont="1" applyBorder="1" applyAlignment="1" applyProtection="1">
      <alignment vertical="top"/>
    </xf>
    <xf numFmtId="0" fontId="17" fillId="0" borderId="26" xfId="0" applyNumberFormat="1" applyFont="1" applyBorder="1" applyAlignment="1" applyProtection="1">
      <alignment vertical="top"/>
    </xf>
    <xf numFmtId="0" fontId="17" fillId="0" borderId="34" xfId="0" applyNumberFormat="1" applyFont="1" applyBorder="1" applyAlignment="1" applyProtection="1">
      <alignment horizontal="left" vertical="top" wrapText="1"/>
    </xf>
    <xf numFmtId="0" fontId="17" fillId="0" borderId="35" xfId="0" applyFont="1" applyBorder="1" applyAlignment="1" applyProtection="1">
      <alignment vertical="top" shrinkToFit="1"/>
    </xf>
    <xf numFmtId="164" fontId="17" fillId="0" borderId="34" xfId="0" applyNumberFormat="1" applyFont="1" applyBorder="1" applyAlignment="1" applyProtection="1">
      <alignment vertical="top" shrinkToFit="1"/>
    </xf>
    <xf numFmtId="0" fontId="0" fillId="3" borderId="10" xfId="0" applyFill="1" applyBorder="1" applyAlignment="1" applyProtection="1">
      <alignment vertical="top"/>
    </xf>
    <xf numFmtId="0" fontId="0" fillId="3" borderId="10" xfId="0" applyNumberFormat="1" applyFill="1" applyBorder="1" applyAlignment="1" applyProtection="1">
      <alignment vertical="top"/>
    </xf>
    <xf numFmtId="0" fontId="0" fillId="3" borderId="38" xfId="0" applyNumberFormat="1" applyFill="1" applyBorder="1" applyAlignment="1" applyProtection="1">
      <alignment horizontal="left" vertical="top" wrapText="1"/>
    </xf>
    <xf numFmtId="0" fontId="0" fillId="3" borderId="37" xfId="0" applyFill="1" applyBorder="1" applyAlignment="1" applyProtection="1">
      <alignment vertical="top" shrinkToFit="1"/>
    </xf>
    <xf numFmtId="164" fontId="0" fillId="3" borderId="38" xfId="0" applyNumberFormat="1" applyFill="1" applyBorder="1" applyAlignment="1" applyProtection="1">
      <alignment vertical="top" shrinkToFit="1"/>
    </xf>
    <xf numFmtId="0" fontId="17" fillId="0" borderId="10" xfId="0" applyFont="1" applyBorder="1" applyAlignment="1" applyProtection="1">
      <alignment vertical="top"/>
    </xf>
    <xf numFmtId="0" fontId="17" fillId="0" borderId="10" xfId="0" applyNumberFormat="1" applyFont="1" applyBorder="1" applyAlignment="1" applyProtection="1">
      <alignment vertical="top"/>
    </xf>
    <xf numFmtId="0" fontId="17" fillId="0" borderId="38" xfId="0" applyNumberFormat="1" applyFont="1" applyBorder="1" applyAlignment="1" applyProtection="1">
      <alignment horizontal="left" vertical="top" wrapText="1"/>
    </xf>
    <xf numFmtId="0" fontId="17" fillId="0" borderId="37" xfId="0" applyFont="1" applyBorder="1" applyAlignment="1" applyProtection="1">
      <alignment vertical="top" shrinkToFit="1"/>
    </xf>
    <xf numFmtId="164" fontId="17" fillId="0" borderId="38" xfId="0" applyNumberFormat="1" applyFont="1" applyBorder="1" applyAlignment="1" applyProtection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45" t="s">
        <v>39</v>
      </c>
      <c r="B2" s="145"/>
      <c r="C2" s="145"/>
      <c r="D2" s="145"/>
      <c r="E2" s="145"/>
      <c r="F2" s="145"/>
      <c r="G2" s="14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abSelected="1" topLeftCell="B6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154" t="s">
        <v>42</v>
      </c>
      <c r="C1" s="155"/>
      <c r="D1" s="155"/>
      <c r="E1" s="155"/>
      <c r="F1" s="155"/>
      <c r="G1" s="155"/>
      <c r="H1" s="155"/>
      <c r="I1" s="155"/>
      <c r="J1" s="156"/>
    </row>
    <row r="2" spans="1:15" ht="23.25" customHeight="1" x14ac:dyDescent="0.2">
      <c r="A2" s="4"/>
      <c r="B2" s="79" t="s">
        <v>40</v>
      </c>
      <c r="C2" s="80"/>
      <c r="D2" s="147" t="s">
        <v>48</v>
      </c>
      <c r="E2" s="148"/>
      <c r="F2" s="148"/>
      <c r="G2" s="148"/>
      <c r="H2" s="148"/>
      <c r="I2" s="148"/>
      <c r="J2" s="149"/>
      <c r="O2" s="2"/>
    </row>
    <row r="3" spans="1:15" ht="23.25" customHeight="1" x14ac:dyDescent="0.2">
      <c r="A3" s="4"/>
      <c r="B3" s="81" t="s">
        <v>45</v>
      </c>
      <c r="C3" s="82"/>
      <c r="D3" s="169" t="s">
        <v>43</v>
      </c>
      <c r="E3" s="170"/>
      <c r="F3" s="170"/>
      <c r="G3" s="170"/>
      <c r="H3" s="170"/>
      <c r="I3" s="170"/>
      <c r="J3" s="171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 t="s">
        <v>52</v>
      </c>
      <c r="J5" s="11"/>
    </row>
    <row r="6" spans="1:15" ht="15.75" customHeight="1" x14ac:dyDescent="0.2">
      <c r="A6" s="4"/>
      <c r="B6" s="39"/>
      <c r="C6" s="25"/>
      <c r="D6" s="89" t="s">
        <v>49</v>
      </c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 t="s">
        <v>51</v>
      </c>
      <c r="D7" s="78" t="s">
        <v>50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65"/>
      <c r="E11" s="165"/>
      <c r="F11" s="165"/>
      <c r="G11" s="165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183"/>
      <c r="E12" s="183"/>
      <c r="F12" s="183"/>
      <c r="G12" s="183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184"/>
      <c r="E13" s="184"/>
      <c r="F13" s="184"/>
      <c r="G13" s="184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 t="s">
        <v>46</v>
      </c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153"/>
      <c r="F15" s="153"/>
      <c r="G15" s="181"/>
      <c r="H15" s="181"/>
      <c r="I15" s="181" t="s">
        <v>28</v>
      </c>
      <c r="J15" s="182"/>
    </row>
    <row r="16" spans="1:15" ht="23.25" customHeight="1" x14ac:dyDescent="0.2">
      <c r="A16" s="141" t="s">
        <v>23</v>
      </c>
      <c r="B16" s="142" t="s">
        <v>23</v>
      </c>
      <c r="C16" s="56"/>
      <c r="D16" s="57"/>
      <c r="E16" s="150"/>
      <c r="F16" s="151"/>
      <c r="G16" s="150"/>
      <c r="H16" s="151"/>
      <c r="I16" s="150">
        <f>SUMIF(F47:F58,A16,I47:I58)+SUMIF(F47:F58,"PSU",I47:I58)</f>
        <v>0</v>
      </c>
      <c r="J16" s="152"/>
    </row>
    <row r="17" spans="1:10" ht="23.25" customHeight="1" x14ac:dyDescent="0.2">
      <c r="A17" s="141" t="s">
        <v>24</v>
      </c>
      <c r="B17" s="142" t="s">
        <v>24</v>
      </c>
      <c r="C17" s="56"/>
      <c r="D17" s="57"/>
      <c r="E17" s="150"/>
      <c r="F17" s="151"/>
      <c r="G17" s="150"/>
      <c r="H17" s="151"/>
      <c r="I17" s="150">
        <f>SUMIF(F47:F58,A17,I47:I58)</f>
        <v>0</v>
      </c>
      <c r="J17" s="152"/>
    </row>
    <row r="18" spans="1:10" ht="23.25" customHeight="1" x14ac:dyDescent="0.2">
      <c r="A18" s="141" t="s">
        <v>25</v>
      </c>
      <c r="B18" s="142" t="s">
        <v>25</v>
      </c>
      <c r="C18" s="56"/>
      <c r="D18" s="57"/>
      <c r="E18" s="150"/>
      <c r="F18" s="151"/>
      <c r="G18" s="150"/>
      <c r="H18" s="151"/>
      <c r="I18" s="150">
        <f>SUMIF(F47:F58,A18,I47:I58)</f>
        <v>0</v>
      </c>
      <c r="J18" s="152"/>
    </row>
    <row r="19" spans="1:10" ht="23.25" customHeight="1" x14ac:dyDescent="0.2">
      <c r="A19" s="141" t="s">
        <v>80</v>
      </c>
      <c r="B19" s="142" t="s">
        <v>26</v>
      </c>
      <c r="C19" s="56"/>
      <c r="D19" s="57"/>
      <c r="E19" s="150"/>
      <c r="F19" s="151"/>
      <c r="G19" s="150"/>
      <c r="H19" s="151"/>
      <c r="I19" s="150">
        <f>SUMIF(F47:F58,A19,I47:I58)</f>
        <v>0</v>
      </c>
      <c r="J19" s="152"/>
    </row>
    <row r="20" spans="1:10" ht="23.25" customHeight="1" x14ac:dyDescent="0.2">
      <c r="A20" s="141" t="s">
        <v>81</v>
      </c>
      <c r="B20" s="142" t="s">
        <v>27</v>
      </c>
      <c r="C20" s="56"/>
      <c r="D20" s="57"/>
      <c r="E20" s="150"/>
      <c r="F20" s="151"/>
      <c r="G20" s="150"/>
      <c r="H20" s="151"/>
      <c r="I20" s="150">
        <f>SUMIF(F47:F58,A20,I47:I58)</f>
        <v>0</v>
      </c>
      <c r="J20" s="152"/>
    </row>
    <row r="21" spans="1:10" ht="23.25" customHeight="1" x14ac:dyDescent="0.2">
      <c r="A21" s="4"/>
      <c r="B21" s="72" t="s">
        <v>28</v>
      </c>
      <c r="C21" s="73"/>
      <c r="D21" s="74"/>
      <c r="E21" s="163"/>
      <c r="F21" s="164"/>
      <c r="G21" s="163"/>
      <c r="H21" s="164"/>
      <c r="I21" s="163">
        <f>SUM(I16:J20)</f>
        <v>0</v>
      </c>
      <c r="J21" s="168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161">
        <f>ZakladDPHSniVypocet</f>
        <v>0</v>
      </c>
      <c r="H23" s="162"/>
      <c r="I23" s="162"/>
      <c r="J23" s="60" t="str">
        <f t="shared" ref="J23:J28" si="0">Mena</f>
        <v>CZK</v>
      </c>
    </row>
    <row r="24" spans="1:10" ht="23.25" hidden="1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166">
        <f>I23*E23/100</f>
        <v>0</v>
      </c>
      <c r="H24" s="167"/>
      <c r="I24" s="167"/>
      <c r="J24" s="60" t="str">
        <f t="shared" si="0"/>
        <v>CZK</v>
      </c>
    </row>
    <row r="25" spans="1:10" ht="23.25" customHeight="1" thickBo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161">
        <f>ZakladDPHZaklVypocet</f>
        <v>0</v>
      </c>
      <c r="H25" s="162"/>
      <c r="I25" s="162"/>
      <c r="J25" s="60" t="str">
        <f t="shared" si="0"/>
        <v>CZK</v>
      </c>
    </row>
    <row r="26" spans="1:10" ht="23.25" hidden="1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157">
        <f>I25*E25/100</f>
        <v>0</v>
      </c>
      <c r="H26" s="158"/>
      <c r="I26" s="158"/>
      <c r="J26" s="54" t="str">
        <f t="shared" si="0"/>
        <v>CZK</v>
      </c>
    </row>
    <row r="27" spans="1:10" ht="23.25" hidden="1" customHeight="1" thickBot="1" x14ac:dyDescent="0.25">
      <c r="A27" s="4"/>
      <c r="B27" s="46" t="s">
        <v>4</v>
      </c>
      <c r="C27" s="20"/>
      <c r="D27" s="23"/>
      <c r="E27" s="20"/>
      <c r="F27" s="21"/>
      <c r="G27" s="159">
        <f>0</f>
        <v>0</v>
      </c>
      <c r="H27" s="159"/>
      <c r="I27" s="159"/>
      <c r="J27" s="61" t="str">
        <f t="shared" si="0"/>
        <v>CZK</v>
      </c>
    </row>
    <row r="28" spans="1:10" ht="27.75" customHeight="1" thickBot="1" x14ac:dyDescent="0.25">
      <c r="A28" s="4"/>
      <c r="B28" s="113" t="s">
        <v>22</v>
      </c>
      <c r="C28" s="114"/>
      <c r="D28" s="114"/>
      <c r="E28" s="115"/>
      <c r="F28" s="116"/>
      <c r="G28" s="180">
        <f>ZakladDPHSniVypocet+ZakladDPHZaklVypocet</f>
        <v>0</v>
      </c>
      <c r="H28" s="180"/>
      <c r="I28" s="180"/>
      <c r="J28" s="117" t="str">
        <f t="shared" si="0"/>
        <v>CZK</v>
      </c>
    </row>
    <row r="29" spans="1:10" ht="27.75" hidden="1" customHeight="1" thickBot="1" x14ac:dyDescent="0.25">
      <c r="A29" s="4"/>
      <c r="B29" s="113" t="s">
        <v>35</v>
      </c>
      <c r="C29" s="118"/>
      <c r="D29" s="118"/>
      <c r="E29" s="118"/>
      <c r="F29" s="118"/>
      <c r="G29" s="160">
        <f>ZakladDPHSni+DPHSni+ZakladDPHZakl+DPHZakl+Zaokrouhleni</f>
        <v>0</v>
      </c>
      <c r="H29" s="160"/>
      <c r="I29" s="160"/>
      <c r="J29" s="119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45691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146"/>
      <c r="E34" s="146"/>
      <c r="F34" s="30"/>
      <c r="G34" s="146" t="s">
        <v>47</v>
      </c>
      <c r="H34" s="146"/>
      <c r="I34" s="146"/>
      <c r="J34" s="36"/>
    </row>
    <row r="35" spans="1:10" ht="12.75" customHeight="1" x14ac:dyDescent="0.2">
      <c r="A35" s="4"/>
      <c r="B35" s="4"/>
      <c r="C35" s="5"/>
      <c r="D35" s="185" t="s">
        <v>2</v>
      </c>
      <c r="E35" s="185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2"/>
      <c r="G37" s="102"/>
      <c r="H37" s="102"/>
      <c r="I37" s="102"/>
      <c r="J37" s="3"/>
    </row>
    <row r="38" spans="1:10" ht="25.5" hidden="1" customHeight="1" x14ac:dyDescent="0.2">
      <c r="A38" s="94" t="s">
        <v>37</v>
      </c>
      <c r="B38" s="96" t="s">
        <v>16</v>
      </c>
      <c r="C38" s="97" t="s">
        <v>5</v>
      </c>
      <c r="D38" s="98"/>
      <c r="E38" s="98"/>
      <c r="F38" s="103" t="str">
        <f>B23</f>
        <v>Základ pro sníženou DPH</v>
      </c>
      <c r="G38" s="103" t="str">
        <f>B25</f>
        <v>Základ pro základní DPH</v>
      </c>
      <c r="H38" s="104" t="s">
        <v>17</v>
      </c>
      <c r="I38" s="105" t="s">
        <v>1</v>
      </c>
      <c r="J38" s="99" t="s">
        <v>0</v>
      </c>
    </row>
    <row r="39" spans="1:10" ht="25.5" hidden="1" customHeight="1" x14ac:dyDescent="0.2">
      <c r="A39" s="94">
        <v>1</v>
      </c>
      <c r="B39" s="100" t="s">
        <v>53</v>
      </c>
      <c r="C39" s="172" t="s">
        <v>48</v>
      </c>
      <c r="D39" s="173"/>
      <c r="E39" s="173"/>
      <c r="F39" s="106">
        <f>'Rozpočet Pol'!AC55</f>
        <v>0</v>
      </c>
      <c r="G39" s="107">
        <f>'Rozpočet Pol'!AD55</f>
        <v>0</v>
      </c>
      <c r="H39" s="108"/>
      <c r="I39" s="109">
        <f>F39+G39+H39</f>
        <v>0</v>
      </c>
      <c r="J39" s="101" t="e">
        <f ca="1">IF(_xlfn.SINGLE(CenaCelkemVypocet)=0,"",I39/_xlfn.SINGLE(CenaCelkemVypocet)*100)</f>
        <v>#NAME?</v>
      </c>
    </row>
    <row r="40" spans="1:10" ht="25.5" hidden="1" customHeight="1" x14ac:dyDescent="0.2">
      <c r="A40" s="94"/>
      <c r="B40" s="174" t="s">
        <v>54</v>
      </c>
      <c r="C40" s="175"/>
      <c r="D40" s="175"/>
      <c r="E40" s="175"/>
      <c r="F40" s="110">
        <f>SUMIF(A39:A39,"=1",F39:F39)</f>
        <v>0</v>
      </c>
      <c r="G40" s="111">
        <f>SUMIF(A39:A39,"=1",G39:G39)</f>
        <v>0</v>
      </c>
      <c r="H40" s="111">
        <f>SUMIF(A39:A39,"=1",H39:H39)</f>
        <v>0</v>
      </c>
      <c r="I40" s="112">
        <f>SUMIF(A39:A39,"=1",I39:I39)</f>
        <v>0</v>
      </c>
      <c r="J40" s="95" t="e">
        <f ca="1">SUMIF(A39:A39,"=1",J39:J39)</f>
        <v>#NAME?</v>
      </c>
    </row>
    <row r="44" spans="1:10" ht="15.75" x14ac:dyDescent="0.25">
      <c r="B44" s="120" t="s">
        <v>56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57</v>
      </c>
      <c r="G46" s="129"/>
      <c r="H46" s="129"/>
      <c r="I46" s="176" t="s">
        <v>28</v>
      </c>
      <c r="J46" s="176"/>
    </row>
    <row r="47" spans="1:10" ht="25.5" customHeight="1" x14ac:dyDescent="0.2">
      <c r="A47" s="122"/>
      <c r="B47" s="130" t="s">
        <v>58</v>
      </c>
      <c r="C47" s="178" t="s">
        <v>59</v>
      </c>
      <c r="D47" s="179"/>
      <c r="E47" s="179"/>
      <c r="F47" s="132" t="s">
        <v>23</v>
      </c>
      <c r="G47" s="133"/>
      <c r="H47" s="133"/>
      <c r="I47" s="177">
        <f>'Rozpočet Pol'!G8</f>
        <v>0</v>
      </c>
      <c r="J47" s="177"/>
    </row>
    <row r="48" spans="1:10" ht="25.5" customHeight="1" x14ac:dyDescent="0.2">
      <c r="A48" s="122"/>
      <c r="B48" s="124" t="s">
        <v>60</v>
      </c>
      <c r="C48" s="187" t="s">
        <v>61</v>
      </c>
      <c r="D48" s="188"/>
      <c r="E48" s="188"/>
      <c r="F48" s="134" t="s">
        <v>23</v>
      </c>
      <c r="G48" s="135"/>
      <c r="H48" s="135"/>
      <c r="I48" s="186">
        <f>'Rozpočet Pol'!G10</f>
        <v>0</v>
      </c>
      <c r="J48" s="186"/>
    </row>
    <row r="49" spans="1:10" ht="25.5" customHeight="1" x14ac:dyDescent="0.2">
      <c r="A49" s="122"/>
      <c r="B49" s="124" t="s">
        <v>62</v>
      </c>
      <c r="C49" s="187" t="s">
        <v>63</v>
      </c>
      <c r="D49" s="188"/>
      <c r="E49" s="188"/>
      <c r="F49" s="134" t="s">
        <v>23</v>
      </c>
      <c r="G49" s="135"/>
      <c r="H49" s="135"/>
      <c r="I49" s="186">
        <f>'Rozpočet Pol'!G13</f>
        <v>0</v>
      </c>
      <c r="J49" s="186"/>
    </row>
    <row r="50" spans="1:10" ht="25.5" customHeight="1" x14ac:dyDescent="0.2">
      <c r="A50" s="122"/>
      <c r="B50" s="124" t="s">
        <v>64</v>
      </c>
      <c r="C50" s="187" t="s">
        <v>65</v>
      </c>
      <c r="D50" s="188"/>
      <c r="E50" s="188"/>
      <c r="F50" s="134" t="s">
        <v>23</v>
      </c>
      <c r="G50" s="135"/>
      <c r="H50" s="135"/>
      <c r="I50" s="186">
        <f>'Rozpočet Pol'!G15</f>
        <v>0</v>
      </c>
      <c r="J50" s="186"/>
    </row>
    <row r="51" spans="1:10" ht="25.5" customHeight="1" x14ac:dyDescent="0.2">
      <c r="A51" s="122"/>
      <c r="B51" s="124" t="s">
        <v>66</v>
      </c>
      <c r="C51" s="187" t="s">
        <v>67</v>
      </c>
      <c r="D51" s="188"/>
      <c r="E51" s="188"/>
      <c r="F51" s="134" t="s">
        <v>23</v>
      </c>
      <c r="G51" s="135"/>
      <c r="H51" s="135"/>
      <c r="I51" s="186">
        <f>'Rozpočet Pol'!G17</f>
        <v>0</v>
      </c>
      <c r="J51" s="186"/>
    </row>
    <row r="52" spans="1:10" ht="25.5" customHeight="1" x14ac:dyDescent="0.2">
      <c r="A52" s="122"/>
      <c r="B52" s="124" t="s">
        <v>68</v>
      </c>
      <c r="C52" s="187" t="s">
        <v>69</v>
      </c>
      <c r="D52" s="188"/>
      <c r="E52" s="188"/>
      <c r="F52" s="134" t="s">
        <v>23</v>
      </c>
      <c r="G52" s="135"/>
      <c r="H52" s="135"/>
      <c r="I52" s="186">
        <f>'Rozpočet Pol'!G21</f>
        <v>0</v>
      </c>
      <c r="J52" s="186"/>
    </row>
    <row r="53" spans="1:10" ht="25.5" customHeight="1" x14ac:dyDescent="0.2">
      <c r="A53" s="122"/>
      <c r="B53" s="124" t="s">
        <v>70</v>
      </c>
      <c r="C53" s="187" t="s">
        <v>71</v>
      </c>
      <c r="D53" s="188"/>
      <c r="E53" s="188"/>
      <c r="F53" s="134" t="s">
        <v>23</v>
      </c>
      <c r="G53" s="135"/>
      <c r="H53" s="135"/>
      <c r="I53" s="186">
        <f>'Rozpočet Pol'!G27</f>
        <v>0</v>
      </c>
      <c r="J53" s="186"/>
    </row>
    <row r="54" spans="1:10" ht="25.5" customHeight="1" x14ac:dyDescent="0.2">
      <c r="A54" s="122"/>
      <c r="B54" s="124" t="s">
        <v>72</v>
      </c>
      <c r="C54" s="187" t="s">
        <v>73</v>
      </c>
      <c r="D54" s="188"/>
      <c r="E54" s="188"/>
      <c r="F54" s="134" t="s">
        <v>24</v>
      </c>
      <c r="G54" s="135"/>
      <c r="H54" s="135"/>
      <c r="I54" s="186">
        <f>'Rozpočet Pol'!G29</f>
        <v>0</v>
      </c>
      <c r="J54" s="186"/>
    </row>
    <row r="55" spans="1:10" ht="25.5" customHeight="1" x14ac:dyDescent="0.2">
      <c r="A55" s="122"/>
      <c r="B55" s="124" t="s">
        <v>74</v>
      </c>
      <c r="C55" s="187" t="s">
        <v>75</v>
      </c>
      <c r="D55" s="188"/>
      <c r="E55" s="188"/>
      <c r="F55" s="134" t="s">
        <v>24</v>
      </c>
      <c r="G55" s="135"/>
      <c r="H55" s="135"/>
      <c r="I55" s="186">
        <f>'Rozpočet Pol'!G33</f>
        <v>0</v>
      </c>
      <c r="J55" s="186"/>
    </row>
    <row r="56" spans="1:10" ht="25.5" customHeight="1" x14ac:dyDescent="0.2">
      <c r="A56" s="122"/>
      <c r="B56" s="124" t="s">
        <v>76</v>
      </c>
      <c r="C56" s="187" t="s">
        <v>77</v>
      </c>
      <c r="D56" s="188"/>
      <c r="E56" s="188"/>
      <c r="F56" s="134" t="s">
        <v>24</v>
      </c>
      <c r="G56" s="135"/>
      <c r="H56" s="135"/>
      <c r="I56" s="186">
        <f>'Rozpočet Pol'!G38</f>
        <v>0</v>
      </c>
      <c r="J56" s="186"/>
    </row>
    <row r="57" spans="1:10" ht="25.5" customHeight="1" x14ac:dyDescent="0.2">
      <c r="A57" s="122"/>
      <c r="B57" s="124" t="s">
        <v>78</v>
      </c>
      <c r="C57" s="187" t="s">
        <v>79</v>
      </c>
      <c r="D57" s="188"/>
      <c r="E57" s="188"/>
      <c r="F57" s="134" t="s">
        <v>24</v>
      </c>
      <c r="G57" s="135"/>
      <c r="H57" s="135"/>
      <c r="I57" s="186">
        <f>'Rozpočet Pol'!G47</f>
        <v>0</v>
      </c>
      <c r="J57" s="186"/>
    </row>
    <row r="58" spans="1:10" ht="25.5" customHeight="1" x14ac:dyDescent="0.2">
      <c r="A58" s="122"/>
      <c r="B58" s="131" t="s">
        <v>80</v>
      </c>
      <c r="C58" s="190" t="s">
        <v>26</v>
      </c>
      <c r="D58" s="191"/>
      <c r="E58" s="191"/>
      <c r="F58" s="136" t="s">
        <v>80</v>
      </c>
      <c r="G58" s="137"/>
      <c r="H58" s="137"/>
      <c r="I58" s="189">
        <f>'Rozpočet Pol'!G52</f>
        <v>0</v>
      </c>
      <c r="J58" s="189"/>
    </row>
    <row r="59" spans="1:10" ht="25.5" customHeight="1" x14ac:dyDescent="0.2">
      <c r="A59" s="123"/>
      <c r="B59" s="127" t="s">
        <v>1</v>
      </c>
      <c r="C59" s="127"/>
      <c r="D59" s="128"/>
      <c r="E59" s="128"/>
      <c r="F59" s="138"/>
      <c r="G59" s="139"/>
      <c r="H59" s="139"/>
      <c r="I59" s="192">
        <f>SUM(I47:I58)</f>
        <v>0</v>
      </c>
      <c r="J59" s="192"/>
    </row>
    <row r="60" spans="1:10" x14ac:dyDescent="0.2">
      <c r="F60" s="140"/>
      <c r="G60" s="93"/>
      <c r="H60" s="140"/>
      <c r="I60" s="93"/>
      <c r="J60" s="93"/>
    </row>
    <row r="61" spans="1:10" x14ac:dyDescent="0.2">
      <c r="F61" s="140"/>
      <c r="G61" s="93"/>
      <c r="H61" s="140"/>
      <c r="I61" s="93"/>
      <c r="J61" s="93"/>
    </row>
    <row r="62" spans="1:10" x14ac:dyDescent="0.2">
      <c r="F62" s="140"/>
      <c r="G62" s="93"/>
      <c r="H62" s="140"/>
      <c r="I62" s="93"/>
      <c r="J62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I57:J57"/>
    <mergeCell ref="C57:E57"/>
    <mergeCell ref="I58:J58"/>
    <mergeCell ref="C58:E58"/>
    <mergeCell ref="I59:J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13:G13"/>
    <mergeCell ref="D34:E34"/>
    <mergeCell ref="D35:E35"/>
    <mergeCell ref="G19:H19"/>
    <mergeCell ref="G20:H20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28:I28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93" t="s">
        <v>6</v>
      </c>
      <c r="B1" s="193"/>
      <c r="C1" s="194"/>
      <c r="D1" s="193"/>
      <c r="E1" s="193"/>
      <c r="F1" s="193"/>
      <c r="G1" s="193"/>
    </row>
    <row r="2" spans="1:7" ht="24.95" customHeight="1" x14ac:dyDescent="0.2">
      <c r="A2" s="77" t="s">
        <v>41</v>
      </c>
      <c r="B2" s="76"/>
      <c r="C2" s="195"/>
      <c r="D2" s="195"/>
      <c r="E2" s="195"/>
      <c r="F2" s="195"/>
      <c r="G2" s="196"/>
    </row>
    <row r="3" spans="1:7" ht="24.95" hidden="1" customHeight="1" x14ac:dyDescent="0.2">
      <c r="A3" s="77" t="s">
        <v>7</v>
      </c>
      <c r="B3" s="76"/>
      <c r="C3" s="195"/>
      <c r="D3" s="195"/>
      <c r="E3" s="195"/>
      <c r="F3" s="195"/>
      <c r="G3" s="196"/>
    </row>
    <row r="4" spans="1:7" ht="24.95" hidden="1" customHeight="1" x14ac:dyDescent="0.2">
      <c r="A4" s="77" t="s">
        <v>8</v>
      </c>
      <c r="B4" s="76"/>
      <c r="C4" s="195"/>
      <c r="D4" s="195"/>
      <c r="E4" s="195"/>
      <c r="F4" s="195"/>
      <c r="G4" s="196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65"/>
  <sheetViews>
    <sheetView workbookViewId="0">
      <selection activeCell="A7" sqref="A7:E53"/>
    </sheetView>
  </sheetViews>
  <sheetFormatPr defaultRowHeight="12.75" outlineLevelRow="1" x14ac:dyDescent="0.2"/>
  <cols>
    <col min="1" max="1" width="4.28515625" style="211" customWidth="1"/>
    <col min="2" max="2" width="14.42578125" style="253" customWidth="1"/>
    <col min="3" max="3" width="38.28515625" style="253" customWidth="1"/>
    <col min="4" max="4" width="4.5703125" style="211" customWidth="1"/>
    <col min="5" max="5" width="10.5703125" style="211" customWidth="1"/>
    <col min="6" max="6" width="9.85546875" style="211" customWidth="1"/>
    <col min="7" max="7" width="12.7109375" style="211" customWidth="1"/>
    <col min="8" max="21" width="0" style="211" hidden="1" customWidth="1"/>
    <col min="22" max="28" width="9.140625" style="211"/>
    <col min="29" max="39" width="0" style="211" hidden="1" customWidth="1"/>
    <col min="40" max="16384" width="9.140625" style="211"/>
  </cols>
  <sheetData>
    <row r="1" spans="1:60" ht="15.75" customHeight="1" x14ac:dyDescent="0.25">
      <c r="A1" s="210" t="s">
        <v>6</v>
      </c>
      <c r="B1" s="210"/>
      <c r="C1" s="210"/>
      <c r="D1" s="210"/>
      <c r="E1" s="210"/>
      <c r="F1" s="210"/>
      <c r="G1" s="210"/>
      <c r="AE1" s="211" t="s">
        <v>83</v>
      </c>
    </row>
    <row r="2" spans="1:60" ht="24.95" customHeight="1" x14ac:dyDescent="0.2">
      <c r="A2" s="212" t="s">
        <v>82</v>
      </c>
      <c r="B2" s="213"/>
      <c r="C2" s="214" t="s">
        <v>48</v>
      </c>
      <c r="D2" s="215"/>
      <c r="E2" s="215"/>
      <c r="F2" s="215"/>
      <c r="G2" s="216"/>
      <c r="AE2" s="211" t="s">
        <v>84</v>
      </c>
    </row>
    <row r="3" spans="1:60" ht="24.95" customHeight="1" x14ac:dyDescent="0.2">
      <c r="A3" s="217" t="s">
        <v>7</v>
      </c>
      <c r="B3" s="218"/>
      <c r="C3" s="219" t="s">
        <v>43</v>
      </c>
      <c r="D3" s="220"/>
      <c r="E3" s="220"/>
      <c r="F3" s="220"/>
      <c r="G3" s="221"/>
      <c r="AE3" s="211" t="s">
        <v>85</v>
      </c>
    </row>
    <row r="4" spans="1:60" ht="24.95" hidden="1" customHeight="1" x14ac:dyDescent="0.2">
      <c r="A4" s="217" t="s">
        <v>8</v>
      </c>
      <c r="B4" s="218"/>
      <c r="C4" s="219"/>
      <c r="D4" s="220"/>
      <c r="E4" s="220"/>
      <c r="F4" s="220"/>
      <c r="G4" s="221"/>
      <c r="AE4" s="211" t="s">
        <v>86</v>
      </c>
    </row>
    <row r="5" spans="1:60" hidden="1" x14ac:dyDescent="0.2">
      <c r="A5" s="222" t="s">
        <v>87</v>
      </c>
      <c r="B5" s="223"/>
      <c r="C5" s="224"/>
      <c r="D5" s="225"/>
      <c r="E5" s="225"/>
      <c r="F5" s="225"/>
      <c r="G5" s="226"/>
      <c r="AE5" s="211" t="s">
        <v>88</v>
      </c>
    </row>
    <row r="7" spans="1:60" ht="38.25" x14ac:dyDescent="0.2">
      <c r="A7" s="255" t="s">
        <v>89</v>
      </c>
      <c r="B7" s="256" t="s">
        <v>90</v>
      </c>
      <c r="C7" s="256" t="s">
        <v>91</v>
      </c>
      <c r="D7" s="255" t="s">
        <v>92</v>
      </c>
      <c r="E7" s="255" t="s">
        <v>93</v>
      </c>
      <c r="F7" s="227" t="s">
        <v>94</v>
      </c>
      <c r="G7" s="228" t="s">
        <v>28</v>
      </c>
      <c r="H7" s="229" t="s">
        <v>29</v>
      </c>
      <c r="I7" s="229" t="s">
        <v>95</v>
      </c>
      <c r="J7" s="229" t="s">
        <v>30</v>
      </c>
      <c r="K7" s="229" t="s">
        <v>96</v>
      </c>
      <c r="L7" s="229" t="s">
        <v>97</v>
      </c>
      <c r="M7" s="229" t="s">
        <v>98</v>
      </c>
      <c r="N7" s="229" t="s">
        <v>99</v>
      </c>
      <c r="O7" s="229" t="s">
        <v>100</v>
      </c>
      <c r="P7" s="229" t="s">
        <v>101</v>
      </c>
      <c r="Q7" s="229" t="s">
        <v>102</v>
      </c>
      <c r="R7" s="229" t="s">
        <v>103</v>
      </c>
      <c r="S7" s="229" t="s">
        <v>104</v>
      </c>
      <c r="T7" s="229" t="s">
        <v>105</v>
      </c>
      <c r="U7" s="230" t="s">
        <v>106</v>
      </c>
    </row>
    <row r="8" spans="1:60" x14ac:dyDescent="0.2">
      <c r="A8" s="257" t="s">
        <v>107</v>
      </c>
      <c r="B8" s="258" t="s">
        <v>58</v>
      </c>
      <c r="C8" s="259" t="s">
        <v>59</v>
      </c>
      <c r="D8" s="260"/>
      <c r="E8" s="261"/>
      <c r="F8" s="231"/>
      <c r="G8" s="231">
        <f>SUMIF(AE9:AE9,"&lt;&gt;NOR",G9:G9)</f>
        <v>0</v>
      </c>
      <c r="H8" s="231"/>
      <c r="I8" s="231">
        <f>SUM(I9:I9)</f>
        <v>0</v>
      </c>
      <c r="J8" s="231"/>
      <c r="K8" s="231">
        <f>SUM(K9:K9)</f>
        <v>0</v>
      </c>
      <c r="L8" s="231"/>
      <c r="M8" s="231">
        <f>SUM(M9:M9)</f>
        <v>0</v>
      </c>
      <c r="N8" s="232"/>
      <c r="O8" s="232">
        <f>SUM(O9:O9)</f>
        <v>0</v>
      </c>
      <c r="P8" s="232"/>
      <c r="Q8" s="232">
        <f>SUM(Q9:Q9)</f>
        <v>0.93584000000000001</v>
      </c>
      <c r="R8" s="232"/>
      <c r="S8" s="232"/>
      <c r="T8" s="209"/>
      <c r="U8" s="232">
        <f>SUM(U9:U9)</f>
        <v>0.97</v>
      </c>
      <c r="AE8" s="211" t="s">
        <v>108</v>
      </c>
    </row>
    <row r="9" spans="1:60" ht="22.5" outlineLevel="1" x14ac:dyDescent="0.2">
      <c r="A9" s="262">
        <v>1</v>
      </c>
      <c r="B9" s="263" t="s">
        <v>109</v>
      </c>
      <c r="C9" s="264" t="s">
        <v>110</v>
      </c>
      <c r="D9" s="265" t="s">
        <v>111</v>
      </c>
      <c r="E9" s="266">
        <v>4</v>
      </c>
      <c r="F9" s="143">
        <f>H9+J9</f>
        <v>0</v>
      </c>
      <c r="G9" s="233">
        <f>ROUND(E9*F9,2)</f>
        <v>0</v>
      </c>
      <c r="H9" s="233"/>
      <c r="I9" s="233">
        <f>ROUND(E9*H9,2)</f>
        <v>0</v>
      </c>
      <c r="J9" s="233"/>
      <c r="K9" s="233">
        <f>ROUND(E9*J9,2)</f>
        <v>0</v>
      </c>
      <c r="L9" s="233">
        <v>21</v>
      </c>
      <c r="M9" s="233">
        <f>G9*(1+L9/100)</f>
        <v>0</v>
      </c>
      <c r="N9" s="234">
        <v>0</v>
      </c>
      <c r="O9" s="234">
        <f>ROUND(E9*N9,5)</f>
        <v>0</v>
      </c>
      <c r="P9" s="234">
        <v>0.23396</v>
      </c>
      <c r="Q9" s="234">
        <f>ROUND(E9*P9,5)</f>
        <v>0.93584000000000001</v>
      </c>
      <c r="R9" s="234"/>
      <c r="S9" s="234"/>
      <c r="T9" s="235">
        <v>0.24199999999999999</v>
      </c>
      <c r="U9" s="234">
        <f>ROUND(E9*T9,2)</f>
        <v>0.97</v>
      </c>
      <c r="V9" s="236"/>
      <c r="W9" s="236"/>
      <c r="X9" s="236"/>
      <c r="Y9" s="236"/>
      <c r="Z9" s="236"/>
      <c r="AA9" s="236"/>
      <c r="AB9" s="236"/>
      <c r="AC9" s="236"/>
      <c r="AD9" s="236"/>
      <c r="AE9" s="236" t="s">
        <v>112</v>
      </c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</row>
    <row r="10" spans="1:60" x14ac:dyDescent="0.2">
      <c r="A10" s="267" t="s">
        <v>107</v>
      </c>
      <c r="B10" s="268" t="s">
        <v>60</v>
      </c>
      <c r="C10" s="269" t="s">
        <v>61</v>
      </c>
      <c r="D10" s="270"/>
      <c r="E10" s="271"/>
      <c r="F10" s="237"/>
      <c r="G10" s="237">
        <f>SUMIF(AE11:AE12,"&lt;&gt;NOR",G11:G12)</f>
        <v>0</v>
      </c>
      <c r="H10" s="237"/>
      <c r="I10" s="237">
        <f>SUM(I11:I12)</f>
        <v>0</v>
      </c>
      <c r="J10" s="237"/>
      <c r="K10" s="237">
        <f>SUM(K11:K12)</f>
        <v>0</v>
      </c>
      <c r="L10" s="237"/>
      <c r="M10" s="237">
        <f>SUM(M11:M12)</f>
        <v>0</v>
      </c>
      <c r="N10" s="238"/>
      <c r="O10" s="238">
        <f>SUM(O11:O12)</f>
        <v>0</v>
      </c>
      <c r="P10" s="238"/>
      <c r="Q10" s="238">
        <f>SUM(Q11:Q12)</f>
        <v>0</v>
      </c>
      <c r="R10" s="238"/>
      <c r="S10" s="238"/>
      <c r="T10" s="239"/>
      <c r="U10" s="238">
        <f>SUM(U11:U12)</f>
        <v>6.51</v>
      </c>
      <c r="AE10" s="211" t="s">
        <v>108</v>
      </c>
    </row>
    <row r="11" spans="1:60" outlineLevel="1" x14ac:dyDescent="0.2">
      <c r="A11" s="262">
        <v>2</v>
      </c>
      <c r="B11" s="263" t="s">
        <v>113</v>
      </c>
      <c r="C11" s="264" t="s">
        <v>114</v>
      </c>
      <c r="D11" s="265" t="s">
        <v>115</v>
      </c>
      <c r="E11" s="266">
        <v>27.72</v>
      </c>
      <c r="F11" s="143">
        <f>H11+J11</f>
        <v>0</v>
      </c>
      <c r="G11" s="233">
        <f>ROUND(E11*F11,2)</f>
        <v>0</v>
      </c>
      <c r="H11" s="233"/>
      <c r="I11" s="233">
        <f>ROUND(E11*H11,2)</f>
        <v>0</v>
      </c>
      <c r="J11" s="233"/>
      <c r="K11" s="233">
        <f>ROUND(E11*J11,2)</f>
        <v>0</v>
      </c>
      <c r="L11" s="233">
        <v>21</v>
      </c>
      <c r="M11" s="233">
        <f>G11*(1+L11/100)</f>
        <v>0</v>
      </c>
      <c r="N11" s="234">
        <v>0</v>
      </c>
      <c r="O11" s="234">
        <f>ROUND(E11*N11,5)</f>
        <v>0</v>
      </c>
      <c r="P11" s="234">
        <v>0</v>
      </c>
      <c r="Q11" s="234">
        <f>ROUND(E11*P11,5)</f>
        <v>0</v>
      </c>
      <c r="R11" s="234"/>
      <c r="S11" s="234"/>
      <c r="T11" s="235">
        <v>0.09</v>
      </c>
      <c r="U11" s="234">
        <f>ROUND(E11*T11,2)</f>
        <v>2.4900000000000002</v>
      </c>
      <c r="V11" s="236"/>
      <c r="W11" s="236"/>
      <c r="X11" s="236"/>
      <c r="Y11" s="236"/>
      <c r="Z11" s="236"/>
      <c r="AA11" s="236"/>
      <c r="AB11" s="236"/>
      <c r="AC11" s="236"/>
      <c r="AD11" s="236"/>
      <c r="AE11" s="236" t="s">
        <v>112</v>
      </c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</row>
    <row r="12" spans="1:60" outlineLevel="1" x14ac:dyDescent="0.2">
      <c r="A12" s="262">
        <v>3</v>
      </c>
      <c r="B12" s="263" t="s">
        <v>113</v>
      </c>
      <c r="C12" s="264" t="s">
        <v>116</v>
      </c>
      <c r="D12" s="265" t="s">
        <v>115</v>
      </c>
      <c r="E12" s="266">
        <v>44.7</v>
      </c>
      <c r="F12" s="143">
        <f>H12+J12</f>
        <v>0</v>
      </c>
      <c r="G12" s="233">
        <f>ROUND(E12*F12,2)</f>
        <v>0</v>
      </c>
      <c r="H12" s="233"/>
      <c r="I12" s="233">
        <f>ROUND(E12*H12,2)</f>
        <v>0</v>
      </c>
      <c r="J12" s="233"/>
      <c r="K12" s="233">
        <f>ROUND(E12*J12,2)</f>
        <v>0</v>
      </c>
      <c r="L12" s="233">
        <v>21</v>
      </c>
      <c r="M12" s="233">
        <f>G12*(1+L12/100)</f>
        <v>0</v>
      </c>
      <c r="N12" s="234">
        <v>0</v>
      </c>
      <c r="O12" s="234">
        <f>ROUND(E12*N12,5)</f>
        <v>0</v>
      </c>
      <c r="P12" s="234">
        <v>0</v>
      </c>
      <c r="Q12" s="234">
        <f>ROUND(E12*P12,5)</f>
        <v>0</v>
      </c>
      <c r="R12" s="234"/>
      <c r="S12" s="234"/>
      <c r="T12" s="235">
        <v>0.09</v>
      </c>
      <c r="U12" s="234">
        <f>ROUND(E12*T12,2)</f>
        <v>4.0199999999999996</v>
      </c>
      <c r="V12" s="236"/>
      <c r="W12" s="236"/>
      <c r="X12" s="236"/>
      <c r="Y12" s="236"/>
      <c r="Z12" s="236"/>
      <c r="AA12" s="236"/>
      <c r="AB12" s="236"/>
      <c r="AC12" s="236"/>
      <c r="AD12" s="236"/>
      <c r="AE12" s="236" t="s">
        <v>112</v>
      </c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</row>
    <row r="13" spans="1:60" x14ac:dyDescent="0.2">
      <c r="A13" s="267" t="s">
        <v>107</v>
      </c>
      <c r="B13" s="268" t="s">
        <v>62</v>
      </c>
      <c r="C13" s="269" t="s">
        <v>63</v>
      </c>
      <c r="D13" s="270"/>
      <c r="E13" s="271"/>
      <c r="F13" s="237"/>
      <c r="G13" s="237">
        <f>SUMIF(AE14:AE14,"&lt;&gt;NOR",G14:G14)</f>
        <v>0</v>
      </c>
      <c r="H13" s="237"/>
      <c r="I13" s="237">
        <f>SUM(I14:I14)</f>
        <v>0</v>
      </c>
      <c r="J13" s="237"/>
      <c r="K13" s="237">
        <f>SUM(K14:K14)</f>
        <v>0</v>
      </c>
      <c r="L13" s="237"/>
      <c r="M13" s="237">
        <f>SUM(M14:M14)</f>
        <v>0</v>
      </c>
      <c r="N13" s="238"/>
      <c r="O13" s="238">
        <f>SUM(O14:O14)</f>
        <v>4.6299999999999996E-3</v>
      </c>
      <c r="P13" s="238"/>
      <c r="Q13" s="238">
        <f>SUM(Q14:Q14)</f>
        <v>0</v>
      </c>
      <c r="R13" s="238"/>
      <c r="S13" s="238"/>
      <c r="T13" s="239"/>
      <c r="U13" s="238">
        <f>SUM(U14:U14)</f>
        <v>0</v>
      </c>
      <c r="AE13" s="211" t="s">
        <v>108</v>
      </c>
    </row>
    <row r="14" spans="1:60" ht="22.5" outlineLevel="1" x14ac:dyDescent="0.2">
      <c r="A14" s="262">
        <v>4</v>
      </c>
      <c r="B14" s="263" t="s">
        <v>117</v>
      </c>
      <c r="C14" s="264" t="s">
        <v>118</v>
      </c>
      <c r="D14" s="265" t="s">
        <v>119</v>
      </c>
      <c r="E14" s="266">
        <v>1</v>
      </c>
      <c r="F14" s="143">
        <f>H14+J14</f>
        <v>0</v>
      </c>
      <c r="G14" s="233">
        <f>ROUND(E14*F14,2)</f>
        <v>0</v>
      </c>
      <c r="H14" s="233"/>
      <c r="I14" s="233">
        <f>ROUND(E14*H14,2)</f>
        <v>0</v>
      </c>
      <c r="J14" s="233"/>
      <c r="K14" s="233">
        <f>ROUND(E14*J14,2)</f>
        <v>0</v>
      </c>
      <c r="L14" s="233">
        <v>21</v>
      </c>
      <c r="M14" s="233">
        <f>G14*(1+L14/100)</f>
        <v>0</v>
      </c>
      <c r="N14" s="234">
        <v>4.6299999999999996E-3</v>
      </c>
      <c r="O14" s="234">
        <f>ROUND(E14*N14,5)</f>
        <v>4.6299999999999996E-3</v>
      </c>
      <c r="P14" s="234">
        <v>0</v>
      </c>
      <c r="Q14" s="234">
        <f>ROUND(E14*P14,5)</f>
        <v>0</v>
      </c>
      <c r="R14" s="234"/>
      <c r="S14" s="234"/>
      <c r="T14" s="235">
        <v>0</v>
      </c>
      <c r="U14" s="234">
        <f>ROUND(E14*T14,2)</f>
        <v>0</v>
      </c>
      <c r="V14" s="236"/>
      <c r="W14" s="236"/>
      <c r="X14" s="236"/>
      <c r="Y14" s="236"/>
      <c r="Z14" s="236"/>
      <c r="AA14" s="236"/>
      <c r="AB14" s="236"/>
      <c r="AC14" s="236"/>
      <c r="AD14" s="236"/>
      <c r="AE14" s="236" t="s">
        <v>120</v>
      </c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</row>
    <row r="15" spans="1:60" x14ac:dyDescent="0.2">
      <c r="A15" s="267" t="s">
        <v>107</v>
      </c>
      <c r="B15" s="268" t="s">
        <v>64</v>
      </c>
      <c r="C15" s="269" t="s">
        <v>65</v>
      </c>
      <c r="D15" s="270"/>
      <c r="E15" s="271"/>
      <c r="F15" s="237"/>
      <c r="G15" s="237">
        <f>SUMIF(AE16:AE16,"&lt;&gt;NOR",G16:G16)</f>
        <v>0</v>
      </c>
      <c r="H15" s="237"/>
      <c r="I15" s="237">
        <f>SUM(I16:I16)</f>
        <v>0</v>
      </c>
      <c r="J15" s="237"/>
      <c r="K15" s="237">
        <f>SUM(K16:K16)</f>
        <v>0</v>
      </c>
      <c r="L15" s="237"/>
      <c r="M15" s="237">
        <f>SUM(M16:M16)</f>
        <v>0</v>
      </c>
      <c r="N15" s="238"/>
      <c r="O15" s="238">
        <f>SUM(O16:O16)</f>
        <v>1.7899999999999999E-3</v>
      </c>
      <c r="P15" s="238"/>
      <c r="Q15" s="238">
        <f>SUM(Q16:Q16)</f>
        <v>0</v>
      </c>
      <c r="R15" s="238"/>
      <c r="S15" s="238"/>
      <c r="T15" s="239"/>
      <c r="U15" s="238">
        <f>SUM(U16:U16)</f>
        <v>13.77</v>
      </c>
      <c r="AE15" s="211" t="s">
        <v>108</v>
      </c>
    </row>
    <row r="16" spans="1:60" outlineLevel="1" x14ac:dyDescent="0.2">
      <c r="A16" s="262">
        <v>5</v>
      </c>
      <c r="B16" s="263" t="s">
        <v>121</v>
      </c>
      <c r="C16" s="264" t="s">
        <v>122</v>
      </c>
      <c r="D16" s="265" t="s">
        <v>115</v>
      </c>
      <c r="E16" s="266">
        <v>44.7</v>
      </c>
      <c r="F16" s="143">
        <f>H16+J16</f>
        <v>0</v>
      </c>
      <c r="G16" s="233">
        <f>ROUND(E16*F16,2)</f>
        <v>0</v>
      </c>
      <c r="H16" s="233"/>
      <c r="I16" s="233">
        <f>ROUND(E16*H16,2)</f>
        <v>0</v>
      </c>
      <c r="J16" s="233"/>
      <c r="K16" s="233">
        <f>ROUND(E16*J16,2)</f>
        <v>0</v>
      </c>
      <c r="L16" s="233">
        <v>21</v>
      </c>
      <c r="M16" s="233">
        <f>G16*(1+L16/100)</f>
        <v>0</v>
      </c>
      <c r="N16" s="234">
        <v>4.0000000000000003E-5</v>
      </c>
      <c r="O16" s="234">
        <f>ROUND(E16*N16,5)</f>
        <v>1.7899999999999999E-3</v>
      </c>
      <c r="P16" s="234">
        <v>0</v>
      </c>
      <c r="Q16" s="234">
        <f>ROUND(E16*P16,5)</f>
        <v>0</v>
      </c>
      <c r="R16" s="234"/>
      <c r="S16" s="234"/>
      <c r="T16" s="235">
        <v>0.308</v>
      </c>
      <c r="U16" s="234">
        <f>ROUND(E16*T16,2)</f>
        <v>13.77</v>
      </c>
      <c r="V16" s="236"/>
      <c r="W16" s="236"/>
      <c r="X16" s="236"/>
      <c r="Y16" s="236"/>
      <c r="Z16" s="236"/>
      <c r="AA16" s="236"/>
      <c r="AB16" s="236"/>
      <c r="AC16" s="236"/>
      <c r="AD16" s="236"/>
      <c r="AE16" s="236" t="s">
        <v>112</v>
      </c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</row>
    <row r="17" spans="1:60" x14ac:dyDescent="0.2">
      <c r="A17" s="267" t="s">
        <v>107</v>
      </c>
      <c r="B17" s="268" t="s">
        <v>66</v>
      </c>
      <c r="C17" s="269" t="s">
        <v>67</v>
      </c>
      <c r="D17" s="270"/>
      <c r="E17" s="271"/>
      <c r="F17" s="237"/>
      <c r="G17" s="237">
        <f>SUMIF(AE18:AE20,"&lt;&gt;NOR",G18:G20)</f>
        <v>0</v>
      </c>
      <c r="H17" s="237"/>
      <c r="I17" s="237">
        <f>SUM(I18:I20)</f>
        <v>0</v>
      </c>
      <c r="J17" s="237"/>
      <c r="K17" s="237">
        <f>SUM(K18:K20)</f>
        <v>0</v>
      </c>
      <c r="L17" s="237"/>
      <c r="M17" s="237">
        <f>SUM(M18:M20)</f>
        <v>0</v>
      </c>
      <c r="N17" s="238"/>
      <c r="O17" s="238">
        <f>SUM(O18:O20)</f>
        <v>0</v>
      </c>
      <c r="P17" s="238"/>
      <c r="Q17" s="238">
        <f>SUM(Q18:Q20)</f>
        <v>1.8662300000000001</v>
      </c>
      <c r="R17" s="238"/>
      <c r="S17" s="238"/>
      <c r="T17" s="239"/>
      <c r="U17" s="238">
        <f>SUM(U18:U20)</f>
        <v>24.229999999999997</v>
      </c>
      <c r="AE17" s="211" t="s">
        <v>108</v>
      </c>
    </row>
    <row r="18" spans="1:60" outlineLevel="1" x14ac:dyDescent="0.2">
      <c r="A18" s="262">
        <v>6</v>
      </c>
      <c r="B18" s="263" t="s">
        <v>123</v>
      </c>
      <c r="C18" s="264" t="s">
        <v>124</v>
      </c>
      <c r="D18" s="265" t="s">
        <v>115</v>
      </c>
      <c r="E18" s="266">
        <v>44.7</v>
      </c>
      <c r="F18" s="143">
        <f>H18+J18</f>
        <v>0</v>
      </c>
      <c r="G18" s="233">
        <f>ROUND(E18*F18,2)</f>
        <v>0</v>
      </c>
      <c r="H18" s="233"/>
      <c r="I18" s="233">
        <f>ROUND(E18*H18,2)</f>
        <v>0</v>
      </c>
      <c r="J18" s="233"/>
      <c r="K18" s="233">
        <f>ROUND(E18*J18,2)</f>
        <v>0</v>
      </c>
      <c r="L18" s="233">
        <v>21</v>
      </c>
      <c r="M18" s="233">
        <f>G18*(1+L18/100)</f>
        <v>0</v>
      </c>
      <c r="N18" s="234">
        <v>0</v>
      </c>
      <c r="O18" s="234">
        <f>ROUND(E18*N18,5)</f>
        <v>0</v>
      </c>
      <c r="P18" s="234">
        <v>0.02</v>
      </c>
      <c r="Q18" s="234">
        <f>ROUND(E18*P18,5)</f>
        <v>0.89400000000000002</v>
      </c>
      <c r="R18" s="234"/>
      <c r="S18" s="234"/>
      <c r="T18" s="235">
        <v>0.14699999999999999</v>
      </c>
      <c r="U18" s="234">
        <f>ROUND(E18*T18,2)</f>
        <v>6.57</v>
      </c>
      <c r="V18" s="236"/>
      <c r="W18" s="236"/>
      <c r="X18" s="236"/>
      <c r="Y18" s="236"/>
      <c r="Z18" s="236"/>
      <c r="AA18" s="236"/>
      <c r="AB18" s="236"/>
      <c r="AC18" s="236"/>
      <c r="AD18" s="236"/>
      <c r="AE18" s="236" t="s">
        <v>112</v>
      </c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</row>
    <row r="19" spans="1:60" outlineLevel="1" x14ac:dyDescent="0.2">
      <c r="A19" s="262">
        <v>7</v>
      </c>
      <c r="B19" s="263" t="s">
        <v>125</v>
      </c>
      <c r="C19" s="264" t="s">
        <v>126</v>
      </c>
      <c r="D19" s="265" t="s">
        <v>115</v>
      </c>
      <c r="E19" s="266">
        <v>44.7</v>
      </c>
      <c r="F19" s="143">
        <f>H19+J19</f>
        <v>0</v>
      </c>
      <c r="G19" s="233">
        <f>ROUND(E19*F19,2)</f>
        <v>0</v>
      </c>
      <c r="H19" s="233"/>
      <c r="I19" s="233">
        <f>ROUND(E19*H19,2)</f>
        <v>0</v>
      </c>
      <c r="J19" s="233"/>
      <c r="K19" s="233">
        <f>ROUND(E19*J19,2)</f>
        <v>0</v>
      </c>
      <c r="L19" s="233">
        <v>21</v>
      </c>
      <c r="M19" s="233">
        <f>G19*(1+L19/100)</f>
        <v>0</v>
      </c>
      <c r="N19" s="234">
        <v>0</v>
      </c>
      <c r="O19" s="234">
        <f>ROUND(E19*N19,5)</f>
        <v>0</v>
      </c>
      <c r="P19" s="234">
        <v>1.75E-3</v>
      </c>
      <c r="Q19" s="234">
        <f>ROUND(E19*P19,5)</f>
        <v>7.8229999999999994E-2</v>
      </c>
      <c r="R19" s="234"/>
      <c r="S19" s="234"/>
      <c r="T19" s="235">
        <v>0.16500000000000001</v>
      </c>
      <c r="U19" s="234">
        <f>ROUND(E19*T19,2)</f>
        <v>7.38</v>
      </c>
      <c r="V19" s="236"/>
      <c r="W19" s="236"/>
      <c r="X19" s="236"/>
      <c r="Y19" s="236"/>
      <c r="Z19" s="236"/>
      <c r="AA19" s="236"/>
      <c r="AB19" s="236"/>
      <c r="AC19" s="236"/>
      <c r="AD19" s="236"/>
      <c r="AE19" s="236" t="s">
        <v>112</v>
      </c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</row>
    <row r="20" spans="1:60" ht="22.5" outlineLevel="1" x14ac:dyDescent="0.2">
      <c r="A20" s="262">
        <v>8</v>
      </c>
      <c r="B20" s="263" t="s">
        <v>127</v>
      </c>
      <c r="C20" s="264" t="s">
        <v>128</v>
      </c>
      <c r="D20" s="265" t="s">
        <v>115</v>
      </c>
      <c r="E20" s="266">
        <v>44.7</v>
      </c>
      <c r="F20" s="143">
        <f>H20+J20</f>
        <v>0</v>
      </c>
      <c r="G20" s="233">
        <f>ROUND(E20*F20,2)</f>
        <v>0</v>
      </c>
      <c r="H20" s="233"/>
      <c r="I20" s="233">
        <f>ROUND(E20*H20,2)</f>
        <v>0</v>
      </c>
      <c r="J20" s="233"/>
      <c r="K20" s="233">
        <f>ROUND(E20*J20,2)</f>
        <v>0</v>
      </c>
      <c r="L20" s="233">
        <v>21</v>
      </c>
      <c r="M20" s="233">
        <f>G20*(1+L20/100)</f>
        <v>0</v>
      </c>
      <c r="N20" s="234">
        <v>0</v>
      </c>
      <c r="O20" s="234">
        <f>ROUND(E20*N20,5)</f>
        <v>0</v>
      </c>
      <c r="P20" s="234">
        <v>0.02</v>
      </c>
      <c r="Q20" s="234">
        <f>ROUND(E20*P20,5)</f>
        <v>0.89400000000000002</v>
      </c>
      <c r="R20" s="234"/>
      <c r="S20" s="234"/>
      <c r="T20" s="235">
        <v>0.23</v>
      </c>
      <c r="U20" s="234">
        <f>ROUND(E20*T20,2)</f>
        <v>10.28</v>
      </c>
      <c r="V20" s="236"/>
      <c r="W20" s="236"/>
      <c r="X20" s="236"/>
      <c r="Y20" s="236"/>
      <c r="Z20" s="236"/>
      <c r="AA20" s="236"/>
      <c r="AB20" s="236"/>
      <c r="AC20" s="236"/>
      <c r="AD20" s="236"/>
      <c r="AE20" s="236" t="s">
        <v>112</v>
      </c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</row>
    <row r="21" spans="1:60" x14ac:dyDescent="0.2">
      <c r="A21" s="267" t="s">
        <v>107</v>
      </c>
      <c r="B21" s="268" t="s">
        <v>68</v>
      </c>
      <c r="C21" s="269" t="s">
        <v>69</v>
      </c>
      <c r="D21" s="270"/>
      <c r="E21" s="271"/>
      <c r="F21" s="237"/>
      <c r="G21" s="237">
        <f>SUMIF(AE22:AE26,"&lt;&gt;NOR",G22:G26)</f>
        <v>0</v>
      </c>
      <c r="H21" s="237"/>
      <c r="I21" s="237">
        <f>SUM(I22:I26)</f>
        <v>0</v>
      </c>
      <c r="J21" s="237"/>
      <c r="K21" s="237">
        <f>SUM(K22:K26)</f>
        <v>0</v>
      </c>
      <c r="L21" s="237"/>
      <c r="M21" s="237">
        <f>SUM(M22:M26)</f>
        <v>0</v>
      </c>
      <c r="N21" s="238"/>
      <c r="O21" s="238">
        <f>SUM(O22:O26)</f>
        <v>0</v>
      </c>
      <c r="P21" s="238"/>
      <c r="Q21" s="238">
        <f>SUM(Q22:Q26)</f>
        <v>0</v>
      </c>
      <c r="R21" s="238"/>
      <c r="S21" s="238"/>
      <c r="T21" s="239"/>
      <c r="U21" s="238">
        <f>SUM(U22:U26)</f>
        <v>21.72</v>
      </c>
      <c r="AE21" s="211" t="s">
        <v>108</v>
      </c>
    </row>
    <row r="22" spans="1:60" outlineLevel="1" x14ac:dyDescent="0.2">
      <c r="A22" s="262">
        <v>9</v>
      </c>
      <c r="B22" s="263" t="s">
        <v>129</v>
      </c>
      <c r="C22" s="264" t="s">
        <v>130</v>
      </c>
      <c r="D22" s="265" t="s">
        <v>131</v>
      </c>
      <c r="E22" s="266">
        <v>12.43</v>
      </c>
      <c r="F22" s="143">
        <f>H22+J22</f>
        <v>0</v>
      </c>
      <c r="G22" s="233">
        <f>ROUND(E22*F22,2)</f>
        <v>0</v>
      </c>
      <c r="H22" s="233"/>
      <c r="I22" s="233">
        <f>ROUND(E22*H22,2)</f>
        <v>0</v>
      </c>
      <c r="J22" s="233"/>
      <c r="K22" s="233">
        <f>ROUND(E22*J22,2)</f>
        <v>0</v>
      </c>
      <c r="L22" s="233">
        <v>21</v>
      </c>
      <c r="M22" s="233">
        <f>G22*(1+L22/100)</f>
        <v>0</v>
      </c>
      <c r="N22" s="234">
        <v>0</v>
      </c>
      <c r="O22" s="234">
        <f>ROUND(E22*N22,5)</f>
        <v>0</v>
      </c>
      <c r="P22" s="234">
        <v>0</v>
      </c>
      <c r="Q22" s="234">
        <f>ROUND(E22*P22,5)</f>
        <v>0</v>
      </c>
      <c r="R22" s="234"/>
      <c r="S22" s="234"/>
      <c r="T22" s="235">
        <v>0.94199999999999995</v>
      </c>
      <c r="U22" s="234">
        <f>ROUND(E22*T22,2)</f>
        <v>11.71</v>
      </c>
      <c r="V22" s="236"/>
      <c r="W22" s="236"/>
      <c r="X22" s="236"/>
      <c r="Y22" s="236"/>
      <c r="Z22" s="236"/>
      <c r="AA22" s="236"/>
      <c r="AB22" s="236"/>
      <c r="AC22" s="236"/>
      <c r="AD22" s="236"/>
      <c r="AE22" s="236" t="s">
        <v>112</v>
      </c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</row>
    <row r="23" spans="1:60" outlineLevel="1" x14ac:dyDescent="0.2">
      <c r="A23" s="262">
        <v>10</v>
      </c>
      <c r="B23" s="263" t="s">
        <v>132</v>
      </c>
      <c r="C23" s="264" t="s">
        <v>133</v>
      </c>
      <c r="D23" s="265" t="s">
        <v>131</v>
      </c>
      <c r="E23" s="266">
        <v>37.29</v>
      </c>
      <c r="F23" s="143">
        <f>H23+J23</f>
        <v>0</v>
      </c>
      <c r="G23" s="233">
        <f>ROUND(E23*F23,2)</f>
        <v>0</v>
      </c>
      <c r="H23" s="233"/>
      <c r="I23" s="233">
        <f>ROUND(E23*H23,2)</f>
        <v>0</v>
      </c>
      <c r="J23" s="233"/>
      <c r="K23" s="233">
        <f>ROUND(E23*J23,2)</f>
        <v>0</v>
      </c>
      <c r="L23" s="233">
        <v>21</v>
      </c>
      <c r="M23" s="233">
        <f>G23*(1+L23/100)</f>
        <v>0</v>
      </c>
      <c r="N23" s="234">
        <v>0</v>
      </c>
      <c r="O23" s="234">
        <f>ROUND(E23*N23,5)</f>
        <v>0</v>
      </c>
      <c r="P23" s="234">
        <v>0</v>
      </c>
      <c r="Q23" s="234">
        <f>ROUND(E23*P23,5)</f>
        <v>0</v>
      </c>
      <c r="R23" s="234"/>
      <c r="S23" s="234"/>
      <c r="T23" s="235">
        <v>0.105</v>
      </c>
      <c r="U23" s="234">
        <f>ROUND(E23*T23,2)</f>
        <v>3.92</v>
      </c>
      <c r="V23" s="236"/>
      <c r="W23" s="236"/>
      <c r="X23" s="236"/>
      <c r="Y23" s="236"/>
      <c r="Z23" s="236"/>
      <c r="AA23" s="236"/>
      <c r="AB23" s="236"/>
      <c r="AC23" s="236"/>
      <c r="AD23" s="236"/>
      <c r="AE23" s="236" t="s">
        <v>112</v>
      </c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</row>
    <row r="24" spans="1:60" outlineLevel="1" x14ac:dyDescent="0.2">
      <c r="A24" s="262">
        <v>11</v>
      </c>
      <c r="B24" s="263" t="s">
        <v>134</v>
      </c>
      <c r="C24" s="264" t="s">
        <v>135</v>
      </c>
      <c r="D24" s="265" t="s">
        <v>131</v>
      </c>
      <c r="E24" s="266">
        <v>12.43</v>
      </c>
      <c r="F24" s="143">
        <f>H24+J24</f>
        <v>0</v>
      </c>
      <c r="G24" s="233">
        <f>ROUND(E24*F24,2)</f>
        <v>0</v>
      </c>
      <c r="H24" s="233"/>
      <c r="I24" s="233">
        <f>ROUND(E24*H24,2)</f>
        <v>0</v>
      </c>
      <c r="J24" s="233"/>
      <c r="K24" s="233">
        <f>ROUND(E24*J24,2)</f>
        <v>0</v>
      </c>
      <c r="L24" s="233">
        <v>21</v>
      </c>
      <c r="M24" s="233">
        <f>G24*(1+L24/100)</f>
        <v>0</v>
      </c>
      <c r="N24" s="234">
        <v>0</v>
      </c>
      <c r="O24" s="234">
        <f>ROUND(E24*N24,5)</f>
        <v>0</v>
      </c>
      <c r="P24" s="234">
        <v>0</v>
      </c>
      <c r="Q24" s="234">
        <f>ROUND(E24*P24,5)</f>
        <v>0</v>
      </c>
      <c r="R24" s="234"/>
      <c r="S24" s="234"/>
      <c r="T24" s="235">
        <v>0.49</v>
      </c>
      <c r="U24" s="234">
        <f>ROUND(E24*T24,2)</f>
        <v>6.09</v>
      </c>
      <c r="V24" s="236"/>
      <c r="W24" s="236"/>
      <c r="X24" s="236"/>
      <c r="Y24" s="236"/>
      <c r="Z24" s="236"/>
      <c r="AA24" s="236"/>
      <c r="AB24" s="236"/>
      <c r="AC24" s="236"/>
      <c r="AD24" s="236"/>
      <c r="AE24" s="236" t="s">
        <v>112</v>
      </c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</row>
    <row r="25" spans="1:60" outlineLevel="1" x14ac:dyDescent="0.2">
      <c r="A25" s="262">
        <v>12</v>
      </c>
      <c r="B25" s="263" t="s">
        <v>136</v>
      </c>
      <c r="C25" s="264" t="s">
        <v>137</v>
      </c>
      <c r="D25" s="265" t="s">
        <v>131</v>
      </c>
      <c r="E25" s="266">
        <v>248.6</v>
      </c>
      <c r="F25" s="143">
        <f>H25+J25</f>
        <v>0</v>
      </c>
      <c r="G25" s="233">
        <f>ROUND(E25*F25,2)</f>
        <v>0</v>
      </c>
      <c r="H25" s="233"/>
      <c r="I25" s="233">
        <f>ROUND(E25*H25,2)</f>
        <v>0</v>
      </c>
      <c r="J25" s="233"/>
      <c r="K25" s="233">
        <f>ROUND(E25*J25,2)</f>
        <v>0</v>
      </c>
      <c r="L25" s="233">
        <v>21</v>
      </c>
      <c r="M25" s="233">
        <f>G25*(1+L25/100)</f>
        <v>0</v>
      </c>
      <c r="N25" s="234">
        <v>0</v>
      </c>
      <c r="O25" s="234">
        <f>ROUND(E25*N25,5)</f>
        <v>0</v>
      </c>
      <c r="P25" s="234">
        <v>0</v>
      </c>
      <c r="Q25" s="234">
        <f>ROUND(E25*P25,5)</f>
        <v>0</v>
      </c>
      <c r="R25" s="234"/>
      <c r="S25" s="234"/>
      <c r="T25" s="235">
        <v>0</v>
      </c>
      <c r="U25" s="234">
        <f>ROUND(E25*T25,2)</f>
        <v>0</v>
      </c>
      <c r="V25" s="236"/>
      <c r="W25" s="236"/>
      <c r="X25" s="236"/>
      <c r="Y25" s="236"/>
      <c r="Z25" s="236"/>
      <c r="AA25" s="236"/>
      <c r="AB25" s="236"/>
      <c r="AC25" s="236"/>
      <c r="AD25" s="236"/>
      <c r="AE25" s="236" t="s">
        <v>112</v>
      </c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</row>
    <row r="26" spans="1:60" ht="22.5" outlineLevel="1" x14ac:dyDescent="0.2">
      <c r="A26" s="262">
        <v>13</v>
      </c>
      <c r="B26" s="263" t="s">
        <v>138</v>
      </c>
      <c r="C26" s="264" t="s">
        <v>139</v>
      </c>
      <c r="D26" s="265" t="s">
        <v>131</v>
      </c>
      <c r="E26" s="266">
        <v>5.59</v>
      </c>
      <c r="F26" s="143">
        <f>H26+J26</f>
        <v>0</v>
      </c>
      <c r="G26" s="233">
        <f>ROUND(E26*F26,2)</f>
        <v>0</v>
      </c>
      <c r="H26" s="233"/>
      <c r="I26" s="233">
        <f>ROUND(E26*H26,2)</f>
        <v>0</v>
      </c>
      <c r="J26" s="233"/>
      <c r="K26" s="233">
        <f>ROUND(E26*J26,2)</f>
        <v>0</v>
      </c>
      <c r="L26" s="233">
        <v>21</v>
      </c>
      <c r="M26" s="233">
        <f>G26*(1+L26/100)</f>
        <v>0</v>
      </c>
      <c r="N26" s="234">
        <v>0</v>
      </c>
      <c r="O26" s="234">
        <f>ROUND(E26*N26,5)</f>
        <v>0</v>
      </c>
      <c r="P26" s="234">
        <v>0</v>
      </c>
      <c r="Q26" s="234">
        <f>ROUND(E26*P26,5)</f>
        <v>0</v>
      </c>
      <c r="R26" s="234"/>
      <c r="S26" s="234"/>
      <c r="T26" s="235">
        <v>0</v>
      </c>
      <c r="U26" s="234">
        <f>ROUND(E26*T26,2)</f>
        <v>0</v>
      </c>
      <c r="V26" s="236"/>
      <c r="W26" s="236"/>
      <c r="X26" s="236"/>
      <c r="Y26" s="236"/>
      <c r="Z26" s="236"/>
      <c r="AA26" s="236"/>
      <c r="AB26" s="236"/>
      <c r="AC26" s="236"/>
      <c r="AD26" s="236"/>
      <c r="AE26" s="236" t="s">
        <v>112</v>
      </c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</row>
    <row r="27" spans="1:60" x14ac:dyDescent="0.2">
      <c r="A27" s="267" t="s">
        <v>107</v>
      </c>
      <c r="B27" s="268" t="s">
        <v>70</v>
      </c>
      <c r="C27" s="269" t="s">
        <v>71</v>
      </c>
      <c r="D27" s="270"/>
      <c r="E27" s="271"/>
      <c r="F27" s="237"/>
      <c r="G27" s="237">
        <f>SUMIF(AE28:AE28,"&lt;&gt;NOR",G28:G28)</f>
        <v>0</v>
      </c>
      <c r="H27" s="237"/>
      <c r="I27" s="237">
        <f>SUM(I28:I28)</f>
        <v>0</v>
      </c>
      <c r="J27" s="237"/>
      <c r="K27" s="237">
        <f>SUM(K28:K28)</f>
        <v>0</v>
      </c>
      <c r="L27" s="237"/>
      <c r="M27" s="237">
        <f>SUM(M28:M28)</f>
        <v>0</v>
      </c>
      <c r="N27" s="238"/>
      <c r="O27" s="238">
        <f>SUM(O28:O28)</f>
        <v>0</v>
      </c>
      <c r="P27" s="238"/>
      <c r="Q27" s="238">
        <f>SUM(Q28:Q28)</f>
        <v>0</v>
      </c>
      <c r="R27" s="238"/>
      <c r="S27" s="238"/>
      <c r="T27" s="239"/>
      <c r="U27" s="238">
        <f>SUM(U28:U28)</f>
        <v>3.82</v>
      </c>
      <c r="AE27" s="211" t="s">
        <v>108</v>
      </c>
    </row>
    <row r="28" spans="1:60" outlineLevel="1" x14ac:dyDescent="0.2">
      <c r="A28" s="262">
        <v>14</v>
      </c>
      <c r="B28" s="263" t="s">
        <v>140</v>
      </c>
      <c r="C28" s="264" t="s">
        <v>141</v>
      </c>
      <c r="D28" s="265" t="s">
        <v>131</v>
      </c>
      <c r="E28" s="266">
        <v>12.43</v>
      </c>
      <c r="F28" s="143">
        <f>H28+J28</f>
        <v>0</v>
      </c>
      <c r="G28" s="233">
        <f>ROUND(E28*F28,2)</f>
        <v>0</v>
      </c>
      <c r="H28" s="233"/>
      <c r="I28" s="233">
        <f>ROUND(E28*H28,2)</f>
        <v>0</v>
      </c>
      <c r="J28" s="233"/>
      <c r="K28" s="233">
        <f>ROUND(E28*J28,2)</f>
        <v>0</v>
      </c>
      <c r="L28" s="233">
        <v>21</v>
      </c>
      <c r="M28" s="233">
        <f>G28*(1+L28/100)</f>
        <v>0</v>
      </c>
      <c r="N28" s="234">
        <v>0</v>
      </c>
      <c r="O28" s="234">
        <f>ROUND(E28*N28,5)</f>
        <v>0</v>
      </c>
      <c r="P28" s="234">
        <v>0</v>
      </c>
      <c r="Q28" s="234">
        <f>ROUND(E28*P28,5)</f>
        <v>0</v>
      </c>
      <c r="R28" s="234"/>
      <c r="S28" s="234"/>
      <c r="T28" s="235">
        <v>0.307</v>
      </c>
      <c r="U28" s="234">
        <f>ROUND(E28*T28,2)</f>
        <v>3.82</v>
      </c>
      <c r="V28" s="236"/>
      <c r="W28" s="236"/>
      <c r="X28" s="236"/>
      <c r="Y28" s="236"/>
      <c r="Z28" s="236"/>
      <c r="AA28" s="236"/>
      <c r="AB28" s="236"/>
      <c r="AC28" s="236"/>
      <c r="AD28" s="236"/>
      <c r="AE28" s="236" t="s">
        <v>112</v>
      </c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</row>
    <row r="29" spans="1:60" x14ac:dyDescent="0.2">
      <c r="A29" s="267" t="s">
        <v>107</v>
      </c>
      <c r="B29" s="268" t="s">
        <v>72</v>
      </c>
      <c r="C29" s="269" t="s">
        <v>73</v>
      </c>
      <c r="D29" s="270"/>
      <c r="E29" s="271"/>
      <c r="F29" s="237"/>
      <c r="G29" s="237">
        <f>SUMIF(AE30:AE32,"&lt;&gt;NOR",G30:G32)</f>
        <v>0</v>
      </c>
      <c r="H29" s="237"/>
      <c r="I29" s="237">
        <f>SUM(I30:I32)</f>
        <v>0</v>
      </c>
      <c r="J29" s="237"/>
      <c r="K29" s="237">
        <f>SUM(K30:K32)</f>
        <v>0</v>
      </c>
      <c r="L29" s="237"/>
      <c r="M29" s="237">
        <f>SUM(M30:M32)</f>
        <v>0</v>
      </c>
      <c r="N29" s="238"/>
      <c r="O29" s="238">
        <f>SUM(O30:O32)</f>
        <v>0.38383</v>
      </c>
      <c r="P29" s="238"/>
      <c r="Q29" s="238">
        <f>SUM(Q30:Q32)</f>
        <v>0</v>
      </c>
      <c r="R29" s="238"/>
      <c r="S29" s="238"/>
      <c r="T29" s="239"/>
      <c r="U29" s="238">
        <f>SUM(U30:U32)</f>
        <v>44.18</v>
      </c>
      <c r="AE29" s="211" t="s">
        <v>108</v>
      </c>
    </row>
    <row r="30" spans="1:60" ht="22.5" outlineLevel="1" x14ac:dyDescent="0.2">
      <c r="A30" s="262">
        <v>15</v>
      </c>
      <c r="B30" s="263" t="s">
        <v>142</v>
      </c>
      <c r="C30" s="264" t="s">
        <v>143</v>
      </c>
      <c r="D30" s="265" t="s">
        <v>115</v>
      </c>
      <c r="E30" s="266">
        <v>72.42</v>
      </c>
      <c r="F30" s="143">
        <f>H30+J30</f>
        <v>0</v>
      </c>
      <c r="G30" s="233">
        <f>ROUND(E30*F30,2)</f>
        <v>0</v>
      </c>
      <c r="H30" s="233"/>
      <c r="I30" s="233">
        <f>ROUND(E30*H30,2)</f>
        <v>0</v>
      </c>
      <c r="J30" s="233"/>
      <c r="K30" s="233">
        <f>ROUND(E30*J30,2)</f>
        <v>0</v>
      </c>
      <c r="L30" s="233">
        <v>21</v>
      </c>
      <c r="M30" s="233">
        <f>G30*(1+L30/100)</f>
        <v>0</v>
      </c>
      <c r="N30" s="234">
        <v>2.5999999999999998E-4</v>
      </c>
      <c r="O30" s="234">
        <f>ROUND(E30*N30,5)</f>
        <v>1.883E-2</v>
      </c>
      <c r="P30" s="234">
        <v>0</v>
      </c>
      <c r="Q30" s="234">
        <f>ROUND(E30*P30,5)</f>
        <v>0</v>
      </c>
      <c r="R30" s="234"/>
      <c r="S30" s="234"/>
      <c r="T30" s="235">
        <v>9.5000000000000001E-2</v>
      </c>
      <c r="U30" s="234">
        <f>ROUND(E30*T30,2)</f>
        <v>6.88</v>
      </c>
      <c r="V30" s="236"/>
      <c r="W30" s="236"/>
      <c r="X30" s="236"/>
      <c r="Y30" s="236"/>
      <c r="Z30" s="236"/>
      <c r="AA30" s="236"/>
      <c r="AB30" s="236"/>
      <c r="AC30" s="236"/>
      <c r="AD30" s="236"/>
      <c r="AE30" s="236" t="s">
        <v>112</v>
      </c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</row>
    <row r="31" spans="1:60" ht="33.75" outlineLevel="1" x14ac:dyDescent="0.2">
      <c r="A31" s="262">
        <v>16</v>
      </c>
      <c r="B31" s="263" t="s">
        <v>144</v>
      </c>
      <c r="C31" s="264" t="s">
        <v>145</v>
      </c>
      <c r="D31" s="265" t="s">
        <v>115</v>
      </c>
      <c r="E31" s="266">
        <v>72.42</v>
      </c>
      <c r="F31" s="143">
        <f>H31+J31</f>
        <v>0</v>
      </c>
      <c r="G31" s="233">
        <f>ROUND(E31*F31,2)</f>
        <v>0</v>
      </c>
      <c r="H31" s="233"/>
      <c r="I31" s="233">
        <f>ROUND(E31*H31,2)</f>
        <v>0</v>
      </c>
      <c r="J31" s="233"/>
      <c r="K31" s="233">
        <f>ROUND(E31*J31,2)</f>
        <v>0</v>
      </c>
      <c r="L31" s="233">
        <v>21</v>
      </c>
      <c r="M31" s="233">
        <f>G31*(1+L31/100)</f>
        <v>0</v>
      </c>
      <c r="N31" s="234">
        <v>5.0400000000000002E-3</v>
      </c>
      <c r="O31" s="234">
        <f>ROUND(E31*N31,5)</f>
        <v>0.36499999999999999</v>
      </c>
      <c r="P31" s="234">
        <v>0</v>
      </c>
      <c r="Q31" s="234">
        <f>ROUND(E31*P31,5)</f>
        <v>0</v>
      </c>
      <c r="R31" s="234"/>
      <c r="S31" s="234"/>
      <c r="T31" s="235">
        <v>0.51500000000000001</v>
      </c>
      <c r="U31" s="234">
        <f>ROUND(E31*T31,2)</f>
        <v>37.299999999999997</v>
      </c>
      <c r="V31" s="236"/>
      <c r="W31" s="236"/>
      <c r="X31" s="236"/>
      <c r="Y31" s="236"/>
      <c r="Z31" s="236"/>
      <c r="AA31" s="236"/>
      <c r="AB31" s="236"/>
      <c r="AC31" s="236"/>
      <c r="AD31" s="236"/>
      <c r="AE31" s="236" t="s">
        <v>112</v>
      </c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</row>
    <row r="32" spans="1:60" outlineLevel="1" x14ac:dyDescent="0.2">
      <c r="A32" s="262">
        <v>17</v>
      </c>
      <c r="B32" s="263" t="s">
        <v>146</v>
      </c>
      <c r="C32" s="264" t="s">
        <v>147</v>
      </c>
      <c r="D32" s="265" t="s">
        <v>0</v>
      </c>
      <c r="E32" s="266">
        <v>879.98</v>
      </c>
      <c r="F32" s="143">
        <f>H32+J32</f>
        <v>0</v>
      </c>
      <c r="G32" s="233">
        <f>ROUND(E32*F32,2)</f>
        <v>0</v>
      </c>
      <c r="H32" s="233"/>
      <c r="I32" s="233">
        <f>ROUND(E32*H32,2)</f>
        <v>0</v>
      </c>
      <c r="J32" s="233"/>
      <c r="K32" s="233">
        <f>ROUND(E32*J32,2)</f>
        <v>0</v>
      </c>
      <c r="L32" s="233">
        <v>21</v>
      </c>
      <c r="M32" s="233">
        <f>G32*(1+L32/100)</f>
        <v>0</v>
      </c>
      <c r="N32" s="234">
        <v>0</v>
      </c>
      <c r="O32" s="234">
        <f>ROUND(E32*N32,5)</f>
        <v>0</v>
      </c>
      <c r="P32" s="234">
        <v>0</v>
      </c>
      <c r="Q32" s="234">
        <f>ROUND(E32*P32,5)</f>
        <v>0</v>
      </c>
      <c r="R32" s="234"/>
      <c r="S32" s="234"/>
      <c r="T32" s="235">
        <v>0</v>
      </c>
      <c r="U32" s="234">
        <f>ROUND(E32*T32,2)</f>
        <v>0</v>
      </c>
      <c r="V32" s="236"/>
      <c r="W32" s="236"/>
      <c r="X32" s="236"/>
      <c r="Y32" s="236"/>
      <c r="Z32" s="236"/>
      <c r="AA32" s="236"/>
      <c r="AB32" s="236"/>
      <c r="AC32" s="236"/>
      <c r="AD32" s="236"/>
      <c r="AE32" s="236" t="s">
        <v>112</v>
      </c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</row>
    <row r="33" spans="1:60" x14ac:dyDescent="0.2">
      <c r="A33" s="267" t="s">
        <v>107</v>
      </c>
      <c r="B33" s="268" t="s">
        <v>74</v>
      </c>
      <c r="C33" s="269" t="s">
        <v>75</v>
      </c>
      <c r="D33" s="270"/>
      <c r="E33" s="271"/>
      <c r="F33" s="237"/>
      <c r="G33" s="237">
        <f>SUMIF(AE34:AE37,"&lt;&gt;NOR",G34:G37)</f>
        <v>0</v>
      </c>
      <c r="H33" s="237"/>
      <c r="I33" s="237">
        <f>SUM(I34:I37)</f>
        <v>0</v>
      </c>
      <c r="J33" s="237"/>
      <c r="K33" s="237">
        <f>SUM(K34:K37)</f>
        <v>0</v>
      </c>
      <c r="L33" s="237"/>
      <c r="M33" s="237">
        <f>SUM(M34:M37)</f>
        <v>0</v>
      </c>
      <c r="N33" s="238"/>
      <c r="O33" s="238">
        <f>SUM(O34:O37)</f>
        <v>1.1608699999999998</v>
      </c>
      <c r="P33" s="238"/>
      <c r="Q33" s="238">
        <f>SUM(Q34:Q37)</f>
        <v>0</v>
      </c>
      <c r="R33" s="238"/>
      <c r="S33" s="238"/>
      <c r="T33" s="239"/>
      <c r="U33" s="238">
        <f>SUM(U34:U37)</f>
        <v>7.73</v>
      </c>
      <c r="AE33" s="211" t="s">
        <v>108</v>
      </c>
    </row>
    <row r="34" spans="1:60" outlineLevel="1" x14ac:dyDescent="0.2">
      <c r="A34" s="262">
        <v>18</v>
      </c>
      <c r="B34" s="263" t="s">
        <v>148</v>
      </c>
      <c r="C34" s="264" t="s">
        <v>149</v>
      </c>
      <c r="D34" s="265" t="s">
        <v>111</v>
      </c>
      <c r="E34" s="266">
        <v>1</v>
      </c>
      <c r="F34" s="143">
        <f>H34+J34</f>
        <v>0</v>
      </c>
      <c r="G34" s="233">
        <f>ROUND(E34*F34,2)</f>
        <v>0</v>
      </c>
      <c r="H34" s="233"/>
      <c r="I34" s="233">
        <f>ROUND(E34*H34,2)</f>
        <v>0</v>
      </c>
      <c r="J34" s="233"/>
      <c r="K34" s="233">
        <f>ROUND(E34*J34,2)</f>
        <v>0</v>
      </c>
      <c r="L34" s="233">
        <v>21</v>
      </c>
      <c r="M34" s="233">
        <f>G34*(1+L34/100)</f>
        <v>0</v>
      </c>
      <c r="N34" s="234">
        <v>1.31E-3</v>
      </c>
      <c r="O34" s="234">
        <f>ROUND(E34*N34,5)</f>
        <v>1.31E-3</v>
      </c>
      <c r="P34" s="234">
        <v>0</v>
      </c>
      <c r="Q34" s="234">
        <f>ROUND(E34*P34,5)</f>
        <v>0</v>
      </c>
      <c r="R34" s="234"/>
      <c r="S34" s="234"/>
      <c r="T34" s="235">
        <v>0.79898999999999998</v>
      </c>
      <c r="U34" s="234">
        <f>ROUND(E34*T34,2)</f>
        <v>0.8</v>
      </c>
      <c r="V34" s="236"/>
      <c r="W34" s="236"/>
      <c r="X34" s="236"/>
      <c r="Y34" s="236"/>
      <c r="Z34" s="236"/>
      <c r="AA34" s="236"/>
      <c r="AB34" s="236"/>
      <c r="AC34" s="236"/>
      <c r="AD34" s="236"/>
      <c r="AE34" s="236" t="s">
        <v>150</v>
      </c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</row>
    <row r="35" spans="1:60" outlineLevel="1" x14ac:dyDescent="0.2">
      <c r="A35" s="262">
        <v>19</v>
      </c>
      <c r="B35" s="263" t="s">
        <v>151</v>
      </c>
      <c r="C35" s="264" t="s">
        <v>152</v>
      </c>
      <c r="D35" s="265" t="s">
        <v>119</v>
      </c>
      <c r="E35" s="266">
        <v>1</v>
      </c>
      <c r="F35" s="143">
        <f>H35+J35</f>
        <v>0</v>
      </c>
      <c r="G35" s="233">
        <f>ROUND(E35*F35,2)</f>
        <v>0</v>
      </c>
      <c r="H35" s="233"/>
      <c r="I35" s="233">
        <f>ROUND(E35*H35,2)</f>
        <v>0</v>
      </c>
      <c r="J35" s="233"/>
      <c r="K35" s="233">
        <f>ROUND(E35*J35,2)</f>
        <v>0</v>
      </c>
      <c r="L35" s="233">
        <v>21</v>
      </c>
      <c r="M35" s="233">
        <f>G35*(1+L35/100)</f>
        <v>0</v>
      </c>
      <c r="N35" s="234">
        <v>0</v>
      </c>
      <c r="O35" s="234">
        <f>ROUND(E35*N35,5)</f>
        <v>0</v>
      </c>
      <c r="P35" s="234">
        <v>0</v>
      </c>
      <c r="Q35" s="234">
        <f>ROUND(E35*P35,5)</f>
        <v>0</v>
      </c>
      <c r="R35" s="234"/>
      <c r="S35" s="234"/>
      <c r="T35" s="235">
        <v>0.25900000000000001</v>
      </c>
      <c r="U35" s="234">
        <f>ROUND(E35*T35,2)</f>
        <v>0.26</v>
      </c>
      <c r="V35" s="236"/>
      <c r="W35" s="236"/>
      <c r="X35" s="236"/>
      <c r="Y35" s="236"/>
      <c r="Z35" s="236"/>
      <c r="AA35" s="236"/>
      <c r="AB35" s="236"/>
      <c r="AC35" s="236"/>
      <c r="AD35" s="236"/>
      <c r="AE35" s="236" t="s">
        <v>112</v>
      </c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</row>
    <row r="36" spans="1:60" outlineLevel="1" x14ac:dyDescent="0.2">
      <c r="A36" s="262">
        <v>20</v>
      </c>
      <c r="B36" s="263" t="s">
        <v>153</v>
      </c>
      <c r="C36" s="264" t="s">
        <v>154</v>
      </c>
      <c r="D36" s="265" t="s">
        <v>119</v>
      </c>
      <c r="E36" s="266">
        <v>1</v>
      </c>
      <c r="F36" s="143">
        <f>H36+J36</f>
        <v>0</v>
      </c>
      <c r="G36" s="233">
        <f>ROUND(E36*F36,2)</f>
        <v>0</v>
      </c>
      <c r="H36" s="233"/>
      <c r="I36" s="233">
        <f>ROUND(E36*H36,2)</f>
        <v>0</v>
      </c>
      <c r="J36" s="233"/>
      <c r="K36" s="233">
        <f>ROUND(E36*J36,2)</f>
        <v>0</v>
      </c>
      <c r="L36" s="233">
        <v>21</v>
      </c>
      <c r="M36" s="233">
        <f>G36*(1+L36/100)</f>
        <v>0</v>
      </c>
      <c r="N36" s="234">
        <v>0</v>
      </c>
      <c r="O36" s="234">
        <f>ROUND(E36*N36,5)</f>
        <v>0</v>
      </c>
      <c r="P36" s="234">
        <v>0</v>
      </c>
      <c r="Q36" s="234">
        <f>ROUND(E36*P36,5)</f>
        <v>0</v>
      </c>
      <c r="R36" s="234"/>
      <c r="S36" s="234"/>
      <c r="T36" s="235">
        <v>0.21099999999999999</v>
      </c>
      <c r="U36" s="234">
        <f>ROUND(E36*T36,2)</f>
        <v>0.21</v>
      </c>
      <c r="V36" s="236"/>
      <c r="W36" s="236"/>
      <c r="X36" s="236"/>
      <c r="Y36" s="236"/>
      <c r="Z36" s="236"/>
      <c r="AA36" s="236"/>
      <c r="AB36" s="236"/>
      <c r="AC36" s="236"/>
      <c r="AD36" s="236"/>
      <c r="AE36" s="236" t="s">
        <v>112</v>
      </c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</row>
    <row r="37" spans="1:60" ht="22.5" outlineLevel="1" x14ac:dyDescent="0.2">
      <c r="A37" s="262">
        <v>21</v>
      </c>
      <c r="B37" s="263" t="s">
        <v>155</v>
      </c>
      <c r="C37" s="264" t="s">
        <v>156</v>
      </c>
      <c r="D37" s="265" t="s">
        <v>111</v>
      </c>
      <c r="E37" s="266">
        <v>4.5</v>
      </c>
      <c r="F37" s="143">
        <f>H37+J37</f>
        <v>0</v>
      </c>
      <c r="G37" s="233">
        <f>ROUND(E37*F37,2)</f>
        <v>0</v>
      </c>
      <c r="H37" s="233"/>
      <c r="I37" s="233">
        <f>ROUND(E37*H37,2)</f>
        <v>0</v>
      </c>
      <c r="J37" s="233"/>
      <c r="K37" s="233">
        <f>ROUND(E37*J37,2)</f>
        <v>0</v>
      </c>
      <c r="L37" s="233">
        <v>21</v>
      </c>
      <c r="M37" s="233">
        <f>G37*(1+L37/100)</f>
        <v>0</v>
      </c>
      <c r="N37" s="234">
        <v>0.25768000000000002</v>
      </c>
      <c r="O37" s="234">
        <f>ROUND(E37*N37,5)</f>
        <v>1.1595599999999999</v>
      </c>
      <c r="P37" s="234">
        <v>0</v>
      </c>
      <c r="Q37" s="234">
        <f>ROUND(E37*P37,5)</f>
        <v>0</v>
      </c>
      <c r="R37" s="234"/>
      <c r="S37" s="234"/>
      <c r="T37" s="235">
        <v>1.4363999999999999</v>
      </c>
      <c r="U37" s="234">
        <f>ROUND(E37*T37,2)</f>
        <v>6.46</v>
      </c>
      <c r="V37" s="236"/>
      <c r="W37" s="236"/>
      <c r="X37" s="236"/>
      <c r="Y37" s="236"/>
      <c r="Z37" s="236"/>
      <c r="AA37" s="236"/>
      <c r="AB37" s="236"/>
      <c r="AC37" s="236"/>
      <c r="AD37" s="236"/>
      <c r="AE37" s="236" t="s">
        <v>112</v>
      </c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</row>
    <row r="38" spans="1:60" x14ac:dyDescent="0.2">
      <c r="A38" s="267" t="s">
        <v>107</v>
      </c>
      <c r="B38" s="268" t="s">
        <v>76</v>
      </c>
      <c r="C38" s="269" t="s">
        <v>77</v>
      </c>
      <c r="D38" s="270"/>
      <c r="E38" s="271"/>
      <c r="F38" s="237"/>
      <c r="G38" s="237">
        <f>SUMIF(AE39:AE46,"&lt;&gt;NOR",G39:G46)</f>
        <v>0</v>
      </c>
      <c r="H38" s="237"/>
      <c r="I38" s="237">
        <f>SUM(I39:I46)</f>
        <v>0</v>
      </c>
      <c r="J38" s="237"/>
      <c r="K38" s="237">
        <f>SUM(K39:K46)</f>
        <v>0</v>
      </c>
      <c r="L38" s="237"/>
      <c r="M38" s="237">
        <f>SUM(M39:M46)</f>
        <v>0</v>
      </c>
      <c r="N38" s="238"/>
      <c r="O38" s="238">
        <f>SUM(O39:O46)</f>
        <v>4.7590799999999991</v>
      </c>
      <c r="P38" s="238"/>
      <c r="Q38" s="238">
        <f>SUM(Q39:Q46)</f>
        <v>0</v>
      </c>
      <c r="R38" s="238"/>
      <c r="S38" s="238"/>
      <c r="T38" s="239"/>
      <c r="U38" s="238">
        <f>SUM(U39:U46)</f>
        <v>166.97</v>
      </c>
      <c r="AE38" s="211" t="s">
        <v>108</v>
      </c>
    </row>
    <row r="39" spans="1:60" ht="22.5" outlineLevel="1" x14ac:dyDescent="0.2">
      <c r="A39" s="262">
        <v>22</v>
      </c>
      <c r="B39" s="263" t="s">
        <v>157</v>
      </c>
      <c r="C39" s="264" t="s">
        <v>158</v>
      </c>
      <c r="D39" s="265" t="s">
        <v>115</v>
      </c>
      <c r="E39" s="266">
        <v>72.42</v>
      </c>
      <c r="F39" s="143">
        <f t="shared" ref="F39:F46" si="0">H39+J39</f>
        <v>0</v>
      </c>
      <c r="G39" s="233">
        <f t="shared" ref="G39:G46" si="1">ROUND(E39*F39,2)</f>
        <v>0</v>
      </c>
      <c r="H39" s="233"/>
      <c r="I39" s="233">
        <f t="shared" ref="I39:I46" si="2">ROUND(E39*H39,2)</f>
        <v>0</v>
      </c>
      <c r="J39" s="233"/>
      <c r="K39" s="233">
        <f t="shared" ref="K39:K46" si="3">ROUND(E39*J39,2)</f>
        <v>0</v>
      </c>
      <c r="L39" s="233">
        <v>21</v>
      </c>
      <c r="M39" s="233">
        <f t="shared" ref="M39:M46" si="4">G39*(1+L39/100)</f>
        <v>0</v>
      </c>
      <c r="N39" s="234">
        <v>3.0799999999999998E-3</v>
      </c>
      <c r="O39" s="234">
        <f t="shared" ref="O39:O46" si="5">ROUND(E39*N39,5)</f>
        <v>0.22305</v>
      </c>
      <c r="P39" s="234">
        <v>0</v>
      </c>
      <c r="Q39" s="234">
        <f t="shared" ref="Q39:Q46" si="6">ROUND(E39*P39,5)</f>
        <v>0</v>
      </c>
      <c r="R39" s="234"/>
      <c r="S39" s="234"/>
      <c r="T39" s="235">
        <v>1.1538900000000001</v>
      </c>
      <c r="U39" s="234">
        <f t="shared" ref="U39:U46" si="7">ROUND(E39*T39,2)</f>
        <v>83.56</v>
      </c>
      <c r="V39" s="236"/>
      <c r="W39" s="236"/>
      <c r="X39" s="236"/>
      <c r="Y39" s="236"/>
      <c r="Z39" s="236"/>
      <c r="AA39" s="236"/>
      <c r="AB39" s="236"/>
      <c r="AC39" s="236"/>
      <c r="AD39" s="236"/>
      <c r="AE39" s="236" t="s">
        <v>150</v>
      </c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</row>
    <row r="40" spans="1:60" ht="22.5" outlineLevel="1" x14ac:dyDescent="0.2">
      <c r="A40" s="262">
        <v>23</v>
      </c>
      <c r="B40" s="263" t="s">
        <v>159</v>
      </c>
      <c r="C40" s="264" t="s">
        <v>160</v>
      </c>
      <c r="D40" s="265" t="s">
        <v>115</v>
      </c>
      <c r="E40" s="266">
        <v>44.7</v>
      </c>
      <c r="F40" s="143">
        <f t="shared" si="0"/>
        <v>0</v>
      </c>
      <c r="G40" s="233">
        <f t="shared" si="1"/>
        <v>0</v>
      </c>
      <c r="H40" s="233"/>
      <c r="I40" s="233">
        <f t="shared" si="2"/>
        <v>0</v>
      </c>
      <c r="J40" s="233"/>
      <c r="K40" s="233">
        <f t="shared" si="3"/>
        <v>0</v>
      </c>
      <c r="L40" s="233">
        <v>21</v>
      </c>
      <c r="M40" s="233">
        <f t="shared" si="4"/>
        <v>0</v>
      </c>
      <c r="N40" s="234">
        <v>3.0500000000000002E-3</v>
      </c>
      <c r="O40" s="234">
        <f t="shared" si="5"/>
        <v>0.13633999999999999</v>
      </c>
      <c r="P40" s="234">
        <v>0</v>
      </c>
      <c r="Q40" s="234">
        <f t="shared" si="6"/>
        <v>0</v>
      </c>
      <c r="R40" s="234"/>
      <c r="S40" s="234"/>
      <c r="T40" s="235">
        <v>0.97</v>
      </c>
      <c r="U40" s="234">
        <f t="shared" si="7"/>
        <v>43.36</v>
      </c>
      <c r="V40" s="236"/>
      <c r="W40" s="236"/>
      <c r="X40" s="236"/>
      <c r="Y40" s="236"/>
      <c r="Z40" s="236"/>
      <c r="AA40" s="236"/>
      <c r="AB40" s="236"/>
      <c r="AC40" s="236"/>
      <c r="AD40" s="236"/>
      <c r="AE40" s="236" t="s">
        <v>112</v>
      </c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</row>
    <row r="41" spans="1:60" outlineLevel="1" x14ac:dyDescent="0.2">
      <c r="A41" s="262">
        <v>24</v>
      </c>
      <c r="B41" s="263" t="s">
        <v>161</v>
      </c>
      <c r="C41" s="264" t="s">
        <v>162</v>
      </c>
      <c r="D41" s="265" t="s">
        <v>115</v>
      </c>
      <c r="E41" s="266">
        <v>79.66</v>
      </c>
      <c r="F41" s="143">
        <f t="shared" si="0"/>
        <v>0</v>
      </c>
      <c r="G41" s="233">
        <f t="shared" si="1"/>
        <v>0</v>
      </c>
      <c r="H41" s="233"/>
      <c r="I41" s="233">
        <f t="shared" si="2"/>
        <v>0</v>
      </c>
      <c r="J41" s="233"/>
      <c r="K41" s="233">
        <f t="shared" si="3"/>
        <v>0</v>
      </c>
      <c r="L41" s="233">
        <v>21</v>
      </c>
      <c r="M41" s="233">
        <f t="shared" si="4"/>
        <v>0</v>
      </c>
      <c r="N41" s="234">
        <v>1.9199999999999998E-2</v>
      </c>
      <c r="O41" s="234">
        <f t="shared" si="5"/>
        <v>1.5294700000000001</v>
      </c>
      <c r="P41" s="234">
        <v>0</v>
      </c>
      <c r="Q41" s="234">
        <f t="shared" si="6"/>
        <v>0</v>
      </c>
      <c r="R41" s="234"/>
      <c r="S41" s="234"/>
      <c r="T41" s="235">
        <v>0</v>
      </c>
      <c r="U41" s="234">
        <f t="shared" si="7"/>
        <v>0</v>
      </c>
      <c r="V41" s="236"/>
      <c r="W41" s="236"/>
      <c r="X41" s="236"/>
      <c r="Y41" s="236"/>
      <c r="Z41" s="236"/>
      <c r="AA41" s="236"/>
      <c r="AB41" s="236"/>
      <c r="AC41" s="236"/>
      <c r="AD41" s="236"/>
      <c r="AE41" s="236" t="s">
        <v>120</v>
      </c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</row>
    <row r="42" spans="1:60" ht="22.5" outlineLevel="1" x14ac:dyDescent="0.2">
      <c r="A42" s="262">
        <v>25</v>
      </c>
      <c r="B42" s="263" t="s">
        <v>163</v>
      </c>
      <c r="C42" s="264" t="s">
        <v>164</v>
      </c>
      <c r="D42" s="265" t="s">
        <v>115</v>
      </c>
      <c r="E42" s="266">
        <v>44.7</v>
      </c>
      <c r="F42" s="143">
        <f t="shared" si="0"/>
        <v>0</v>
      </c>
      <c r="G42" s="233">
        <f t="shared" si="1"/>
        <v>0</v>
      </c>
      <c r="H42" s="233"/>
      <c r="I42" s="233">
        <f t="shared" si="2"/>
        <v>0</v>
      </c>
      <c r="J42" s="233"/>
      <c r="K42" s="233">
        <f t="shared" si="3"/>
        <v>0</v>
      </c>
      <c r="L42" s="233">
        <v>21</v>
      </c>
      <c r="M42" s="233">
        <f t="shared" si="4"/>
        <v>0</v>
      </c>
      <c r="N42" s="234">
        <v>1.61E-2</v>
      </c>
      <c r="O42" s="234">
        <f t="shared" si="5"/>
        <v>0.71967000000000003</v>
      </c>
      <c r="P42" s="234">
        <v>0</v>
      </c>
      <c r="Q42" s="234">
        <f t="shared" si="6"/>
        <v>0</v>
      </c>
      <c r="R42" s="234"/>
      <c r="S42" s="234"/>
      <c r="T42" s="235">
        <v>0.41037000000000001</v>
      </c>
      <c r="U42" s="234">
        <f t="shared" si="7"/>
        <v>18.34</v>
      </c>
      <c r="V42" s="236"/>
      <c r="W42" s="236"/>
      <c r="X42" s="236"/>
      <c r="Y42" s="236"/>
      <c r="Z42" s="236"/>
      <c r="AA42" s="236"/>
      <c r="AB42" s="236"/>
      <c r="AC42" s="236"/>
      <c r="AD42" s="236"/>
      <c r="AE42" s="236" t="s">
        <v>150</v>
      </c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</row>
    <row r="43" spans="1:60" ht="22.5" outlineLevel="1" x14ac:dyDescent="0.2">
      <c r="A43" s="262">
        <v>26</v>
      </c>
      <c r="B43" s="263" t="s">
        <v>165</v>
      </c>
      <c r="C43" s="264" t="s">
        <v>166</v>
      </c>
      <c r="D43" s="265" t="s">
        <v>115</v>
      </c>
      <c r="E43" s="266">
        <v>44.7</v>
      </c>
      <c r="F43" s="143">
        <f t="shared" si="0"/>
        <v>0</v>
      </c>
      <c r="G43" s="233">
        <f t="shared" si="1"/>
        <v>0</v>
      </c>
      <c r="H43" s="233"/>
      <c r="I43" s="233">
        <f t="shared" si="2"/>
        <v>0</v>
      </c>
      <c r="J43" s="233"/>
      <c r="K43" s="233">
        <f t="shared" si="3"/>
        <v>0</v>
      </c>
      <c r="L43" s="233">
        <v>21</v>
      </c>
      <c r="M43" s="233">
        <f t="shared" si="4"/>
        <v>0</v>
      </c>
      <c r="N43" s="234">
        <v>4.8099999999999997E-2</v>
      </c>
      <c r="O43" s="234">
        <f t="shared" si="5"/>
        <v>2.1500699999999999</v>
      </c>
      <c r="P43" s="234">
        <v>0</v>
      </c>
      <c r="Q43" s="234">
        <f t="shared" si="6"/>
        <v>0</v>
      </c>
      <c r="R43" s="234"/>
      <c r="S43" s="234"/>
      <c r="T43" s="235">
        <v>0.45084000000000002</v>
      </c>
      <c r="U43" s="234">
        <f t="shared" si="7"/>
        <v>20.149999999999999</v>
      </c>
      <c r="V43" s="236"/>
      <c r="W43" s="236"/>
      <c r="X43" s="236"/>
      <c r="Y43" s="236"/>
      <c r="Z43" s="236"/>
      <c r="AA43" s="236"/>
      <c r="AB43" s="236"/>
      <c r="AC43" s="236"/>
      <c r="AD43" s="236"/>
      <c r="AE43" s="236" t="s">
        <v>150</v>
      </c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</row>
    <row r="44" spans="1:60" ht="22.5" outlineLevel="1" x14ac:dyDescent="0.2">
      <c r="A44" s="262">
        <v>27</v>
      </c>
      <c r="B44" s="263" t="s">
        <v>167</v>
      </c>
      <c r="C44" s="264" t="s">
        <v>168</v>
      </c>
      <c r="D44" s="265" t="s">
        <v>115</v>
      </c>
      <c r="E44" s="266">
        <v>44.7</v>
      </c>
      <c r="F44" s="143">
        <f t="shared" si="0"/>
        <v>0</v>
      </c>
      <c r="G44" s="233">
        <f t="shared" si="1"/>
        <v>0</v>
      </c>
      <c r="H44" s="233"/>
      <c r="I44" s="233">
        <f t="shared" si="2"/>
        <v>0</v>
      </c>
      <c r="J44" s="233"/>
      <c r="K44" s="233">
        <f t="shared" si="3"/>
        <v>0</v>
      </c>
      <c r="L44" s="233">
        <v>21</v>
      </c>
      <c r="M44" s="233">
        <f t="shared" si="4"/>
        <v>0</v>
      </c>
      <c r="N44" s="234">
        <v>0</v>
      </c>
      <c r="O44" s="234">
        <f t="shared" si="5"/>
        <v>0</v>
      </c>
      <c r="P44" s="234">
        <v>0</v>
      </c>
      <c r="Q44" s="234">
        <f t="shared" si="6"/>
        <v>0</v>
      </c>
      <c r="R44" s="234"/>
      <c r="S44" s="234"/>
      <c r="T44" s="235">
        <v>1.6E-2</v>
      </c>
      <c r="U44" s="234">
        <f t="shared" si="7"/>
        <v>0.72</v>
      </c>
      <c r="V44" s="236"/>
      <c r="W44" s="236"/>
      <c r="X44" s="236"/>
      <c r="Y44" s="236"/>
      <c r="Z44" s="236"/>
      <c r="AA44" s="236"/>
      <c r="AB44" s="236"/>
      <c r="AC44" s="236"/>
      <c r="AD44" s="236"/>
      <c r="AE44" s="236" t="s">
        <v>112</v>
      </c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</row>
    <row r="45" spans="1:60" outlineLevel="1" x14ac:dyDescent="0.2">
      <c r="A45" s="262">
        <v>28</v>
      </c>
      <c r="B45" s="263" t="s">
        <v>169</v>
      </c>
      <c r="C45" s="264" t="s">
        <v>170</v>
      </c>
      <c r="D45" s="265" t="s">
        <v>111</v>
      </c>
      <c r="E45" s="266">
        <v>11.95</v>
      </c>
      <c r="F45" s="143">
        <f t="shared" si="0"/>
        <v>0</v>
      </c>
      <c r="G45" s="233">
        <f t="shared" si="1"/>
        <v>0</v>
      </c>
      <c r="H45" s="233"/>
      <c r="I45" s="233">
        <f t="shared" si="2"/>
        <v>0</v>
      </c>
      <c r="J45" s="233"/>
      <c r="K45" s="233">
        <f t="shared" si="3"/>
        <v>0</v>
      </c>
      <c r="L45" s="233">
        <v>21</v>
      </c>
      <c r="M45" s="233">
        <f t="shared" si="4"/>
        <v>0</v>
      </c>
      <c r="N45" s="234">
        <v>4.0000000000000003E-5</v>
      </c>
      <c r="O45" s="234">
        <f t="shared" si="5"/>
        <v>4.8000000000000001E-4</v>
      </c>
      <c r="P45" s="234">
        <v>0</v>
      </c>
      <c r="Q45" s="234">
        <f t="shared" si="6"/>
        <v>0</v>
      </c>
      <c r="R45" s="234"/>
      <c r="S45" s="234"/>
      <c r="T45" s="235">
        <v>7.0000000000000007E-2</v>
      </c>
      <c r="U45" s="234">
        <f t="shared" si="7"/>
        <v>0.84</v>
      </c>
      <c r="V45" s="236"/>
      <c r="W45" s="236"/>
      <c r="X45" s="236"/>
      <c r="Y45" s="236"/>
      <c r="Z45" s="236"/>
      <c r="AA45" s="236"/>
      <c r="AB45" s="236"/>
      <c r="AC45" s="236"/>
      <c r="AD45" s="236"/>
      <c r="AE45" s="236" t="s">
        <v>112</v>
      </c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</row>
    <row r="46" spans="1:60" outlineLevel="1" x14ac:dyDescent="0.2">
      <c r="A46" s="262">
        <v>29</v>
      </c>
      <c r="B46" s="263" t="s">
        <v>171</v>
      </c>
      <c r="C46" s="264" t="s">
        <v>172</v>
      </c>
      <c r="D46" s="265" t="s">
        <v>0</v>
      </c>
      <c r="E46" s="266">
        <v>2354.17</v>
      </c>
      <c r="F46" s="143">
        <f t="shared" si="0"/>
        <v>0</v>
      </c>
      <c r="G46" s="233">
        <f t="shared" si="1"/>
        <v>0</v>
      </c>
      <c r="H46" s="233"/>
      <c r="I46" s="233">
        <f t="shared" si="2"/>
        <v>0</v>
      </c>
      <c r="J46" s="233"/>
      <c r="K46" s="233">
        <f t="shared" si="3"/>
        <v>0</v>
      </c>
      <c r="L46" s="233">
        <v>21</v>
      </c>
      <c r="M46" s="233">
        <f t="shared" si="4"/>
        <v>0</v>
      </c>
      <c r="N46" s="234">
        <v>0</v>
      </c>
      <c r="O46" s="234">
        <f t="shared" si="5"/>
        <v>0</v>
      </c>
      <c r="P46" s="234">
        <v>0</v>
      </c>
      <c r="Q46" s="234">
        <f t="shared" si="6"/>
        <v>0</v>
      </c>
      <c r="R46" s="234"/>
      <c r="S46" s="234"/>
      <c r="T46" s="235">
        <v>0</v>
      </c>
      <c r="U46" s="234">
        <f t="shared" si="7"/>
        <v>0</v>
      </c>
      <c r="V46" s="236"/>
      <c r="W46" s="236"/>
      <c r="X46" s="236"/>
      <c r="Y46" s="236"/>
      <c r="Z46" s="236"/>
      <c r="AA46" s="236"/>
      <c r="AB46" s="236"/>
      <c r="AC46" s="236"/>
      <c r="AD46" s="236"/>
      <c r="AE46" s="236" t="s">
        <v>112</v>
      </c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</row>
    <row r="47" spans="1:60" x14ac:dyDescent="0.2">
      <c r="A47" s="267" t="s">
        <v>107</v>
      </c>
      <c r="B47" s="268" t="s">
        <v>78</v>
      </c>
      <c r="C47" s="269" t="s">
        <v>79</v>
      </c>
      <c r="D47" s="270"/>
      <c r="E47" s="271"/>
      <c r="F47" s="237"/>
      <c r="G47" s="237">
        <f>SUMIF(AE48:AE51,"&lt;&gt;NOR",G48:G51)</f>
        <v>0</v>
      </c>
      <c r="H47" s="237"/>
      <c r="I47" s="237">
        <f>SUM(I48:I51)</f>
        <v>0</v>
      </c>
      <c r="J47" s="237"/>
      <c r="K47" s="237">
        <f>SUM(K48:K51)</f>
        <v>0</v>
      </c>
      <c r="L47" s="237"/>
      <c r="M47" s="237">
        <f>SUM(M48:M51)</f>
        <v>0</v>
      </c>
      <c r="N47" s="238"/>
      <c r="O47" s="238">
        <f>SUM(O48:O51)</f>
        <v>1.5499000000000001</v>
      </c>
      <c r="P47" s="238"/>
      <c r="Q47" s="238">
        <f>SUM(Q48:Q51)</f>
        <v>0</v>
      </c>
      <c r="R47" s="238"/>
      <c r="S47" s="238"/>
      <c r="T47" s="239"/>
      <c r="U47" s="238">
        <f>SUM(U48:U51)</f>
        <v>43.13</v>
      </c>
      <c r="AE47" s="211" t="s">
        <v>108</v>
      </c>
    </row>
    <row r="48" spans="1:60" ht="22.5" outlineLevel="1" x14ac:dyDescent="0.2">
      <c r="A48" s="262">
        <v>30</v>
      </c>
      <c r="B48" s="263" t="s">
        <v>173</v>
      </c>
      <c r="C48" s="264" t="s">
        <v>174</v>
      </c>
      <c r="D48" s="265" t="s">
        <v>115</v>
      </c>
      <c r="E48" s="266">
        <v>27.72</v>
      </c>
      <c r="F48" s="143">
        <f>H48+J48</f>
        <v>0</v>
      </c>
      <c r="G48" s="233">
        <f>ROUND(E48*F48,2)</f>
        <v>0</v>
      </c>
      <c r="H48" s="233"/>
      <c r="I48" s="233">
        <f>ROUND(E48*H48,2)</f>
        <v>0</v>
      </c>
      <c r="J48" s="233"/>
      <c r="K48" s="233">
        <f>ROUND(E48*J48,2)</f>
        <v>0</v>
      </c>
      <c r="L48" s="233">
        <v>21</v>
      </c>
      <c r="M48" s="233">
        <f>G48*(1+L48/100)</f>
        <v>0</v>
      </c>
      <c r="N48" s="234">
        <v>5.5800000000000002E-2</v>
      </c>
      <c r="O48" s="234">
        <f>ROUND(E48*N48,5)</f>
        <v>1.54678</v>
      </c>
      <c r="P48" s="234">
        <v>0</v>
      </c>
      <c r="Q48" s="234">
        <f>ROUND(E48*P48,5)</f>
        <v>0</v>
      </c>
      <c r="R48" s="234"/>
      <c r="S48" s="234"/>
      <c r="T48" s="235">
        <v>1.3480000000000001</v>
      </c>
      <c r="U48" s="234">
        <f>ROUND(E48*T48,2)</f>
        <v>37.369999999999997</v>
      </c>
      <c r="V48" s="236"/>
      <c r="W48" s="236"/>
      <c r="X48" s="236"/>
      <c r="Y48" s="236"/>
      <c r="Z48" s="236"/>
      <c r="AA48" s="236"/>
      <c r="AB48" s="236"/>
      <c r="AC48" s="236"/>
      <c r="AD48" s="236"/>
      <c r="AE48" s="236" t="s">
        <v>112</v>
      </c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</row>
    <row r="49" spans="1:60" outlineLevel="1" x14ac:dyDescent="0.2">
      <c r="A49" s="262">
        <v>31</v>
      </c>
      <c r="B49" s="263" t="s">
        <v>175</v>
      </c>
      <c r="C49" s="264" t="s">
        <v>176</v>
      </c>
      <c r="D49" s="265" t="s">
        <v>111</v>
      </c>
      <c r="E49" s="266">
        <v>24</v>
      </c>
      <c r="F49" s="143">
        <f>H49+J49</f>
        <v>0</v>
      </c>
      <c r="G49" s="233">
        <f>ROUND(E49*F49,2)</f>
        <v>0</v>
      </c>
      <c r="H49" s="233"/>
      <c r="I49" s="233">
        <f>ROUND(E49*H49,2)</f>
        <v>0</v>
      </c>
      <c r="J49" s="233"/>
      <c r="K49" s="233">
        <f>ROUND(E49*J49,2)</f>
        <v>0</v>
      </c>
      <c r="L49" s="233">
        <v>21</v>
      </c>
      <c r="M49" s="233">
        <f>G49*(1+L49/100)</f>
        <v>0</v>
      </c>
      <c r="N49" s="234">
        <v>0</v>
      </c>
      <c r="O49" s="234">
        <f>ROUND(E49*N49,5)</f>
        <v>0</v>
      </c>
      <c r="P49" s="234">
        <v>0</v>
      </c>
      <c r="Q49" s="234">
        <f>ROUND(E49*P49,5)</f>
        <v>0</v>
      </c>
      <c r="R49" s="234"/>
      <c r="S49" s="234"/>
      <c r="T49" s="235">
        <v>0.12</v>
      </c>
      <c r="U49" s="234">
        <f>ROUND(E49*T49,2)</f>
        <v>2.88</v>
      </c>
      <c r="V49" s="236"/>
      <c r="W49" s="236"/>
      <c r="X49" s="236"/>
      <c r="Y49" s="236"/>
      <c r="Z49" s="236"/>
      <c r="AA49" s="236"/>
      <c r="AB49" s="236"/>
      <c r="AC49" s="236"/>
      <c r="AD49" s="236"/>
      <c r="AE49" s="236" t="s">
        <v>112</v>
      </c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</row>
    <row r="50" spans="1:60" ht="22.5" outlineLevel="1" x14ac:dyDescent="0.2">
      <c r="A50" s="262">
        <v>32</v>
      </c>
      <c r="B50" s="263" t="s">
        <v>177</v>
      </c>
      <c r="C50" s="264" t="s">
        <v>178</v>
      </c>
      <c r="D50" s="265" t="s">
        <v>111</v>
      </c>
      <c r="E50" s="266">
        <v>24</v>
      </c>
      <c r="F50" s="143">
        <f>H50+J50</f>
        <v>0</v>
      </c>
      <c r="G50" s="233">
        <f>ROUND(E50*F50,2)</f>
        <v>0</v>
      </c>
      <c r="H50" s="233"/>
      <c r="I50" s="233">
        <f>ROUND(E50*H50,2)</f>
        <v>0</v>
      </c>
      <c r="J50" s="233"/>
      <c r="K50" s="233">
        <f>ROUND(E50*J50,2)</f>
        <v>0</v>
      </c>
      <c r="L50" s="233">
        <v>21</v>
      </c>
      <c r="M50" s="233">
        <f>G50*(1+L50/100)</f>
        <v>0</v>
      </c>
      <c r="N50" s="234">
        <v>1.2999999999999999E-4</v>
      </c>
      <c r="O50" s="234">
        <f>ROUND(E50*N50,5)</f>
        <v>3.1199999999999999E-3</v>
      </c>
      <c r="P50" s="234">
        <v>0</v>
      </c>
      <c r="Q50" s="234">
        <f>ROUND(E50*P50,5)</f>
        <v>0</v>
      </c>
      <c r="R50" s="234"/>
      <c r="S50" s="234"/>
      <c r="T50" s="235">
        <v>0.12</v>
      </c>
      <c r="U50" s="234">
        <f>ROUND(E50*T50,2)</f>
        <v>2.88</v>
      </c>
      <c r="V50" s="236"/>
      <c r="W50" s="236"/>
      <c r="X50" s="236"/>
      <c r="Y50" s="236"/>
      <c r="Z50" s="236"/>
      <c r="AA50" s="236"/>
      <c r="AB50" s="236"/>
      <c r="AC50" s="236"/>
      <c r="AD50" s="236"/>
      <c r="AE50" s="236" t="s">
        <v>112</v>
      </c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</row>
    <row r="51" spans="1:60" outlineLevel="1" x14ac:dyDescent="0.2">
      <c r="A51" s="262">
        <v>33</v>
      </c>
      <c r="B51" s="263" t="s">
        <v>179</v>
      </c>
      <c r="C51" s="264" t="s">
        <v>180</v>
      </c>
      <c r="D51" s="265" t="s">
        <v>0</v>
      </c>
      <c r="E51" s="266">
        <v>377</v>
      </c>
      <c r="F51" s="143">
        <f>H51+J51</f>
        <v>0</v>
      </c>
      <c r="G51" s="233">
        <f>ROUND(E51*F51,2)</f>
        <v>0</v>
      </c>
      <c r="H51" s="233"/>
      <c r="I51" s="233">
        <f>ROUND(E51*H51,2)</f>
        <v>0</v>
      </c>
      <c r="J51" s="233"/>
      <c r="K51" s="233">
        <f>ROUND(E51*J51,2)</f>
        <v>0</v>
      </c>
      <c r="L51" s="233">
        <v>21</v>
      </c>
      <c r="M51" s="233">
        <f>G51*(1+L51/100)</f>
        <v>0</v>
      </c>
      <c r="N51" s="234">
        <v>0</v>
      </c>
      <c r="O51" s="234">
        <f>ROUND(E51*N51,5)</f>
        <v>0</v>
      </c>
      <c r="P51" s="234">
        <v>0</v>
      </c>
      <c r="Q51" s="234">
        <f>ROUND(E51*P51,5)</f>
        <v>0</v>
      </c>
      <c r="R51" s="234"/>
      <c r="S51" s="234"/>
      <c r="T51" s="235">
        <v>0</v>
      </c>
      <c r="U51" s="234">
        <f>ROUND(E51*T51,2)</f>
        <v>0</v>
      </c>
      <c r="V51" s="236"/>
      <c r="W51" s="236"/>
      <c r="X51" s="236"/>
      <c r="Y51" s="236"/>
      <c r="Z51" s="236"/>
      <c r="AA51" s="236"/>
      <c r="AB51" s="236"/>
      <c r="AC51" s="236"/>
      <c r="AD51" s="236"/>
      <c r="AE51" s="236" t="s">
        <v>112</v>
      </c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</row>
    <row r="52" spans="1:60" x14ac:dyDescent="0.2">
      <c r="A52" s="267" t="s">
        <v>107</v>
      </c>
      <c r="B52" s="268" t="s">
        <v>80</v>
      </c>
      <c r="C52" s="269" t="s">
        <v>26</v>
      </c>
      <c r="D52" s="270"/>
      <c r="E52" s="271"/>
      <c r="F52" s="237"/>
      <c r="G52" s="237">
        <f>SUMIF(AE53:AE53,"&lt;&gt;NOR",G53:G53)</f>
        <v>0</v>
      </c>
      <c r="H52" s="237"/>
      <c r="I52" s="237">
        <f>SUM(I53:I53)</f>
        <v>0</v>
      </c>
      <c r="J52" s="237"/>
      <c r="K52" s="237">
        <f>SUM(K53:K53)</f>
        <v>0</v>
      </c>
      <c r="L52" s="237"/>
      <c r="M52" s="237">
        <f>SUM(M53:M53)</f>
        <v>0</v>
      </c>
      <c r="N52" s="238"/>
      <c r="O52" s="238">
        <f>SUM(O53:O53)</f>
        <v>0</v>
      </c>
      <c r="P52" s="238"/>
      <c r="Q52" s="238">
        <f>SUM(Q53:Q53)</f>
        <v>0</v>
      </c>
      <c r="R52" s="238"/>
      <c r="S52" s="238"/>
      <c r="T52" s="239"/>
      <c r="U52" s="238">
        <f>SUM(U53:U53)</f>
        <v>0</v>
      </c>
      <c r="AE52" s="211" t="s">
        <v>108</v>
      </c>
    </row>
    <row r="53" spans="1:60" outlineLevel="1" x14ac:dyDescent="0.2">
      <c r="A53" s="272">
        <v>34</v>
      </c>
      <c r="B53" s="273" t="s">
        <v>181</v>
      </c>
      <c r="C53" s="274" t="s">
        <v>182</v>
      </c>
      <c r="D53" s="275" t="s">
        <v>0</v>
      </c>
      <c r="E53" s="276">
        <v>7</v>
      </c>
      <c r="F53" s="144">
        <f>H53+J53</f>
        <v>0</v>
      </c>
      <c r="G53" s="240">
        <f>ROUND(E53*F53,2)</f>
        <v>0</v>
      </c>
      <c r="H53" s="240"/>
      <c r="I53" s="240">
        <f>ROUND(E53*H53,2)</f>
        <v>0</v>
      </c>
      <c r="J53" s="240"/>
      <c r="K53" s="240">
        <f>ROUND(E53*J53,2)</f>
        <v>0</v>
      </c>
      <c r="L53" s="240">
        <v>21</v>
      </c>
      <c r="M53" s="240">
        <f>G53*(1+L53/100)</f>
        <v>0</v>
      </c>
      <c r="N53" s="241">
        <v>0</v>
      </c>
      <c r="O53" s="241">
        <f>ROUND(E53*N53,5)</f>
        <v>0</v>
      </c>
      <c r="P53" s="241">
        <v>0</v>
      </c>
      <c r="Q53" s="241">
        <f>ROUND(E53*P53,5)</f>
        <v>0</v>
      </c>
      <c r="R53" s="241"/>
      <c r="S53" s="241"/>
      <c r="T53" s="242">
        <v>0</v>
      </c>
      <c r="U53" s="241">
        <f>ROUND(E53*T53,2)</f>
        <v>0</v>
      </c>
      <c r="V53" s="236"/>
      <c r="W53" s="236"/>
      <c r="X53" s="236"/>
      <c r="Y53" s="236"/>
      <c r="Z53" s="236"/>
      <c r="AA53" s="236"/>
      <c r="AB53" s="236"/>
      <c r="AC53" s="236"/>
      <c r="AD53" s="236"/>
      <c r="AE53" s="236" t="s">
        <v>112</v>
      </c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</row>
    <row r="54" spans="1:60" x14ac:dyDescent="0.2">
      <c r="A54" s="243"/>
      <c r="B54" s="244" t="s">
        <v>183</v>
      </c>
      <c r="C54" s="245" t="s">
        <v>183</v>
      </c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AC54" s="211">
        <v>15</v>
      </c>
      <c r="AD54" s="211">
        <v>21</v>
      </c>
    </row>
    <row r="55" spans="1:60" x14ac:dyDescent="0.2">
      <c r="A55" s="246"/>
      <c r="B55" s="247" t="s">
        <v>28</v>
      </c>
      <c r="C55" s="248" t="s">
        <v>183</v>
      </c>
      <c r="D55" s="249"/>
      <c r="E55" s="249"/>
      <c r="F55" s="249"/>
      <c r="G55" s="250">
        <f>G8+G10+G13+G15+G17+G21+G27+G29+G33+G38+G47+G52</f>
        <v>0</v>
      </c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AC55" s="211">
        <f>SUMIF(L7:L53,AC54,G7:G53)</f>
        <v>0</v>
      </c>
      <c r="AD55" s="211">
        <f>SUMIF(L7:L53,AD54,G7:G53)</f>
        <v>0</v>
      </c>
      <c r="AE55" s="211" t="s">
        <v>184</v>
      </c>
    </row>
    <row r="56" spans="1:60" x14ac:dyDescent="0.2">
      <c r="A56" s="243"/>
      <c r="B56" s="244" t="s">
        <v>183</v>
      </c>
      <c r="C56" s="245" t="s">
        <v>183</v>
      </c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</row>
    <row r="57" spans="1:60" x14ac:dyDescent="0.2">
      <c r="A57" s="243"/>
      <c r="B57" s="244" t="s">
        <v>183</v>
      </c>
      <c r="C57" s="245" t="s">
        <v>183</v>
      </c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</row>
    <row r="58" spans="1:60" x14ac:dyDescent="0.2">
      <c r="A58" s="251" t="s">
        <v>185</v>
      </c>
      <c r="B58" s="251"/>
      <c r="C58" s="252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</row>
    <row r="59" spans="1:60" x14ac:dyDescent="0.2">
      <c r="A59" s="197"/>
      <c r="B59" s="198"/>
      <c r="C59" s="199"/>
      <c r="D59" s="198"/>
      <c r="E59" s="198"/>
      <c r="F59" s="198"/>
      <c r="G59" s="200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AE59" s="211" t="s">
        <v>186</v>
      </c>
    </row>
    <row r="60" spans="1:60" x14ac:dyDescent="0.2">
      <c r="A60" s="201"/>
      <c r="B60" s="202"/>
      <c r="C60" s="203"/>
      <c r="D60" s="202"/>
      <c r="E60" s="202"/>
      <c r="F60" s="202"/>
      <c r="G60" s="204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</row>
    <row r="61" spans="1:60" x14ac:dyDescent="0.2">
      <c r="A61" s="201"/>
      <c r="B61" s="202"/>
      <c r="C61" s="203"/>
      <c r="D61" s="202"/>
      <c r="E61" s="202"/>
      <c r="F61" s="202"/>
      <c r="G61" s="204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</row>
    <row r="62" spans="1:60" x14ac:dyDescent="0.2">
      <c r="A62" s="201"/>
      <c r="B62" s="202"/>
      <c r="C62" s="203"/>
      <c r="D62" s="202"/>
      <c r="E62" s="202"/>
      <c r="F62" s="202"/>
      <c r="G62" s="204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</row>
    <row r="63" spans="1:60" x14ac:dyDescent="0.2">
      <c r="A63" s="205"/>
      <c r="B63" s="206"/>
      <c r="C63" s="207"/>
      <c r="D63" s="206"/>
      <c r="E63" s="206"/>
      <c r="F63" s="206"/>
      <c r="G63" s="208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</row>
    <row r="64" spans="1:60" x14ac:dyDescent="0.2">
      <c r="A64" s="243"/>
      <c r="B64" s="244" t="s">
        <v>183</v>
      </c>
      <c r="C64" s="245" t="s">
        <v>183</v>
      </c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</row>
    <row r="65" spans="3:31" x14ac:dyDescent="0.2">
      <c r="C65" s="254"/>
      <c r="AE65" s="211" t="s">
        <v>187</v>
      </c>
    </row>
  </sheetData>
  <sheetProtection algorithmName="SHA-512" hashValue="TKjzQDIEj3JbXEQFAMHiByaBKoVHBGu55loWyypP3vxsEJxCApY67MeS6ogLBDVHNI81R0NyIFZNLsbMXrXr1A==" saltValue="QxW927BgaCTdclWPbUSojg==" spinCount="100000" sheet="1" objects="1" scenarios="1"/>
  <mergeCells count="6">
    <mergeCell ref="A59:G63"/>
    <mergeCell ref="A1:G1"/>
    <mergeCell ref="C2:G2"/>
    <mergeCell ref="C3:G3"/>
    <mergeCell ref="C4:G4"/>
    <mergeCell ref="A58:C58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Katrev</dc:creator>
  <cp:lastModifiedBy>Slavíková Dagmar</cp:lastModifiedBy>
  <cp:lastPrinted>2014-02-28T09:52:57Z</cp:lastPrinted>
  <dcterms:created xsi:type="dcterms:W3CDTF">2009-04-08T07:15:50Z</dcterms:created>
  <dcterms:modified xsi:type="dcterms:W3CDTF">2025-02-03T10:31:40Z</dcterms:modified>
</cp:coreProperties>
</file>