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00_Zakázky nad 40tis. Kč bez DPH\2024\103.- 8 R - Oprava koupelen a WC - budova D  - ONP I, II\1_Poptávka\E-zak\"/>
    </mc:Choice>
  </mc:AlternateContent>
  <bookViews>
    <workbookView xWindow="0" yWindow="0" windowWidth="23040" windowHeight="8784" firstSheet="1" activeTab="1"/>
  </bookViews>
  <sheets>
    <sheet name="Rekapitulace stavby" sheetId="1" state="veryHidden" r:id="rId1"/>
    <sheet name="SO01 - Stavební práce" sheetId="2" r:id="rId2"/>
  </sheets>
  <definedNames>
    <definedName name="_xlnm._FilterDatabase" localSheetId="1" hidden="1">'SO01 - Stavební práce'!$C$130:$K$208</definedName>
    <definedName name="_xlnm.Print_Titles" localSheetId="0">'Rekapitulace stavby'!$92:$92</definedName>
    <definedName name="_xlnm.Print_Titles" localSheetId="1">'SO01 - Stavební práce'!$130:$130</definedName>
    <definedName name="_xlnm.Print_Area" localSheetId="0">'Rekapitulace stavby'!$D$4:$AO$76,'Rekapitulace stavby'!$C$82:$AQ$96</definedName>
    <definedName name="_xlnm.Print_Area" localSheetId="1">'SO01 - Stavební práce'!$C$4:$J$76,'SO01 - Stavební práce'!$C$118:$J$208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T202" i="2"/>
  <c r="R203" i="2"/>
  <c r="R202" i="2"/>
  <c r="P203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/>
  <c r="R173" i="2"/>
  <c r="R172" i="2" s="1"/>
  <c r="P173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T157" i="2"/>
  <c r="R158" i="2"/>
  <c r="R157" i="2"/>
  <c r="P158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92" i="2" s="1"/>
  <c r="J23" i="2"/>
  <c r="J21" i="2"/>
  <c r="E21" i="2"/>
  <c r="J127" i="2" s="1"/>
  <c r="J20" i="2"/>
  <c r="J18" i="2"/>
  <c r="E18" i="2"/>
  <c r="F128" i="2" s="1"/>
  <c r="J17" i="2"/>
  <c r="J15" i="2"/>
  <c r="E15" i="2"/>
  <c r="F91" i="2" s="1"/>
  <c r="J14" i="2"/>
  <c r="J12" i="2"/>
  <c r="J89" i="2"/>
  <c r="E7" i="2"/>
  <c r="E121" i="2"/>
  <c r="L90" i="1"/>
  <c r="AM90" i="1"/>
  <c r="AM89" i="1"/>
  <c r="L89" i="1"/>
  <c r="AM87" i="1"/>
  <c r="L87" i="1"/>
  <c r="L85" i="1"/>
  <c r="L84" i="1"/>
  <c r="J205" i="2"/>
  <c r="BK190" i="2"/>
  <c r="J181" i="2"/>
  <c r="J162" i="2"/>
  <c r="J151" i="2"/>
  <c r="AS94" i="1"/>
  <c r="BK201" i="2"/>
  <c r="BK146" i="2"/>
  <c r="J135" i="2"/>
  <c r="BK200" i="2"/>
  <c r="BK188" i="2"/>
  <c r="J177" i="2"/>
  <c r="BK169" i="2"/>
  <c r="J161" i="2"/>
  <c r="BK141" i="2"/>
  <c r="BK207" i="2"/>
  <c r="J198" i="2"/>
  <c r="BK193" i="2"/>
  <c r="J183" i="2"/>
  <c r="BK173" i="2"/>
  <c r="J164" i="2"/>
  <c r="BK152" i="2"/>
  <c r="BK135" i="2"/>
  <c r="J200" i="2"/>
  <c r="BK192" i="2"/>
  <c r="BK186" i="2"/>
  <c r="J179" i="2"/>
  <c r="BK171" i="2"/>
  <c r="J155" i="2"/>
  <c r="J146" i="2"/>
  <c r="J134" i="2"/>
  <c r="J207" i="2"/>
  <c r="BK163" i="2"/>
  <c r="J138" i="2"/>
  <c r="J206" i="2"/>
  <c r="J195" i="2"/>
  <c r="J188" i="2"/>
  <c r="BK179" i="2"/>
  <c r="BK167" i="2"/>
  <c r="J154" i="2"/>
  <c r="BK142" i="2"/>
  <c r="J203" i="2"/>
  <c r="J193" i="2"/>
  <c r="BK185" i="2"/>
  <c r="J173" i="2"/>
  <c r="J152" i="2"/>
  <c r="J145" i="2"/>
  <c r="BK208" i="2"/>
  <c r="BK195" i="2"/>
  <c r="J189" i="2"/>
  <c r="J185" i="2"/>
  <c r="BK178" i="2"/>
  <c r="J171" i="2"/>
  <c r="J169" i="2"/>
  <c r="J166" i="2"/>
  <c r="BK164" i="2"/>
  <c r="J163" i="2"/>
  <c r="BK158" i="2"/>
  <c r="BK150" i="2"/>
  <c r="BK145" i="2"/>
  <c r="J140" i="2"/>
  <c r="BK137" i="2"/>
  <c r="BK203" i="2"/>
  <c r="BK199" i="2"/>
  <c r="J190" i="2"/>
  <c r="J180" i="2"/>
  <c r="BK175" i="2"/>
  <c r="J167" i="2"/>
  <c r="J158" i="2"/>
  <c r="BK151" i="2"/>
  <c r="BK140" i="2"/>
  <c r="BK206" i="2"/>
  <c r="J199" i="2"/>
  <c r="J194" i="2"/>
  <c r="J184" i="2"/>
  <c r="BK180" i="2"/>
  <c r="J176" i="2"/>
  <c r="BK166" i="2"/>
  <c r="BK160" i="2"/>
  <c r="BK144" i="2"/>
  <c r="BK134" i="2"/>
  <c r="BK198" i="2"/>
  <c r="BK194" i="2"/>
  <c r="BK187" i="2"/>
  <c r="BK184" i="2"/>
  <c r="BK176" i="2"/>
  <c r="J160" i="2"/>
  <c r="BK149" i="2"/>
  <c r="J144" i="2"/>
  <c r="BK197" i="2"/>
  <c r="BK196" i="2"/>
  <c r="J192" i="2"/>
  <c r="J187" i="2"/>
  <c r="BK183" i="2"/>
  <c r="J175" i="2"/>
  <c r="J170" i="2"/>
  <c r="BK168" i="2"/>
  <c r="J165" i="2"/>
  <c r="BK162" i="2"/>
  <c r="BK155" i="2"/>
  <c r="J149" i="2"/>
  <c r="J141" i="2"/>
  <c r="BK138" i="2"/>
  <c r="J201" i="2"/>
  <c r="J196" i="2"/>
  <c r="BK189" i="2"/>
  <c r="J178" i="2"/>
  <c r="BK170" i="2"/>
  <c r="BK165" i="2"/>
  <c r="BK154" i="2"/>
  <c r="J142" i="2"/>
  <c r="J208" i="2"/>
  <c r="BK205" i="2"/>
  <c r="J197" i="2"/>
  <c r="J186" i="2"/>
  <c r="BK181" i="2"/>
  <c r="BK177" i="2"/>
  <c r="J168" i="2"/>
  <c r="BK161" i="2"/>
  <c r="J150" i="2"/>
  <c r="J137" i="2"/>
  <c r="P133" i="2" l="1"/>
  <c r="T133" i="2"/>
  <c r="R136" i="2"/>
  <c r="BK143" i="2"/>
  <c r="J143" i="2"/>
  <c r="J100" i="2" s="1"/>
  <c r="R143" i="2"/>
  <c r="R148" i="2"/>
  <c r="T153" i="2"/>
  <c r="BK159" i="2"/>
  <c r="J159" i="2" s="1"/>
  <c r="J105" i="2" s="1"/>
  <c r="T159" i="2"/>
  <c r="T156" i="2" s="1"/>
  <c r="T174" i="2"/>
  <c r="T182" i="2"/>
  <c r="T191" i="2"/>
  <c r="BK148" i="2"/>
  <c r="J148" i="2" s="1"/>
  <c r="J101" i="2" s="1"/>
  <c r="T148" i="2"/>
  <c r="R153" i="2"/>
  <c r="P159" i="2"/>
  <c r="R174" i="2"/>
  <c r="P182" i="2"/>
  <c r="BK191" i="2"/>
  <c r="J191" i="2"/>
  <c r="J109" i="2"/>
  <c r="BK204" i="2"/>
  <c r="J204" i="2" s="1"/>
  <c r="J111" i="2" s="1"/>
  <c r="P204" i="2"/>
  <c r="BK133" i="2"/>
  <c r="J133" i="2" s="1"/>
  <c r="J98" i="2" s="1"/>
  <c r="R133" i="2"/>
  <c r="R132" i="2" s="1"/>
  <c r="P136" i="2"/>
  <c r="T136" i="2"/>
  <c r="P143" i="2"/>
  <c r="T143" i="2"/>
  <c r="P148" i="2"/>
  <c r="BK153" i="2"/>
  <c r="J153" i="2"/>
  <c r="J102" i="2" s="1"/>
  <c r="P153" i="2"/>
  <c r="R159" i="2"/>
  <c r="BK174" i="2"/>
  <c r="J174" i="2"/>
  <c r="J107" i="2"/>
  <c r="BK182" i="2"/>
  <c r="J182" i="2" s="1"/>
  <c r="J108" i="2" s="1"/>
  <c r="P191" i="2"/>
  <c r="R204" i="2"/>
  <c r="R156" i="2" s="1"/>
  <c r="BK136" i="2"/>
  <c r="J136" i="2"/>
  <c r="J99" i="2"/>
  <c r="P174" i="2"/>
  <c r="P156" i="2" s="1"/>
  <c r="R182" i="2"/>
  <c r="R191" i="2"/>
  <c r="T204" i="2"/>
  <c r="BK157" i="2"/>
  <c r="J157" i="2" s="1"/>
  <c r="J104" i="2" s="1"/>
  <c r="BK172" i="2"/>
  <c r="J172" i="2"/>
  <c r="J106" i="2" s="1"/>
  <c r="BK202" i="2"/>
  <c r="J202" i="2"/>
  <c r="J110" i="2"/>
  <c r="F92" i="2"/>
  <c r="F127" i="2"/>
  <c r="BE138" i="2"/>
  <c r="BE140" i="2"/>
  <c r="BE144" i="2"/>
  <c r="BE146" i="2"/>
  <c r="BE154" i="2"/>
  <c r="BE155" i="2"/>
  <c r="BE158" i="2"/>
  <c r="BE164" i="2"/>
  <c r="BE169" i="2"/>
  <c r="BE170" i="2"/>
  <c r="BE173" i="2"/>
  <c r="BE183" i="2"/>
  <c r="BE184" i="2"/>
  <c r="BE188" i="2"/>
  <c r="BE190" i="2"/>
  <c r="BE203" i="2"/>
  <c r="BE205" i="2"/>
  <c r="E85" i="2"/>
  <c r="J91" i="2"/>
  <c r="J125" i="2"/>
  <c r="J128" i="2"/>
  <c r="BE134" i="2"/>
  <c r="BE135" i="2"/>
  <c r="BE145" i="2"/>
  <c r="BE149" i="2"/>
  <c r="BE160" i="2"/>
  <c r="BE166" i="2"/>
  <c r="BE168" i="2"/>
  <c r="BE171" i="2"/>
  <c r="BE175" i="2"/>
  <c r="BE181" i="2"/>
  <c r="BE186" i="2"/>
  <c r="BE194" i="2"/>
  <c r="BE197" i="2"/>
  <c r="BE198" i="2"/>
  <c r="BE199" i="2"/>
  <c r="BE200" i="2"/>
  <c r="BE207" i="2"/>
  <c r="BE142" i="2"/>
  <c r="BE151" i="2"/>
  <c r="BE152" i="2"/>
  <c r="BE162" i="2"/>
  <c r="BE176" i="2"/>
  <c r="BE178" i="2"/>
  <c r="BE179" i="2"/>
  <c r="BE185" i="2"/>
  <c r="BE187" i="2"/>
  <c r="BE189" i="2"/>
  <c r="BE192" i="2"/>
  <c r="BE193" i="2"/>
  <c r="BE206" i="2"/>
  <c r="BE137" i="2"/>
  <c r="BE141" i="2"/>
  <c r="BE150" i="2"/>
  <c r="BE161" i="2"/>
  <c r="BE163" i="2"/>
  <c r="BE165" i="2"/>
  <c r="BE167" i="2"/>
  <c r="BE177" i="2"/>
  <c r="BE180" i="2"/>
  <c r="BE195" i="2"/>
  <c r="BE196" i="2"/>
  <c r="BE201" i="2"/>
  <c r="BE208" i="2"/>
  <c r="F34" i="2"/>
  <c r="BA95" i="1"/>
  <c r="BA94" i="1" s="1"/>
  <c r="AW94" i="1" s="1"/>
  <c r="AK30" i="1" s="1"/>
  <c r="J34" i="2"/>
  <c r="AW95" i="1" s="1"/>
  <c r="F37" i="2"/>
  <c r="BD95" i="1"/>
  <c r="BD94" i="1"/>
  <c r="W33" i="1" s="1"/>
  <c r="F36" i="2"/>
  <c r="BC95" i="1"/>
  <c r="BC94" i="1"/>
  <c r="AY94" i="1" s="1"/>
  <c r="F35" i="2"/>
  <c r="BB95" i="1"/>
  <c r="BB94" i="1"/>
  <c r="W31" i="1" s="1"/>
  <c r="R131" i="2" l="1"/>
  <c r="P132" i="2"/>
  <c r="P131" i="2"/>
  <c r="AU95" i="1"/>
  <c r="AU94" i="1" s="1"/>
  <c r="T132" i="2"/>
  <c r="T131" i="2"/>
  <c r="BK132" i="2"/>
  <c r="J132" i="2"/>
  <c r="J97" i="2" s="1"/>
  <c r="BK156" i="2"/>
  <c r="J156" i="2"/>
  <c r="J103" i="2"/>
  <c r="J33" i="2"/>
  <c r="AV95" i="1"/>
  <c r="AT95" i="1"/>
  <c r="W32" i="1"/>
  <c r="AX94" i="1"/>
  <c r="W30" i="1"/>
  <c r="F33" i="2"/>
  <c r="AZ95" i="1"/>
  <c r="AZ94" i="1" s="1"/>
  <c r="W29" i="1" s="1"/>
  <c r="BK131" i="2" l="1"/>
  <c r="J131" i="2"/>
  <c r="J96" i="2"/>
  <c r="AV94" i="1"/>
  <c r="AK29" i="1" s="1"/>
  <c r="J30" i="2" l="1"/>
  <c r="AG95" i="1" s="1"/>
  <c r="AG94" i="1" s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<sst xmlns="http://schemas.openxmlformats.org/spreadsheetml/2006/main" count="1217" uniqueCount="365">
  <si>
    <t>Export Komplet</t>
  </si>
  <si>
    <t/>
  </si>
  <si>
    <t>2.0</t>
  </si>
  <si>
    <t>False</t>
  </si>
  <si>
    <t>{f14e93fc-fcd9-43cd-b88c-1ee882950723}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</si>
  <si>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</si>
  <si>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</si>
  <si>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</si>
  <si>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</si>
  <si>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</si>
  <si>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</si>
  <si>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</si>
  <si>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</si>
  <si>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</si>
  <si>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</si>
  <si>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</si>
  <si>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</si>
  <si>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KZ Chomutov - ONP KOUPELNY WC – nové zadání, další 2 patra</t>
  </si>
  <si>
    <t>KSO:</t>
  </si>
  <si>
    <t>CC-CZ:</t>
  </si>
  <si>
    <t>Místo:</t>
  </si>
  <si>
    <t xml:space="preserve"> </t>
  </si>
  <si>
    <t>Datum:</t>
  </si>
  <si>
    <t>15. 11. 2024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</si>
  <si>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</si>
  <si>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</si>
  <si>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</si>
  <si>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</si>
  <si>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</si>
  <si>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</si>
  <si>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</si>
  <si>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</si>
  <si>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</si>
  <si>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</si>
  <si>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</si>
  <si>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</si>
  <si>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</si>
  <si>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</si>
  <si>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</si>
  <si>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</si>
  <si>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</si>
  <si>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</si>
  <si>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</si>
  <si>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</si>
  <si>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</si>
  <si>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</si>
  <si>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</si>
  <si>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</si>
  <si>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</si>
  <si>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</si>
  <si>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</si>
  <si>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</si>
  <si>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</si>
  <si>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</si>
  <si>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</si>
  <si>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</si>
  <si>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</si>
  <si>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</si>
  <si>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</si>
  <si>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</si>
  <si>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</si>
  <si>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</si>
  <si>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</si>
  <si>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</si>
  <si>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</si>
  <si>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</si>
  <si>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</si>
  <si>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</si>
  <si>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</si>
  <si>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</si>
  <si>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</si>
  <si>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</si>
  <si>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</si>
  <si>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</si>
  <si>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</si>
  <si>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</si>
  <si>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</si>
  <si>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</si>
  <si>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Stavební práce</t>
  </si>
  <si>
    <t>STA</t>
  </si>
  <si>
    <t>1</t>
  </si>
  <si>
    <t>{5753a5f8-5fcb-4d59-b4d8-4d6d9c9de7e3}</t>
  </si>
  <si>
    <t>2</t>
  </si>
  <si>
    <t>KRYCÍ LIST SOUPISU PRACÍ</t>
  </si>
  <si>
    <t>Objekt:</t>
  </si>
  <si>
    <t>SO01 -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</si>
  <si>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</si>
  <si>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</si>
  <si>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</si>
  <si>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</si>
  <si>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</si>
  <si>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</si>
  <si>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</si>
  <si>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</si>
  <si>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</si>
  <si>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</si>
  <si>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</si>
  <si>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</si>
  <si>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</si>
  <si>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</si>
  <si>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</si>
  <si>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</si>
  <si>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</si>
  <si>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</si>
  <si>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</si>
  <si>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</si>
  <si>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</si>
  <si>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</si>
  <si>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</si>
  <si>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</si>
  <si>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</si>
  <si>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</si>
  <si>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</si>
  <si>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</si>
  <si>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</si>
  <si>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</si>
  <si>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</si>
  <si>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</si>
  <si>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</si>
  <si>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</si>
  <si>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</si>
  <si>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</si>
  <si>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</si>
  <si>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</si>
  <si>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32</t>
  </si>
  <si>
    <t>K</t>
  </si>
  <si>
    <t>340271021</t>
  </si>
  <si>
    <t>Zazdívka otvorů v příčkách nebo stěnách pl přes 0,25 do 1 m2 tvárnicemi pórobetonovými tl 100 mm</t>
  </si>
  <si>
    <t>m2</t>
  </si>
  <si>
    <t>4</t>
  </si>
  <si>
    <t>48</t>
  </si>
  <si>
    <t>3402V</t>
  </si>
  <si>
    <t>Zednické zapravení po vybourných k-cích</t>
  </si>
  <si>
    <t>6</t>
  </si>
  <si>
    <t>Úpravy povrchů, podlahy a osazování výplní</t>
  </si>
  <si>
    <t>34</t>
  </si>
  <si>
    <t>612325225</t>
  </si>
  <si>
    <t>Vápenocementová štuková omítka malých ploch přes 1 do 4 m2 na stěnách</t>
  </si>
  <si>
    <t>kus</t>
  </si>
  <si>
    <t>50</t>
  </si>
  <si>
    <t>631311114</t>
  </si>
  <si>
    <t>Mazanina tl přes 50 do 80 mm z betonu prostého bez zvýšených nároků na prostředí tř. C 16/20</t>
  </si>
  <si>
    <t>m3</t>
  </si>
  <si>
    <t>190215096</t>
  </si>
  <si>
    <t>VV</t>
  </si>
  <si>
    <t>(3,5*3*0,05)*2</t>
  </si>
  <si>
    <t>29</t>
  </si>
  <si>
    <t>767641800</t>
  </si>
  <si>
    <t>Demontáž zárubní dveří odřezáním plochy do 2,5 m2</t>
  </si>
  <si>
    <t>8</t>
  </si>
  <si>
    <t>30</t>
  </si>
  <si>
    <t>642942611</t>
  </si>
  <si>
    <t>Osazování zárubní nebo rámů dveřních kovových do 2,5 m2 na montážní pěnu</t>
  </si>
  <si>
    <t>10</t>
  </si>
  <si>
    <t>31</t>
  </si>
  <si>
    <t>M</t>
  </si>
  <si>
    <t>55331483</t>
  </si>
  <si>
    <t>zárubeň jednokřídlá ocelová pro zdění tl stěny 75-100mm rozměru 900/1970, 2100mm</t>
  </si>
  <si>
    <t>9</t>
  </si>
  <si>
    <t>Ostatní konstrukce a práce, bourání</t>
  </si>
  <si>
    <t>47</t>
  </si>
  <si>
    <t>962031133</t>
  </si>
  <si>
    <t>Bourání příček z cihel pálených na MVC tl do 150 mm</t>
  </si>
  <si>
    <t>14</t>
  </si>
  <si>
    <t>45</t>
  </si>
  <si>
    <t>962V</t>
  </si>
  <si>
    <t>Bourání vaničky ve sprchách</t>
  </si>
  <si>
    <t>kpl</t>
  </si>
  <si>
    <t>16</t>
  </si>
  <si>
    <t>69</t>
  </si>
  <si>
    <t>965042141</t>
  </si>
  <si>
    <t>Bourání podkladů pod dlažby nebo mazanin betonových nebo z litého asfaltu tl do 100 mm pl přes 4 m2</t>
  </si>
  <si>
    <t>1898079944</t>
  </si>
  <si>
    <t>(3,35*3,5*0,1)*2</t>
  </si>
  <si>
    <t>997</t>
  </si>
  <si>
    <t>Přesun sutě</t>
  </si>
  <si>
    <t>41</t>
  </si>
  <si>
    <t>997013156</t>
  </si>
  <si>
    <t>Vnitrostaveništní doprava suti a vybouraných hmot pro budovy v přes 18 do 21 m s omezením mechanizace</t>
  </si>
  <si>
    <t>t</t>
  </si>
  <si>
    <t>18</t>
  </si>
  <si>
    <t>42</t>
  </si>
  <si>
    <t>997013501</t>
  </si>
  <si>
    <t>Odvoz suti a vybouraných hmot na skládku nebo meziskládku do 1 km se složením</t>
  </si>
  <si>
    <t>20</t>
  </si>
  <si>
    <t>43</t>
  </si>
  <si>
    <t>997013509</t>
  </si>
  <si>
    <t>Příplatek k odvozu suti a vybouraných hmot na skládku ZKD 1 km přes 1 km</t>
  </si>
  <si>
    <t>22</t>
  </si>
  <si>
    <t>44</t>
  </si>
  <si>
    <t>997013631</t>
  </si>
  <si>
    <t>Poplatek za uložení na skládce (skládkovné) stavebního odpadu směsného kód odpadu 17 09 04</t>
  </si>
  <si>
    <t>24</t>
  </si>
  <si>
    <t>998</t>
  </si>
  <si>
    <t>Přesun hmot</t>
  </si>
  <si>
    <t>39</t>
  </si>
  <si>
    <t>998017001</t>
  </si>
  <si>
    <t>Přesun hmot s omezením mechanizace pro budovy v do 6 m</t>
  </si>
  <si>
    <t>26</t>
  </si>
  <si>
    <t>40</t>
  </si>
  <si>
    <t>998018011</t>
  </si>
  <si>
    <t>Příplatek k ručnímu přesunu hmot pro budovy za zvětšený přesun ZKD 100 m</t>
  </si>
  <si>
    <t>28</t>
  </si>
  <si>
    <t>PSV</t>
  </si>
  <si>
    <t>Práce a dodávky PSV</t>
  </si>
  <si>
    <t>721</t>
  </si>
  <si>
    <t>Zdravotechnika - vnitřní kanalizace</t>
  </si>
  <si>
    <t>53</t>
  </si>
  <si>
    <t>721211421</t>
  </si>
  <si>
    <t>Vpusť podlahová se svislým odtokem DN 50/75/110 mřížka nerez 115x115</t>
  </si>
  <si>
    <t>-1757300131</t>
  </si>
  <si>
    <t>725</t>
  </si>
  <si>
    <t>Zdravotechnika - zařizovací předměty</t>
  </si>
  <si>
    <t>25</t>
  </si>
  <si>
    <t>725110814</t>
  </si>
  <si>
    <t>Demontáž klozetu Kombi</t>
  </si>
  <si>
    <t>soubor</t>
  </si>
  <si>
    <t>725112171</t>
  </si>
  <si>
    <t>Kombi klozet s hlubokým splachováním odpad vodorovný</t>
  </si>
  <si>
    <t>725210821</t>
  </si>
  <si>
    <t>Demontáž umyvadel bez výtokových armatur</t>
  </si>
  <si>
    <t>725211603</t>
  </si>
  <si>
    <t>Umyvadlo keramické bílé šířky 600 mm bez krytu na sifon připevněné na stěnu šrouby</t>
  </si>
  <si>
    <t>36</t>
  </si>
  <si>
    <t>54</t>
  </si>
  <si>
    <t>725291670</t>
  </si>
  <si>
    <t>Montáž madla invalidního krakorcového sklopného</t>
  </si>
  <si>
    <t>-1827608957</t>
  </si>
  <si>
    <t>19</t>
  </si>
  <si>
    <t>725291703</t>
  </si>
  <si>
    <t>Doplňky zařízení koupelen a záchodů smaltované madlo rovné dl 500 mm</t>
  </si>
  <si>
    <t>38</t>
  </si>
  <si>
    <t>56</t>
  </si>
  <si>
    <t>725822613</t>
  </si>
  <si>
    <t>Baterie umyvadlová stojánková páková s výpustí</t>
  </si>
  <si>
    <t>1552533169</t>
  </si>
  <si>
    <t>725840850</t>
  </si>
  <si>
    <t>Demontáž baterie sprch diferenciální do G 3/4x1</t>
  </si>
  <si>
    <t>725841312</t>
  </si>
  <si>
    <t>Baterie sprchová nástěnná páková</t>
  </si>
  <si>
    <t>46</t>
  </si>
  <si>
    <t>725V</t>
  </si>
  <si>
    <t>Demontáž a zpětní montáž ostatních prvků</t>
  </si>
  <si>
    <t>49</t>
  </si>
  <si>
    <t>725V1</t>
  </si>
  <si>
    <t>Úpravy rozvodů ZTI (voda, odpad) při rekonstrukcích</t>
  </si>
  <si>
    <t>998725201</t>
  </si>
  <si>
    <t>Přesun hmot procentní pro zařizovací předměty v objektech v do 6 m</t>
  </si>
  <si>
    <t>%</t>
  </si>
  <si>
    <t>741</t>
  </si>
  <si>
    <t>Elektroinstalace - silnoproud</t>
  </si>
  <si>
    <t>33</t>
  </si>
  <si>
    <t>741V</t>
  </si>
  <si>
    <t>Elektroinstalace - pomocné práce při rekonstukcích</t>
  </si>
  <si>
    <t>766</t>
  </si>
  <si>
    <t>Konstrukce truhlářské</t>
  </si>
  <si>
    <t>57</t>
  </si>
  <si>
    <t>766660002</t>
  </si>
  <si>
    <t>Montáž dveřních křídel otvíravých jednokřídlových š přes 0,8 m do ocelové zárubně</t>
  </si>
  <si>
    <t>-1798117822</t>
  </si>
  <si>
    <t>58</t>
  </si>
  <si>
    <t>61160053</t>
  </si>
  <si>
    <t>dveře jednokřídlé dřevěné bez povrchové úpravy plné 900x1970mm</t>
  </si>
  <si>
    <t>-917762601</t>
  </si>
  <si>
    <t>59</t>
  </si>
  <si>
    <t>766660728</t>
  </si>
  <si>
    <t>Montáž dveřního interiérového kování - zámku</t>
  </si>
  <si>
    <t>-113146812</t>
  </si>
  <si>
    <t>60</t>
  </si>
  <si>
    <t>54924013</t>
  </si>
  <si>
    <t>zámek zadlabací vložkový pravolevý rozteč 72x60mm</t>
  </si>
  <si>
    <t>-1998092091</t>
  </si>
  <si>
    <t>61</t>
  </si>
  <si>
    <t>766660729</t>
  </si>
  <si>
    <t>Montáž dveřního interiérového kování - štítku s klikou</t>
  </si>
  <si>
    <t>-1502164490</t>
  </si>
  <si>
    <t>62</t>
  </si>
  <si>
    <t>54914123</t>
  </si>
  <si>
    <t>kování rozetové klika/klika</t>
  </si>
  <si>
    <t>1255600746</t>
  </si>
  <si>
    <t>68</t>
  </si>
  <si>
    <t>998766201</t>
  </si>
  <si>
    <t>Přesun hmot procentní pro kce truhlářské v objektech v do 6 m</t>
  </si>
  <si>
    <t>31988117</t>
  </si>
  <si>
    <t>771</t>
  </si>
  <si>
    <t>Podlahy z dlaždic</t>
  </si>
  <si>
    <t>771111011</t>
  </si>
  <si>
    <t>Vysátí podkladu před pokládkou dlažby</t>
  </si>
  <si>
    <t>52</t>
  </si>
  <si>
    <t>13</t>
  </si>
  <si>
    <t>771121011</t>
  </si>
  <si>
    <t>Nátěr penetrační na podlahu</t>
  </si>
  <si>
    <t>771151012</t>
  </si>
  <si>
    <t>Samonivelační stěrka podlah pevnosti 20 MPa tl přes 3 do 5 mm</t>
  </si>
  <si>
    <t>11</t>
  </si>
  <si>
    <t>771573810</t>
  </si>
  <si>
    <t>Demontáž podlah z dlaždic keramických lepených</t>
  </si>
  <si>
    <t>771574514</t>
  </si>
  <si>
    <t>Montáž podlah keramických hladkých lepených cementovým flexibilním rychletuhnoucím lepidlem přes 4 do 6 ks/m2</t>
  </si>
  <si>
    <t>17</t>
  </si>
  <si>
    <t>59761177</t>
  </si>
  <si>
    <t>15</t>
  </si>
  <si>
    <t>771591112</t>
  </si>
  <si>
    <t>Izolace pod dlažbu nátěrem nebo stěrkou ve dvou vrstvách</t>
  </si>
  <si>
    <t>64</t>
  </si>
  <si>
    <t>998771201</t>
  </si>
  <si>
    <t>Přesun hmot procentní pro podlahy z dlaždic v objektech v do 6 m</t>
  </si>
  <si>
    <t>66</t>
  </si>
  <si>
    <t>781</t>
  </si>
  <si>
    <t>Dokončovací práce - obklady</t>
  </si>
  <si>
    <t>781111011</t>
  </si>
  <si>
    <t>Ometení (oprášení) stěny při přípravě podkladu</t>
  </si>
  <si>
    <t>781121011</t>
  </si>
  <si>
    <t>Nátěr penetrační na stěnu</t>
  </si>
  <si>
    <t>70</t>
  </si>
  <si>
    <t>7</t>
  </si>
  <si>
    <t>781131112</t>
  </si>
  <si>
    <t>Izolace pod obklad nátěrem nebo stěrkou ve dvou vrstvách</t>
  </si>
  <si>
    <t>72</t>
  </si>
  <si>
    <t>781151031</t>
  </si>
  <si>
    <t>Celoplošné vyrovnání podkladu stěrkou tl 3 mm</t>
  </si>
  <si>
    <t>74</t>
  </si>
  <si>
    <t>5</t>
  </si>
  <si>
    <t>781161012</t>
  </si>
  <si>
    <t>Montáž profilu dilatační spáry koutové bez izolace při styku podlahy se stěnou</t>
  </si>
  <si>
    <t>m</t>
  </si>
  <si>
    <t>76</t>
  </si>
  <si>
    <t>59054172</t>
  </si>
  <si>
    <t>profil dvoudílný na pero drážku s hranou dlaždice z hmoty PVC/CPE 8 mm</t>
  </si>
  <si>
    <t>78</t>
  </si>
  <si>
    <t>781473810</t>
  </si>
  <si>
    <t>Demontáž obkladů z obkladaček keramických lepených</t>
  </si>
  <si>
    <t>80</t>
  </si>
  <si>
    <t>781474111</t>
  </si>
  <si>
    <t>Montáž obkladů vnitřních keramických hladkých přes 6 do 9 ks/m2 lepených flexibilním lepidlem</t>
  </si>
  <si>
    <t>82</t>
  </si>
  <si>
    <t>59761026</t>
  </si>
  <si>
    <t>obklad keramický hladký do 12ks/m2</t>
  </si>
  <si>
    <t>84</t>
  </si>
  <si>
    <t>998781201</t>
  </si>
  <si>
    <t>Přesun hmot procentní pro obklady keramické v objektech v do 6 m</t>
  </si>
  <si>
    <t>86</t>
  </si>
  <si>
    <t>783</t>
  </si>
  <si>
    <t>Dokončovací práce - nátěry</t>
  </si>
  <si>
    <t>65</t>
  </si>
  <si>
    <t>783314101</t>
  </si>
  <si>
    <t>Základní jednonásobný syntetický nátěr zámečnických konstrukcí</t>
  </si>
  <si>
    <t>-2130987113</t>
  </si>
  <si>
    <t>784</t>
  </si>
  <si>
    <t>Dokončovací práce - malby a tapety</t>
  </si>
  <si>
    <t>35</t>
  </si>
  <si>
    <t>784121001</t>
  </si>
  <si>
    <t>Oškrabání malby v místnostech v do 3,80 m</t>
  </si>
  <si>
    <t>88</t>
  </si>
  <si>
    <t>784161411</t>
  </si>
  <si>
    <t>Celoplošné vyrovnání podkladu sádrovou stěrkou v místnostech v do 3,80 m</t>
  </si>
  <si>
    <t>90</t>
  </si>
  <si>
    <t>37</t>
  </si>
  <si>
    <t>784181121</t>
  </si>
  <si>
    <t>Hloubková jednonásobná bezbarvá penetrace podkladu v místnostech v do 3,80 m</t>
  </si>
  <si>
    <t>92</t>
  </si>
  <si>
    <t>784211101</t>
  </si>
  <si>
    <t>Dvojnásobné bílé malby ze směsí za mokra výborně oděruvzdorných v místnostech v do 3,80 m</t>
  </si>
  <si>
    <t>94</t>
  </si>
  <si>
    <t>dlažba keramická nemrazuvzdorná do interiéru R10 B povrch hladký/matný tl do 10mm přes 4 do 6ks/m2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</si>
</sst>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" customHeight="1">
      <c r="AR2" s="166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4" t="s">
        <v>6</v>
      </c>
      <c r="BT2" s="14" t="s">
        <v>7</v>
      </c>
    </row>
    <row r="3" spans="1:74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97" t="s">
        <v>14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7"/>
      <c r="BE5" s="194" t="s">
        <v>15</v>
      </c>
      <c r="BS5" s="14" t="s">
        <v>6</v>
      </c>
    </row>
    <row r="6" spans="1:74" ht="36.9" customHeight="1">
      <c r="B6" s="17"/>
      <c r="D6" s="23" t="s">
        <v>16</v>
      </c>
      <c r="K6" s="198" t="s">
        <v>17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7"/>
      <c r="BE6" s="195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5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95"/>
      <c r="BS8" s="14" t="s">
        <v>6</v>
      </c>
    </row>
    <row r="9" spans="1:74" ht="14.4" customHeight="1">
      <c r="B9" s="17"/>
      <c r="AR9" s="17"/>
      <c r="BE9" s="195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95"/>
      <c r="BS10" s="14" t="s">
        <v>6</v>
      </c>
    </row>
    <row r="11" spans="1:74" ht="18.45" customHeight="1">
      <c r="B11" s="17"/>
      <c r="E11" s="22" t="s">
        <v>21</v>
      </c>
      <c r="AK11" s="24" t="s">
        <v>26</v>
      </c>
      <c r="AN11" s="22" t="s">
        <v>1</v>
      </c>
      <c r="AR11" s="17"/>
      <c r="BE11" s="195"/>
      <c r="BS11" s="14" t="s">
        <v>6</v>
      </c>
    </row>
    <row r="12" spans="1:74" ht="6.9" customHeight="1">
      <c r="B12" s="17"/>
      <c r="AR12" s="17"/>
      <c r="BE12" s="195"/>
      <c r="BS12" s="14" t="s">
        <v>6</v>
      </c>
    </row>
    <row r="13" spans="1:74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95"/>
      <c r="BS13" s="14" t="s">
        <v>6</v>
      </c>
    </row>
    <row r="14" spans="1:74" ht="13.2">
      <c r="B14" s="17"/>
      <c r="E14" s="199" t="s">
        <v>28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4" t="s">
        <v>26</v>
      </c>
      <c r="AN14" s="26" t="s">
        <v>28</v>
      </c>
      <c r="AR14" s="17"/>
      <c r="BE14" s="195"/>
      <c r="BS14" s="14" t="s">
        <v>6</v>
      </c>
    </row>
    <row r="15" spans="1:74" ht="6.9" customHeight="1">
      <c r="B15" s="17"/>
      <c r="AR15" s="17"/>
      <c r="BE15" s="195"/>
      <c r="BS15" s="14" t="s">
        <v>3</v>
      </c>
    </row>
    <row r="16" spans="1:74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95"/>
      <c r="BS16" s="14" t="s">
        <v>3</v>
      </c>
    </row>
    <row r="17" spans="2:71" ht="18.45" customHeight="1">
      <c r="B17" s="17"/>
      <c r="E17" s="22" t="s">
        <v>21</v>
      </c>
      <c r="AK17" s="24" t="s">
        <v>26</v>
      </c>
      <c r="AN17" s="22" t="s">
        <v>1</v>
      </c>
      <c r="AR17" s="17"/>
      <c r="BE17" s="195"/>
      <c r="BS17" s="14" t="s">
        <v>3</v>
      </c>
    </row>
    <row r="18" spans="2:71" ht="6.9" customHeight="1">
      <c r="B18" s="17"/>
      <c r="AR18" s="17"/>
      <c r="BE18" s="195"/>
      <c r="BS18" s="14" t="s">
        <v>6</v>
      </c>
    </row>
    <row r="19" spans="2:71" ht="12" customHeight="1">
      <c r="B19" s="17"/>
      <c r="D19" s="24" t="s">
        <v>30</v>
      </c>
      <c r="AK19" s="24" t="s">
        <v>25</v>
      </c>
      <c r="AN19" s="22" t="s">
        <v>1</v>
      </c>
      <c r="AR19" s="17"/>
      <c r="BE19" s="195"/>
      <c r="BS19" s="14" t="s">
        <v>6</v>
      </c>
    </row>
    <row r="20" spans="2:71" ht="18.45" customHeight="1">
      <c r="B20" s="17"/>
      <c r="E20" s="22" t="s">
        <v>21</v>
      </c>
      <c r="AK20" s="24" t="s">
        <v>26</v>
      </c>
      <c r="AN20" s="22" t="s">
        <v>1</v>
      </c>
      <c r="AR20" s="17"/>
      <c r="BE20" s="195"/>
      <c r="BS20" s="14" t="s">
        <v>31</v>
      </c>
    </row>
    <row r="21" spans="2:71" ht="6.9" customHeight="1">
      <c r="B21" s="17"/>
      <c r="AR21" s="17"/>
      <c r="BE21" s="195"/>
    </row>
    <row r="22" spans="2:71" ht="12" customHeight="1">
      <c r="B22" s="17"/>
      <c r="D22" s="24" t="s">
        <v>32</v>
      </c>
      <c r="AR22" s="17"/>
      <c r="BE22" s="195"/>
    </row>
    <row r="23" spans="2:71" ht="16.5" customHeight="1">
      <c r="B23" s="17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7"/>
      <c r="BE23" s="195"/>
    </row>
    <row r="24" spans="2:71" ht="6.9" customHeight="1">
      <c r="B24" s="17"/>
      <c r="AR24" s="17"/>
      <c r="BE24" s="195"/>
    </row>
    <row r="25" spans="2:7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5"/>
    </row>
    <row r="26" spans="2:71" s="1" customFormat="1" ht="25.95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2">
        <f>ROUND(AG94,2)</f>
        <v>0</v>
      </c>
      <c r="AL26" s="203"/>
      <c r="AM26" s="203"/>
      <c r="AN26" s="203"/>
      <c r="AO26" s="203"/>
      <c r="AR26" s="29"/>
      <c r="BE26" s="195"/>
    </row>
    <row r="27" spans="2:71" s="1" customFormat="1" ht="6.9" customHeight="1">
      <c r="B27" s="29"/>
      <c r="AR27" s="29"/>
      <c r="BE27" s="195"/>
    </row>
    <row r="28" spans="2:71" s="1" customFormat="1" ht="13.2">
      <c r="B28" s="29"/>
      <c r="L28" s="204" t="s">
        <v>34</v>
      </c>
      <c r="M28" s="204"/>
      <c r="N28" s="204"/>
      <c r="O28" s="204"/>
      <c r="P28" s="204"/>
      <c r="W28" s="204" t="s">
        <v>35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36</v>
      </c>
      <c r="AL28" s="204"/>
      <c r="AM28" s="204"/>
      <c r="AN28" s="204"/>
      <c r="AO28" s="204"/>
      <c r="AR28" s="29"/>
      <c r="BE28" s="195"/>
    </row>
    <row r="29" spans="2:71" s="2" customFormat="1" ht="14.4" customHeight="1">
      <c r="B29" s="33"/>
      <c r="D29" s="24" t="s">
        <v>37</v>
      </c>
      <c r="F29" s="24" t="s">
        <v>38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3"/>
      <c r="BE29" s="196"/>
    </row>
    <row r="30" spans="2:71" s="2" customFormat="1" ht="14.4" customHeight="1">
      <c r="B30" s="33"/>
      <c r="F30" s="24" t="s">
        <v>39</v>
      </c>
      <c r="L30" s="189">
        <v>0.12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3"/>
      <c r="BE30" s="196"/>
    </row>
    <row r="31" spans="2:71" s="2" customFormat="1" ht="14.4" hidden="1" customHeight="1">
      <c r="B31" s="33"/>
      <c r="F31" s="24" t="s">
        <v>40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3"/>
      <c r="BE31" s="196"/>
    </row>
    <row r="32" spans="2:71" s="2" customFormat="1" ht="14.4" hidden="1" customHeight="1">
      <c r="B32" s="33"/>
      <c r="F32" s="24" t="s">
        <v>41</v>
      </c>
      <c r="L32" s="189">
        <v>0.12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3"/>
      <c r="BE32" s="196"/>
    </row>
    <row r="33" spans="2:57" s="2" customFormat="1" ht="14.4" hidden="1" customHeight="1">
      <c r="B33" s="33"/>
      <c r="F33" s="24" t="s">
        <v>42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3"/>
      <c r="BE33" s="196"/>
    </row>
    <row r="34" spans="2:57" s="1" customFormat="1" ht="6.9" customHeight="1">
      <c r="B34" s="29"/>
      <c r="AR34" s="29"/>
      <c r="BE34" s="195"/>
    </row>
    <row r="35" spans="2:57" s="1" customFormat="1" ht="25.95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90" t="s">
        <v>45</v>
      </c>
      <c r="Y35" s="191"/>
      <c r="Z35" s="191"/>
      <c r="AA35" s="191"/>
      <c r="AB35" s="191"/>
      <c r="AC35" s="36"/>
      <c r="AD35" s="36"/>
      <c r="AE35" s="36"/>
      <c r="AF35" s="36"/>
      <c r="AG35" s="36"/>
      <c r="AH35" s="36"/>
      <c r="AI35" s="36"/>
      <c r="AJ35" s="36"/>
      <c r="AK35" s="192">
        <f>SUM(AK26:AK33)</f>
        <v>0</v>
      </c>
      <c r="AL35" s="191"/>
      <c r="AM35" s="191"/>
      <c r="AN35" s="191"/>
      <c r="AO35" s="193"/>
      <c r="AP35" s="34"/>
      <c r="AQ35" s="34"/>
      <c r="AR35" s="29"/>
    </row>
    <row r="36" spans="2:57" s="1" customFormat="1" ht="6.9" customHeight="1">
      <c r="B36" s="29"/>
      <c r="AR36" s="29"/>
    </row>
    <row r="37" spans="2:57" s="1" customFormat="1" ht="14.4" customHeight="1">
      <c r="B37" s="29"/>
      <c r="AR37" s="29"/>
    </row>
    <row r="38" spans="2:57" ht="14.4" customHeight="1">
      <c r="B38" s="17"/>
      <c r="AR38" s="17"/>
    </row>
    <row r="39" spans="2:57" ht="14.4" customHeight="1">
      <c r="B39" s="17"/>
      <c r="AR39" s="17"/>
    </row>
    <row r="40" spans="2:57" ht="14.4" customHeight="1">
      <c r="B40" s="17"/>
      <c r="AR40" s="17"/>
    </row>
    <row r="41" spans="2:57" ht="14.4" customHeight="1">
      <c r="B41" s="17"/>
      <c r="AR41" s="17"/>
    </row>
    <row r="42" spans="2:57" ht="14.4" customHeight="1">
      <c r="B42" s="17"/>
      <c r="AR42" s="17"/>
    </row>
    <row r="43" spans="2:57" ht="14.4" customHeight="1">
      <c r="B43" s="17"/>
      <c r="AR43" s="17"/>
    </row>
    <row r="44" spans="2:57" ht="14.4" customHeight="1">
      <c r="B44" s="17"/>
      <c r="AR44" s="17"/>
    </row>
    <row r="45" spans="2:57" ht="14.4" customHeight="1">
      <c r="B45" s="17"/>
      <c r="AR45" s="17"/>
    </row>
    <row r="46" spans="2:57" ht="14.4" customHeight="1">
      <c r="B46" s="17"/>
      <c r="AR46" s="17"/>
    </row>
    <row r="47" spans="2:57" ht="14.4" customHeight="1">
      <c r="B47" s="17"/>
      <c r="AR47" s="17"/>
    </row>
    <row r="48" spans="2:57" ht="14.4" customHeight="1">
      <c r="B48" s="17"/>
      <c r="AR48" s="17"/>
    </row>
    <row r="49" spans="2:44" s="1" customFormat="1" ht="14.4" customHeight="1">
      <c r="B49" s="29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3.2">
      <c r="B60" s="29"/>
      <c r="D60" s="40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48</v>
      </c>
      <c r="AI60" s="31"/>
      <c r="AJ60" s="31"/>
      <c r="AK60" s="31"/>
      <c r="AL60" s="31"/>
      <c r="AM60" s="40" t="s">
        <v>49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3.2">
      <c r="B64" s="29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3.2">
      <c r="B75" s="29"/>
      <c r="D75" s="40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48</v>
      </c>
      <c r="AI75" s="31"/>
      <c r="AJ75" s="31"/>
      <c r="AK75" s="31"/>
      <c r="AL75" s="31"/>
      <c r="AM75" s="40" t="s">
        <v>49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>
      <c r="B82" s="29"/>
      <c r="C82" s="18" t="s">
        <v>52</v>
      </c>
      <c r="AR82" s="29"/>
    </row>
    <row r="83" spans="1:91" s="1" customFormat="1" ht="6.9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SO01</v>
      </c>
      <c r="AR84" s="45"/>
    </row>
    <row r="85" spans="1:91" s="4" customFormat="1" ht="36.9" customHeight="1">
      <c r="B85" s="46"/>
      <c r="C85" s="47" t="s">
        <v>16</v>
      </c>
      <c r="L85" s="178" t="str">
        <f>K6</f>
        <v>KZ Chomutov - ONP KOUPELNY WC – nové zadání, další 2 patra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6"/>
    </row>
    <row r="86" spans="1:91" s="1" customFormat="1" ht="6.9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80" t="str">
        <f>IF(AN8= "","",AN8)</f>
        <v>15. 11. 2024</v>
      </c>
      <c r="AN87" s="180"/>
      <c r="AR87" s="29"/>
    </row>
    <row r="88" spans="1:91" s="1" customFormat="1" ht="6.9" customHeight="1">
      <c r="B88" s="29"/>
      <c r="AR88" s="29"/>
    </row>
    <row r="89" spans="1:91" s="1" customFormat="1" ht="15.15" customHeight="1">
      <c r="B89" s="29"/>
      <c r="C89" s="24" t="s">
        <v>24</v>
      </c>
      <c r="L89" s="3" t="str">
        <f>IF(E11= "","",E11)</f>
        <v xml:space="preserve"> </v>
      </c>
      <c r="AI89" s="24" t="s">
        <v>29</v>
      </c>
      <c r="AM89" s="181" t="str">
        <f>IF(E17="","",E17)</f>
        <v xml:space="preserve"> </v>
      </c>
      <c r="AN89" s="182"/>
      <c r="AO89" s="182"/>
      <c r="AP89" s="182"/>
      <c r="AR89" s="29"/>
      <c r="AS89" s="183" t="s">
        <v>53</v>
      </c>
      <c r="AT89" s="184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>
      <c r="B90" s="29"/>
      <c r="C90" s="24" t="s">
        <v>27</v>
      </c>
      <c r="L90" s="3" t="str">
        <f>IF(E14= "Vyplň údaj","",E14)</f>
        <v/>
      </c>
      <c r="AI90" s="24" t="s">
        <v>30</v>
      </c>
      <c r="AM90" s="181" t="str">
        <f>IF(E20="","",E20)</f>
        <v xml:space="preserve"> </v>
      </c>
      <c r="AN90" s="182"/>
      <c r="AO90" s="182"/>
      <c r="AP90" s="182"/>
      <c r="AR90" s="29"/>
      <c r="AS90" s="185"/>
      <c r="AT90" s="186"/>
      <c r="BD90" s="53"/>
    </row>
    <row r="91" spans="1:91" s="1" customFormat="1" ht="10.95" customHeight="1">
      <c r="B91" s="29"/>
      <c r="AR91" s="29"/>
      <c r="AS91" s="185"/>
      <c r="AT91" s="186"/>
      <c r="BD91" s="53"/>
    </row>
    <row r="92" spans="1:91" s="1" customFormat="1" ht="29.25" customHeight="1">
      <c r="B92" s="29"/>
      <c r="C92" s="168" t="s">
        <v>54</v>
      </c>
      <c r="D92" s="169"/>
      <c r="E92" s="169"/>
      <c r="F92" s="169"/>
      <c r="G92" s="169"/>
      <c r="H92" s="54"/>
      <c r="I92" s="170" t="s">
        <v>55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56</v>
      </c>
      <c r="AH92" s="169"/>
      <c r="AI92" s="169"/>
      <c r="AJ92" s="169"/>
      <c r="AK92" s="169"/>
      <c r="AL92" s="169"/>
      <c r="AM92" s="169"/>
      <c r="AN92" s="170" t="s">
        <v>57</v>
      </c>
      <c r="AO92" s="169"/>
      <c r="AP92" s="172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95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76">
        <f>ROUND(AG95,2)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1" s="6" customFormat="1" ht="16.5" customHeight="1">
      <c r="A95" s="71" t="s">
        <v>77</v>
      </c>
      <c r="B95" s="72"/>
      <c r="C95" s="73"/>
      <c r="D95" s="175" t="s">
        <v>14</v>
      </c>
      <c r="E95" s="175"/>
      <c r="F95" s="175"/>
      <c r="G95" s="175"/>
      <c r="H95" s="175"/>
      <c r="I95" s="74"/>
      <c r="J95" s="175" t="s">
        <v>78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'SO01 - Stavební práce'!J30</f>
        <v>0</v>
      </c>
      <c r="AH95" s="174"/>
      <c r="AI95" s="174"/>
      <c r="AJ95" s="174"/>
      <c r="AK95" s="174"/>
      <c r="AL95" s="174"/>
      <c r="AM95" s="174"/>
      <c r="AN95" s="173">
        <f>SUM(AG95,AT95)</f>
        <v>0</v>
      </c>
      <c r="AO95" s="174"/>
      <c r="AP95" s="174"/>
      <c r="AQ95" s="75" t="s">
        <v>79</v>
      </c>
      <c r="AR95" s="72"/>
      <c r="AS95" s="76">
        <v>0</v>
      </c>
      <c r="AT95" s="77">
        <f>ROUND(SUM(AV95:AW95),2)</f>
        <v>0</v>
      </c>
      <c r="AU95" s="78">
        <f>'SO01 - Stavební práce'!P131</f>
        <v>0</v>
      </c>
      <c r="AV95" s="77">
        <f>'SO01 - Stavební práce'!J33</f>
        <v>0</v>
      </c>
      <c r="AW95" s="77">
        <f>'SO01 - Stavební práce'!J34</f>
        <v>0</v>
      </c>
      <c r="AX95" s="77">
        <f>'SO01 - Stavební práce'!J35</f>
        <v>0</v>
      </c>
      <c r="AY95" s="77">
        <f>'SO01 - Stavební práce'!J36</f>
        <v>0</v>
      </c>
      <c r="AZ95" s="77">
        <f>'SO01 - Stavební práce'!F33</f>
        <v>0</v>
      </c>
      <c r="BA95" s="77">
        <f>'SO01 - Stavební práce'!F34</f>
        <v>0</v>
      </c>
      <c r="BB95" s="77">
        <f>'SO01 - Stavební práce'!F35</f>
        <v>0</v>
      </c>
      <c r="BC95" s="77">
        <f>'SO01 - Stavební práce'!F36</f>
        <v>0</v>
      </c>
      <c r="BD95" s="79">
        <f>'SO01 - Stavební práce'!F37</f>
        <v>0</v>
      </c>
      <c r="BT95" s="80" t="s">
        <v>80</v>
      </c>
      <c r="BV95" s="80" t="s">
        <v>75</v>
      </c>
      <c r="BW95" s="80" t="s">
        <v>81</v>
      </c>
      <c r="BX95" s="80" t="s">
        <v>4</v>
      </c>
      <c r="CL95" s="80" t="s">
        <v>1</v>
      </c>
      <c r="CM95" s="80" t="s">
        <v>82</v>
      </c>
    </row>
    <row r="96" spans="1:91" s="1" customFormat="1" ht="30" customHeight="1">
      <c r="B96" s="29"/>
      <c r="AR96" s="29"/>
    </row>
    <row r="97" spans="2:44" s="1" customFormat="1" ht="6.9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01 - Stavební prá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9"/>
  <sheetViews>
    <sheetView showGridLines="0" tabSelected="1" workbookViewId="0">
      <selection activeCell="F188" sqref="F18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81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" customHeight="1">
      <c r="B4" s="17"/>
      <c r="D4" s="18" t="s">
        <v>83</v>
      </c>
      <c r="L4" s="17"/>
      <c r="M4" s="81" t="s">
        <v>10</v>
      </c>
      <c r="AT4" s="14" t="s">
        <v>3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06" t="str">
        <f>'Rekapitulace stavby'!K6</f>
        <v>KZ Chomutov - ONP KOUPELNY WC – nové zadání, další 2 patra</v>
      </c>
      <c r="F7" s="207"/>
      <c r="G7" s="207"/>
      <c r="H7" s="207"/>
      <c r="L7" s="17"/>
    </row>
    <row r="8" spans="2:46" s="1" customFormat="1" ht="12" customHeight="1">
      <c r="B8" s="29"/>
      <c r="D8" s="24" t="s">
        <v>84</v>
      </c>
      <c r="L8" s="29"/>
    </row>
    <row r="9" spans="2:46" s="1" customFormat="1" ht="16.5" customHeight="1">
      <c r="B9" s="29"/>
      <c r="E9" s="178" t="s">
        <v>85</v>
      </c>
      <c r="F9" s="205"/>
      <c r="G9" s="205"/>
      <c r="H9" s="20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15. 11. 2024</v>
      </c>
      <c r="L12" s="29"/>
    </row>
    <row r="13" spans="2:46" s="1" customFormat="1" ht="10.95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8" t="str">
        <f>'Rekapitulace stavby'!E14</f>
        <v>Vyplň údaj</v>
      </c>
      <c r="F18" s="197"/>
      <c r="G18" s="197"/>
      <c r="H18" s="197"/>
      <c r="I18" s="24" t="s">
        <v>26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30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2"/>
      <c r="E27" s="201" t="s">
        <v>1</v>
      </c>
      <c r="F27" s="201"/>
      <c r="G27" s="201"/>
      <c r="H27" s="201"/>
      <c r="L27" s="82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33</v>
      </c>
      <c r="J30" s="63">
        <f>ROUND(J131,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" customHeight="1">
      <c r="B33" s="29"/>
      <c r="D33" s="52" t="s">
        <v>37</v>
      </c>
      <c r="E33" s="24" t="s">
        <v>38</v>
      </c>
      <c r="F33" s="84">
        <f>ROUND((SUM(BE131:BE208)),  2)</f>
        <v>0</v>
      </c>
      <c r="I33" s="85">
        <v>0.21</v>
      </c>
      <c r="J33" s="84">
        <f>ROUND(((SUM(BE131:BE208))*I33),  2)</f>
        <v>0</v>
      </c>
      <c r="L33" s="29"/>
    </row>
    <row r="34" spans="2:12" s="1" customFormat="1" ht="14.4" customHeight="1">
      <c r="B34" s="29"/>
      <c r="E34" s="24" t="s">
        <v>39</v>
      </c>
      <c r="F34" s="84">
        <f>ROUND((SUM(BF131:BF208)),  2)</f>
        <v>0</v>
      </c>
      <c r="I34" s="85">
        <v>0.12</v>
      </c>
      <c r="J34" s="84">
        <f>ROUND(((SUM(BF131:BF208))*I34),  2)</f>
        <v>0</v>
      </c>
      <c r="L34" s="29"/>
    </row>
    <row r="35" spans="2:12" s="1" customFormat="1" ht="14.4" hidden="1" customHeight="1">
      <c r="B35" s="29"/>
      <c r="E35" s="24" t="s">
        <v>40</v>
      </c>
      <c r="F35" s="84">
        <f>ROUND((SUM(BG131:BG208)),  2)</f>
        <v>0</v>
      </c>
      <c r="I35" s="85">
        <v>0.21</v>
      </c>
      <c r="J35" s="84">
        <f>0</f>
        <v>0</v>
      </c>
      <c r="L35" s="29"/>
    </row>
    <row r="36" spans="2:12" s="1" customFormat="1" ht="14.4" hidden="1" customHeight="1">
      <c r="B36" s="29"/>
      <c r="E36" s="24" t="s">
        <v>41</v>
      </c>
      <c r="F36" s="84">
        <f>ROUND((SUM(BH131:BH208)),  2)</f>
        <v>0</v>
      </c>
      <c r="I36" s="85">
        <v>0.12</v>
      </c>
      <c r="J36" s="84">
        <f>0</f>
        <v>0</v>
      </c>
      <c r="L36" s="29"/>
    </row>
    <row r="37" spans="2:12" s="1" customFormat="1" ht="14.4" hidden="1" customHeight="1">
      <c r="B37" s="29"/>
      <c r="E37" s="24" t="s">
        <v>42</v>
      </c>
      <c r="F37" s="84">
        <f>ROUND((SUM(BI131:BI208)),  2)</f>
        <v>0</v>
      </c>
      <c r="I37" s="85">
        <v>0</v>
      </c>
      <c r="J37" s="84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6"/>
      <c r="D39" s="87" t="s">
        <v>43</v>
      </c>
      <c r="E39" s="54"/>
      <c r="F39" s="54"/>
      <c r="G39" s="88" t="s">
        <v>44</v>
      </c>
      <c r="H39" s="89" t="s">
        <v>45</v>
      </c>
      <c r="I39" s="54"/>
      <c r="J39" s="90">
        <f>SUM(J30:J37)</f>
        <v>0</v>
      </c>
      <c r="K39" s="91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3.2">
      <c r="B61" s="29"/>
      <c r="D61" s="40" t="s">
        <v>48</v>
      </c>
      <c r="E61" s="31"/>
      <c r="F61" s="92" t="s">
        <v>49</v>
      </c>
      <c r="G61" s="40" t="s">
        <v>48</v>
      </c>
      <c r="H61" s="31"/>
      <c r="I61" s="31"/>
      <c r="J61" s="93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3.2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3.2">
      <c r="B76" s="29"/>
      <c r="D76" s="40" t="s">
        <v>48</v>
      </c>
      <c r="E76" s="31"/>
      <c r="F76" s="92" t="s">
        <v>49</v>
      </c>
      <c r="G76" s="40" t="s">
        <v>48</v>
      </c>
      <c r="H76" s="31"/>
      <c r="I76" s="31"/>
      <c r="J76" s="93" t="s">
        <v>49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hidden="1" customHeight="1">
      <c r="B82" s="29"/>
      <c r="C82" s="18" t="s">
        <v>86</v>
      </c>
      <c r="L82" s="29"/>
    </row>
    <row r="83" spans="2:47" s="1" customFormat="1" ht="6.9" hidden="1" customHeight="1">
      <c r="B83" s="29"/>
      <c r="L83" s="29"/>
    </row>
    <row r="84" spans="2:47" s="1" customFormat="1" ht="12" hidden="1" customHeight="1">
      <c r="B84" s="29"/>
      <c r="C84" s="24" t="s">
        <v>16</v>
      </c>
      <c r="L84" s="29"/>
    </row>
    <row r="85" spans="2:47" s="1" customFormat="1" ht="26.25" hidden="1" customHeight="1">
      <c r="B85" s="29"/>
      <c r="E85" s="206" t="str">
        <f>E7</f>
        <v>KZ Chomutov - ONP KOUPELNY WC – nové zadání, další 2 patra</v>
      </c>
      <c r="F85" s="207"/>
      <c r="G85" s="207"/>
      <c r="H85" s="207"/>
      <c r="L85" s="29"/>
    </row>
    <row r="86" spans="2:47" s="1" customFormat="1" ht="12" hidden="1" customHeight="1">
      <c r="B86" s="29"/>
      <c r="C86" s="24" t="s">
        <v>84</v>
      </c>
      <c r="L86" s="29"/>
    </row>
    <row r="87" spans="2:47" s="1" customFormat="1" ht="16.5" hidden="1" customHeight="1">
      <c r="B87" s="29"/>
      <c r="E87" s="178" t="str">
        <f>E9</f>
        <v>SO01 - Stavební práce</v>
      </c>
      <c r="F87" s="205"/>
      <c r="G87" s="205"/>
      <c r="H87" s="205"/>
      <c r="L87" s="29"/>
    </row>
    <row r="88" spans="2:47" s="1" customFormat="1" ht="6.9" hidden="1" customHeight="1">
      <c r="B88" s="29"/>
      <c r="L88" s="29"/>
    </row>
    <row r="89" spans="2:47" s="1" customFormat="1" ht="12" hidden="1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15. 11. 2024</v>
      </c>
      <c r="L89" s="29"/>
    </row>
    <row r="90" spans="2:47" s="1" customFormat="1" ht="6.9" hidden="1" customHeight="1">
      <c r="B90" s="29"/>
      <c r="L90" s="29"/>
    </row>
    <row r="91" spans="2:47" s="1" customFormat="1" ht="15.15" hidden="1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15" hidden="1" customHeight="1">
      <c r="B92" s="29"/>
      <c r="C92" s="24" t="s">
        <v>27</v>
      </c>
      <c r="F92" s="22" t="str">
        <f>IF(E18="","",E18)</f>
        <v>Vyplň údaj</v>
      </c>
      <c r="I92" s="24" t="s">
        <v>30</v>
      </c>
      <c r="J92" s="27" t="str">
        <f>E24</f>
        <v xml:space="preserve"> </v>
      </c>
      <c r="L92" s="29"/>
    </row>
    <row r="93" spans="2:47" s="1" customFormat="1" ht="10.35" hidden="1" customHeight="1">
      <c r="B93" s="29"/>
      <c r="L93" s="29"/>
    </row>
    <row r="94" spans="2:47" s="1" customFormat="1" ht="29.25" hidden="1" customHeight="1">
      <c r="B94" s="29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29"/>
    </row>
    <row r="95" spans="2:47" s="1" customFormat="1" ht="10.35" hidden="1" customHeight="1">
      <c r="B95" s="29"/>
      <c r="L95" s="29"/>
    </row>
    <row r="96" spans="2:47" s="1" customFormat="1" ht="22.95" hidden="1" customHeight="1">
      <c r="B96" s="29"/>
      <c r="C96" s="96" t="s">
        <v>89</v>
      </c>
      <c r="J96" s="63">
        <f>J131</f>
        <v>0</v>
      </c>
      <c r="L96" s="29"/>
      <c r="AU96" s="14" t="s">
        <v>90</v>
      </c>
    </row>
    <row r="97" spans="2:12" s="8" customFormat="1" ht="24.9" hidden="1" customHeight="1">
      <c r="B97" s="97"/>
      <c r="D97" s="98" t="s">
        <v>91</v>
      </c>
      <c r="E97" s="99"/>
      <c r="F97" s="99"/>
      <c r="G97" s="99"/>
      <c r="H97" s="99"/>
      <c r="I97" s="99"/>
      <c r="J97" s="100">
        <f>J132</f>
        <v>0</v>
      </c>
      <c r="L97" s="97"/>
    </row>
    <row r="98" spans="2:12" s="9" customFormat="1" ht="19.95" hidden="1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J133</f>
        <v>0</v>
      </c>
      <c r="L98" s="101"/>
    </row>
    <row r="99" spans="2:12" s="9" customFormat="1" ht="19.95" hidden="1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J136</f>
        <v>0</v>
      </c>
      <c r="L99" s="101"/>
    </row>
    <row r="100" spans="2:12" s="9" customFormat="1" ht="19.95" hidden="1" customHeight="1">
      <c r="B100" s="101"/>
      <c r="D100" s="102" t="s">
        <v>94</v>
      </c>
      <c r="E100" s="103"/>
      <c r="F100" s="103"/>
      <c r="G100" s="103"/>
      <c r="H100" s="103"/>
      <c r="I100" s="103"/>
      <c r="J100" s="104">
        <f>J143</f>
        <v>0</v>
      </c>
      <c r="L100" s="101"/>
    </row>
    <row r="101" spans="2:12" s="9" customFormat="1" ht="19.95" hidden="1" customHeight="1">
      <c r="B101" s="101"/>
      <c r="D101" s="102" t="s">
        <v>95</v>
      </c>
      <c r="E101" s="103"/>
      <c r="F101" s="103"/>
      <c r="G101" s="103"/>
      <c r="H101" s="103"/>
      <c r="I101" s="103"/>
      <c r="J101" s="104">
        <f>J148</f>
        <v>0</v>
      </c>
      <c r="L101" s="101"/>
    </row>
    <row r="102" spans="2:12" s="9" customFormat="1" ht="19.95" hidden="1" customHeight="1">
      <c r="B102" s="101"/>
      <c r="D102" s="102" t="s">
        <v>96</v>
      </c>
      <c r="E102" s="103"/>
      <c r="F102" s="103"/>
      <c r="G102" s="103"/>
      <c r="H102" s="103"/>
      <c r="I102" s="103"/>
      <c r="J102" s="104">
        <f>J153</f>
        <v>0</v>
      </c>
      <c r="L102" s="101"/>
    </row>
    <row r="103" spans="2:12" s="8" customFormat="1" ht="24.9" hidden="1" customHeight="1">
      <c r="B103" s="97"/>
      <c r="D103" s="98" t="s">
        <v>97</v>
      </c>
      <c r="E103" s="99"/>
      <c r="F103" s="99"/>
      <c r="G103" s="99"/>
      <c r="H103" s="99"/>
      <c r="I103" s="99"/>
      <c r="J103" s="100">
        <f>J156</f>
        <v>0</v>
      </c>
      <c r="L103" s="97"/>
    </row>
    <row r="104" spans="2:12" s="9" customFormat="1" ht="19.95" hidden="1" customHeight="1">
      <c r="B104" s="101"/>
      <c r="D104" s="102" t="s">
        <v>98</v>
      </c>
      <c r="E104" s="103"/>
      <c r="F104" s="103"/>
      <c r="G104" s="103"/>
      <c r="H104" s="103"/>
      <c r="I104" s="103"/>
      <c r="J104" s="104">
        <f>J157</f>
        <v>0</v>
      </c>
      <c r="L104" s="101"/>
    </row>
    <row r="105" spans="2:12" s="9" customFormat="1" ht="19.95" hidden="1" customHeight="1">
      <c r="B105" s="101"/>
      <c r="D105" s="102" t="s">
        <v>99</v>
      </c>
      <c r="E105" s="103"/>
      <c r="F105" s="103"/>
      <c r="G105" s="103"/>
      <c r="H105" s="103"/>
      <c r="I105" s="103"/>
      <c r="J105" s="104">
        <f>J159</f>
        <v>0</v>
      </c>
      <c r="L105" s="101"/>
    </row>
    <row r="106" spans="2:12" s="9" customFormat="1" ht="19.95" hidden="1" customHeight="1">
      <c r="B106" s="101"/>
      <c r="D106" s="102" t="s">
        <v>100</v>
      </c>
      <c r="E106" s="103"/>
      <c r="F106" s="103"/>
      <c r="G106" s="103"/>
      <c r="H106" s="103"/>
      <c r="I106" s="103"/>
      <c r="J106" s="104">
        <f>J172</f>
        <v>0</v>
      </c>
      <c r="L106" s="101"/>
    </row>
    <row r="107" spans="2:12" s="9" customFormat="1" ht="19.95" hidden="1" customHeight="1">
      <c r="B107" s="101"/>
      <c r="D107" s="102" t="s">
        <v>101</v>
      </c>
      <c r="E107" s="103"/>
      <c r="F107" s="103"/>
      <c r="G107" s="103"/>
      <c r="H107" s="103"/>
      <c r="I107" s="103"/>
      <c r="J107" s="104">
        <f>J174</f>
        <v>0</v>
      </c>
      <c r="L107" s="101"/>
    </row>
    <row r="108" spans="2:12" s="9" customFormat="1" ht="19.95" hidden="1" customHeight="1">
      <c r="B108" s="101"/>
      <c r="D108" s="102" t="s">
        <v>102</v>
      </c>
      <c r="E108" s="103"/>
      <c r="F108" s="103"/>
      <c r="G108" s="103"/>
      <c r="H108" s="103"/>
      <c r="I108" s="103"/>
      <c r="J108" s="104">
        <f>J182</f>
        <v>0</v>
      </c>
      <c r="L108" s="101"/>
    </row>
    <row r="109" spans="2:12" s="9" customFormat="1" ht="19.95" hidden="1" customHeight="1">
      <c r="B109" s="101"/>
      <c r="D109" s="102" t="s">
        <v>103</v>
      </c>
      <c r="E109" s="103"/>
      <c r="F109" s="103"/>
      <c r="G109" s="103"/>
      <c r="H109" s="103"/>
      <c r="I109" s="103"/>
      <c r="J109" s="104">
        <f>J191</f>
        <v>0</v>
      </c>
      <c r="L109" s="101"/>
    </row>
    <row r="110" spans="2:12" s="9" customFormat="1" ht="19.95" hidden="1" customHeight="1">
      <c r="B110" s="101"/>
      <c r="D110" s="102" t="s">
        <v>104</v>
      </c>
      <c r="E110" s="103"/>
      <c r="F110" s="103"/>
      <c r="G110" s="103"/>
      <c r="H110" s="103"/>
      <c r="I110" s="103"/>
      <c r="J110" s="104">
        <f>J202</f>
        <v>0</v>
      </c>
      <c r="L110" s="101"/>
    </row>
    <row r="111" spans="2:12" s="9" customFormat="1" ht="19.95" hidden="1" customHeight="1">
      <c r="B111" s="101"/>
      <c r="D111" s="102" t="s">
        <v>105</v>
      </c>
      <c r="E111" s="103"/>
      <c r="F111" s="103"/>
      <c r="G111" s="103"/>
      <c r="H111" s="103"/>
      <c r="I111" s="103"/>
      <c r="J111" s="104">
        <f>J204</f>
        <v>0</v>
      </c>
      <c r="L111" s="101"/>
    </row>
    <row r="112" spans="2:12" s="1" customFormat="1" ht="21.75" hidden="1" customHeight="1">
      <c r="B112" s="29"/>
      <c r="L112" s="29"/>
    </row>
    <row r="113" spans="2:12" s="1" customFormat="1" ht="6.9" hidden="1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29"/>
    </row>
    <row r="114" spans="2:12" hidden="1"/>
    <row r="115" spans="2:12" hidden="1"/>
    <row r="116" spans="2:12" hidden="1"/>
    <row r="117" spans="2:12" s="1" customFormat="1" ht="6.9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29"/>
    </row>
    <row r="118" spans="2:12" s="1" customFormat="1" ht="24.9" customHeight="1">
      <c r="B118" s="29"/>
      <c r="C118" s="18" t="s">
        <v>106</v>
      </c>
      <c r="L118" s="29"/>
    </row>
    <row r="119" spans="2:12" s="1" customFormat="1" ht="6.9" customHeight="1">
      <c r="B119" s="29"/>
      <c r="L119" s="29"/>
    </row>
    <row r="120" spans="2:12" s="1" customFormat="1" ht="12" customHeight="1">
      <c r="B120" s="29"/>
      <c r="C120" s="24" t="s">
        <v>16</v>
      </c>
      <c r="L120" s="29"/>
    </row>
    <row r="121" spans="2:12" s="1" customFormat="1" ht="26.25" customHeight="1">
      <c r="B121" s="29"/>
      <c r="E121" s="206" t="str">
        <f>E7</f>
        <v>KZ Chomutov - ONP KOUPELNY WC – nové zadání, další 2 patra</v>
      </c>
      <c r="F121" s="207"/>
      <c r="G121" s="207"/>
      <c r="H121" s="207"/>
      <c r="L121" s="29"/>
    </row>
    <row r="122" spans="2:12" s="1" customFormat="1" ht="12" customHeight="1">
      <c r="B122" s="29"/>
      <c r="C122" s="24" t="s">
        <v>84</v>
      </c>
      <c r="L122" s="29"/>
    </row>
    <row r="123" spans="2:12" s="1" customFormat="1" ht="16.5" customHeight="1">
      <c r="B123" s="29"/>
      <c r="E123" s="178" t="str">
        <f>E9</f>
        <v>SO01 - Stavební práce</v>
      </c>
      <c r="F123" s="205"/>
      <c r="G123" s="205"/>
      <c r="H123" s="205"/>
      <c r="L123" s="29"/>
    </row>
    <row r="124" spans="2:12" s="1" customFormat="1" ht="6.9" customHeight="1">
      <c r="B124" s="29"/>
      <c r="L124" s="29"/>
    </row>
    <row r="125" spans="2:12" s="1" customFormat="1" ht="12" customHeight="1">
      <c r="B125" s="29"/>
      <c r="C125" s="24" t="s">
        <v>20</v>
      </c>
      <c r="F125" s="22" t="str">
        <f>F12</f>
        <v xml:space="preserve"> </v>
      </c>
      <c r="I125" s="24" t="s">
        <v>22</v>
      </c>
      <c r="J125" s="49" t="str">
        <f>IF(J12="","",J12)</f>
        <v>15. 11. 2024</v>
      </c>
      <c r="L125" s="29"/>
    </row>
    <row r="126" spans="2:12" s="1" customFormat="1" ht="6.9" customHeight="1">
      <c r="B126" s="29"/>
      <c r="L126" s="29"/>
    </row>
    <row r="127" spans="2:12" s="1" customFormat="1" ht="15.15" customHeight="1">
      <c r="B127" s="29"/>
      <c r="C127" s="24" t="s">
        <v>24</v>
      </c>
      <c r="F127" s="22" t="str">
        <f>E15</f>
        <v xml:space="preserve"> </v>
      </c>
      <c r="I127" s="24" t="s">
        <v>29</v>
      </c>
      <c r="J127" s="27" t="str">
        <f>E21</f>
        <v xml:space="preserve"> </v>
      </c>
      <c r="L127" s="29"/>
    </row>
    <row r="128" spans="2:12" s="1" customFormat="1" ht="15.15" customHeight="1">
      <c r="B128" s="29"/>
      <c r="C128" s="24" t="s">
        <v>27</v>
      </c>
      <c r="F128" s="22" t="str">
        <f>IF(E18="","",E18)</f>
        <v>Vyplň údaj</v>
      </c>
      <c r="I128" s="24" t="s">
        <v>30</v>
      </c>
      <c r="J128" s="27" t="str">
        <f>E24</f>
        <v xml:space="preserve"> </v>
      </c>
      <c r="L128" s="29"/>
    </row>
    <row r="129" spans="2:65" s="1" customFormat="1" ht="10.35" customHeight="1">
      <c r="B129" s="29"/>
      <c r="L129" s="29"/>
    </row>
    <row r="130" spans="2:65" s="10" customFormat="1" ht="29.25" customHeight="1">
      <c r="B130" s="105"/>
      <c r="C130" s="106" t="s">
        <v>107</v>
      </c>
      <c r="D130" s="107" t="s">
        <v>58</v>
      </c>
      <c r="E130" s="107" t="s">
        <v>54</v>
      </c>
      <c r="F130" s="107" t="s">
        <v>55</v>
      </c>
      <c r="G130" s="107" t="s">
        <v>108</v>
      </c>
      <c r="H130" s="107" t="s">
        <v>109</v>
      </c>
      <c r="I130" s="107" t="s">
        <v>110</v>
      </c>
      <c r="J130" s="108" t="s">
        <v>88</v>
      </c>
      <c r="K130" s="109" t="s">
        <v>111</v>
      </c>
      <c r="L130" s="105"/>
      <c r="M130" s="56" t="s">
        <v>1</v>
      </c>
      <c r="N130" s="57" t="s">
        <v>37</v>
      </c>
      <c r="O130" s="57" t="s">
        <v>112</v>
      </c>
      <c r="P130" s="57" t="s">
        <v>113</v>
      </c>
      <c r="Q130" s="57" t="s">
        <v>114</v>
      </c>
      <c r="R130" s="57" t="s">
        <v>115</v>
      </c>
      <c r="S130" s="57" t="s">
        <v>116</v>
      </c>
      <c r="T130" s="58" t="s">
        <v>117</v>
      </c>
    </row>
    <row r="131" spans="2:65" s="1" customFormat="1" ht="22.95" customHeight="1">
      <c r="B131" s="29"/>
      <c r="C131" s="61" t="s">
        <v>118</v>
      </c>
      <c r="J131" s="110">
        <f>BK131</f>
        <v>0</v>
      </c>
      <c r="L131" s="29"/>
      <c r="M131" s="59"/>
      <c r="N131" s="50"/>
      <c r="O131" s="50"/>
      <c r="P131" s="111">
        <f>P132+P156</f>
        <v>0</v>
      </c>
      <c r="Q131" s="50"/>
      <c r="R131" s="111">
        <f>R132+R156</f>
        <v>2.461751</v>
      </c>
      <c r="S131" s="50"/>
      <c r="T131" s="112">
        <f>T132+T156</f>
        <v>5.1590000000000007</v>
      </c>
      <c r="AT131" s="14" t="s">
        <v>72</v>
      </c>
      <c r="AU131" s="14" t="s">
        <v>90</v>
      </c>
      <c r="BK131" s="113">
        <f>BK132+BK156</f>
        <v>0</v>
      </c>
    </row>
    <row r="132" spans="2:65" s="11" customFormat="1" ht="25.95" customHeight="1">
      <c r="B132" s="114"/>
      <c r="D132" s="115" t="s">
        <v>72</v>
      </c>
      <c r="E132" s="116" t="s">
        <v>119</v>
      </c>
      <c r="F132" s="116" t="s">
        <v>120</v>
      </c>
      <c r="I132" s="117"/>
      <c r="J132" s="118">
        <f>BK132</f>
        <v>0</v>
      </c>
      <c r="L132" s="114"/>
      <c r="M132" s="119"/>
      <c r="P132" s="120">
        <f>P133+P136+P143+P148+P153</f>
        <v>0</v>
      </c>
      <c r="R132" s="120">
        <f>R133+R136+R143+R148+R153</f>
        <v>2.4160710000000001</v>
      </c>
      <c r="T132" s="121">
        <f>T133+T136+T143+T148+T153</f>
        <v>5.1590000000000007</v>
      </c>
      <c r="AR132" s="115" t="s">
        <v>80</v>
      </c>
      <c r="AT132" s="122" t="s">
        <v>72</v>
      </c>
      <c r="AU132" s="122" t="s">
        <v>73</v>
      </c>
      <c r="AY132" s="115" t="s">
        <v>121</v>
      </c>
      <c r="BK132" s="123">
        <f>BK133+BK136+BK143+BK148+BK153</f>
        <v>0</v>
      </c>
    </row>
    <row r="133" spans="2:65" s="11" customFormat="1" ht="22.95" customHeight="1">
      <c r="B133" s="114"/>
      <c r="D133" s="115" t="s">
        <v>72</v>
      </c>
      <c r="E133" s="124" t="s">
        <v>122</v>
      </c>
      <c r="F133" s="124" t="s">
        <v>123</v>
      </c>
      <c r="I133" s="117"/>
      <c r="J133" s="125">
        <f>BK133</f>
        <v>0</v>
      </c>
      <c r="L133" s="114"/>
      <c r="M133" s="119"/>
      <c r="P133" s="120">
        <f>SUM(P134:P135)</f>
        <v>0</v>
      </c>
      <c r="R133" s="120">
        <f>SUM(R134:R135)</f>
        <v>0</v>
      </c>
      <c r="T133" s="121">
        <f>SUM(T134:T135)</f>
        <v>0</v>
      </c>
      <c r="AR133" s="115" t="s">
        <v>80</v>
      </c>
      <c r="AT133" s="122" t="s">
        <v>72</v>
      </c>
      <c r="AU133" s="122" t="s">
        <v>80</v>
      </c>
      <c r="AY133" s="115" t="s">
        <v>121</v>
      </c>
      <c r="BK133" s="123">
        <f>SUM(BK134:BK135)</f>
        <v>0</v>
      </c>
    </row>
    <row r="134" spans="2:65" s="1" customFormat="1" ht="33" customHeight="1">
      <c r="B134" s="126"/>
      <c r="C134" s="127" t="s">
        <v>124</v>
      </c>
      <c r="D134" s="127" t="s">
        <v>125</v>
      </c>
      <c r="E134" s="128" t="s">
        <v>126</v>
      </c>
      <c r="F134" s="129" t="s">
        <v>127</v>
      </c>
      <c r="G134" s="130" t="s">
        <v>128</v>
      </c>
      <c r="H134" s="131">
        <v>2.4</v>
      </c>
      <c r="I134" s="132"/>
      <c r="J134" s="133">
        <f>ROUND(I134*H134,2)</f>
        <v>0</v>
      </c>
      <c r="K134" s="134"/>
      <c r="L134" s="29"/>
      <c r="M134" s="135" t="s">
        <v>1</v>
      </c>
      <c r="N134" s="136" t="s">
        <v>38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129</v>
      </c>
      <c r="AT134" s="139" t="s">
        <v>125</v>
      </c>
      <c r="AU134" s="139" t="s">
        <v>82</v>
      </c>
      <c r="AY134" s="14" t="s">
        <v>121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4" t="s">
        <v>80</v>
      </c>
      <c r="BK134" s="140">
        <f>ROUND(I134*H134,2)</f>
        <v>0</v>
      </c>
      <c r="BL134" s="14" t="s">
        <v>129</v>
      </c>
      <c r="BM134" s="139" t="s">
        <v>82</v>
      </c>
    </row>
    <row r="135" spans="2:65" s="1" customFormat="1" ht="16.5" customHeight="1">
      <c r="B135" s="126"/>
      <c r="C135" s="127" t="s">
        <v>130</v>
      </c>
      <c r="D135" s="127" t="s">
        <v>125</v>
      </c>
      <c r="E135" s="128" t="s">
        <v>131</v>
      </c>
      <c r="F135" s="129" t="s">
        <v>132</v>
      </c>
      <c r="G135" s="130" t="s">
        <v>128</v>
      </c>
      <c r="H135" s="131">
        <v>2</v>
      </c>
      <c r="I135" s="132"/>
      <c r="J135" s="133">
        <f>ROUND(I135*H135,2)</f>
        <v>0</v>
      </c>
      <c r="K135" s="134"/>
      <c r="L135" s="29"/>
      <c r="M135" s="135" t="s">
        <v>1</v>
      </c>
      <c r="N135" s="136" t="s">
        <v>38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129</v>
      </c>
      <c r="AT135" s="139" t="s">
        <v>125</v>
      </c>
      <c r="AU135" s="139" t="s">
        <v>82</v>
      </c>
      <c r="AY135" s="14" t="s">
        <v>121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4" t="s">
        <v>80</v>
      </c>
      <c r="BK135" s="140">
        <f>ROUND(I135*H135,2)</f>
        <v>0</v>
      </c>
      <c r="BL135" s="14" t="s">
        <v>129</v>
      </c>
      <c r="BM135" s="139" t="s">
        <v>129</v>
      </c>
    </row>
    <row r="136" spans="2:65" s="11" customFormat="1" ht="22.95" customHeight="1">
      <c r="B136" s="114"/>
      <c r="D136" s="115" t="s">
        <v>72</v>
      </c>
      <c r="E136" s="124" t="s">
        <v>133</v>
      </c>
      <c r="F136" s="124" t="s">
        <v>134</v>
      </c>
      <c r="I136" s="117"/>
      <c r="J136" s="125">
        <f>BK136</f>
        <v>0</v>
      </c>
      <c r="L136" s="114"/>
      <c r="M136" s="119"/>
      <c r="P136" s="120">
        <f>SUM(P137:P142)</f>
        <v>0</v>
      </c>
      <c r="R136" s="120">
        <f>SUM(R137:R142)</f>
        <v>2.4160710000000001</v>
      </c>
      <c r="T136" s="121">
        <f>SUM(T137:T142)</f>
        <v>0</v>
      </c>
      <c r="AR136" s="115" t="s">
        <v>80</v>
      </c>
      <c r="AT136" s="122" t="s">
        <v>72</v>
      </c>
      <c r="AU136" s="122" t="s">
        <v>80</v>
      </c>
      <c r="AY136" s="115" t="s">
        <v>121</v>
      </c>
      <c r="BK136" s="123">
        <f>SUM(BK137:BK142)</f>
        <v>0</v>
      </c>
    </row>
    <row r="137" spans="2:65" s="1" customFormat="1" ht="24.15" customHeight="1">
      <c r="B137" s="126"/>
      <c r="C137" s="127" t="s">
        <v>135</v>
      </c>
      <c r="D137" s="127" t="s">
        <v>125</v>
      </c>
      <c r="E137" s="128" t="s">
        <v>136</v>
      </c>
      <c r="F137" s="129" t="s">
        <v>137</v>
      </c>
      <c r="G137" s="130" t="s">
        <v>138</v>
      </c>
      <c r="H137" s="131">
        <v>2</v>
      </c>
      <c r="I137" s="132"/>
      <c r="J137" s="133">
        <f>ROUND(I137*H137,2)</f>
        <v>0</v>
      </c>
      <c r="K137" s="134"/>
      <c r="L137" s="29"/>
      <c r="M137" s="135" t="s">
        <v>1</v>
      </c>
      <c r="N137" s="136" t="s">
        <v>38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129</v>
      </c>
      <c r="AT137" s="139" t="s">
        <v>125</v>
      </c>
      <c r="AU137" s="139" t="s">
        <v>82</v>
      </c>
      <c r="AY137" s="14" t="s">
        <v>121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4" t="s">
        <v>80</v>
      </c>
      <c r="BK137" s="140">
        <f>ROUND(I137*H137,2)</f>
        <v>0</v>
      </c>
      <c r="BL137" s="14" t="s">
        <v>129</v>
      </c>
      <c r="BM137" s="139" t="s">
        <v>133</v>
      </c>
    </row>
    <row r="138" spans="2:65" s="1" customFormat="1" ht="33" customHeight="1">
      <c r="B138" s="126"/>
      <c r="C138" s="127" t="s">
        <v>139</v>
      </c>
      <c r="D138" s="127" t="s">
        <v>125</v>
      </c>
      <c r="E138" s="128" t="s">
        <v>140</v>
      </c>
      <c r="F138" s="129" t="s">
        <v>141</v>
      </c>
      <c r="G138" s="130" t="s">
        <v>142</v>
      </c>
      <c r="H138" s="131">
        <v>1.05</v>
      </c>
      <c r="I138" s="132"/>
      <c r="J138" s="133">
        <f>ROUND(I138*H138,2)</f>
        <v>0</v>
      </c>
      <c r="K138" s="134"/>
      <c r="L138" s="29"/>
      <c r="M138" s="135" t="s">
        <v>1</v>
      </c>
      <c r="N138" s="136" t="s">
        <v>38</v>
      </c>
      <c r="P138" s="137">
        <f>O138*H138</f>
        <v>0</v>
      </c>
      <c r="Q138" s="137">
        <v>2.3010199999999998</v>
      </c>
      <c r="R138" s="137">
        <f>Q138*H138</f>
        <v>2.4160710000000001</v>
      </c>
      <c r="S138" s="137">
        <v>0</v>
      </c>
      <c r="T138" s="138">
        <f>S138*H138</f>
        <v>0</v>
      </c>
      <c r="AR138" s="139" t="s">
        <v>129</v>
      </c>
      <c r="AT138" s="139" t="s">
        <v>125</v>
      </c>
      <c r="AU138" s="139" t="s">
        <v>82</v>
      </c>
      <c r="AY138" s="14" t="s">
        <v>121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4" t="s">
        <v>80</v>
      </c>
      <c r="BK138" s="140">
        <f>ROUND(I138*H138,2)</f>
        <v>0</v>
      </c>
      <c r="BL138" s="14" t="s">
        <v>129</v>
      </c>
      <c r="BM138" s="139" t="s">
        <v>143</v>
      </c>
    </row>
    <row r="139" spans="2:65" s="12" customFormat="1">
      <c r="B139" s="141"/>
      <c r="D139" s="142" t="s">
        <v>144</v>
      </c>
      <c r="E139" s="143" t="s">
        <v>1</v>
      </c>
      <c r="F139" s="144" t="s">
        <v>145</v>
      </c>
      <c r="H139" s="145">
        <v>1.05</v>
      </c>
      <c r="I139" s="146"/>
      <c r="L139" s="141"/>
      <c r="M139" s="147"/>
      <c r="T139" s="148"/>
      <c r="AT139" s="143" t="s">
        <v>144</v>
      </c>
      <c r="AU139" s="143" t="s">
        <v>82</v>
      </c>
      <c r="AV139" s="12" t="s">
        <v>82</v>
      </c>
      <c r="AW139" s="12" t="s">
        <v>31</v>
      </c>
      <c r="AX139" s="12" t="s">
        <v>80</v>
      </c>
      <c r="AY139" s="143" t="s">
        <v>121</v>
      </c>
    </row>
    <row r="140" spans="2:65" s="1" customFormat="1" ht="21.75" customHeight="1">
      <c r="B140" s="126"/>
      <c r="C140" s="127" t="s">
        <v>146</v>
      </c>
      <c r="D140" s="127" t="s">
        <v>125</v>
      </c>
      <c r="E140" s="128" t="s">
        <v>147</v>
      </c>
      <c r="F140" s="129" t="s">
        <v>148</v>
      </c>
      <c r="G140" s="130" t="s">
        <v>138</v>
      </c>
      <c r="H140" s="131">
        <v>2</v>
      </c>
      <c r="I140" s="132"/>
      <c r="J140" s="133">
        <f>ROUND(I140*H140,2)</f>
        <v>0</v>
      </c>
      <c r="K140" s="134"/>
      <c r="L140" s="29"/>
      <c r="M140" s="135" t="s">
        <v>1</v>
      </c>
      <c r="N140" s="136" t="s">
        <v>38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129</v>
      </c>
      <c r="AT140" s="139" t="s">
        <v>125</v>
      </c>
      <c r="AU140" s="139" t="s">
        <v>82</v>
      </c>
      <c r="AY140" s="14" t="s">
        <v>121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4" t="s">
        <v>80</v>
      </c>
      <c r="BK140" s="140">
        <f>ROUND(I140*H140,2)</f>
        <v>0</v>
      </c>
      <c r="BL140" s="14" t="s">
        <v>129</v>
      </c>
      <c r="BM140" s="139" t="s">
        <v>149</v>
      </c>
    </row>
    <row r="141" spans="2:65" s="1" customFormat="1" ht="24.15" customHeight="1">
      <c r="B141" s="126"/>
      <c r="C141" s="127" t="s">
        <v>150</v>
      </c>
      <c r="D141" s="127" t="s">
        <v>125</v>
      </c>
      <c r="E141" s="128" t="s">
        <v>151</v>
      </c>
      <c r="F141" s="129" t="s">
        <v>152</v>
      </c>
      <c r="G141" s="130" t="s">
        <v>138</v>
      </c>
      <c r="H141" s="131">
        <v>2</v>
      </c>
      <c r="I141" s="132"/>
      <c r="J141" s="133">
        <f>ROUND(I141*H141,2)</f>
        <v>0</v>
      </c>
      <c r="K141" s="134"/>
      <c r="L141" s="29"/>
      <c r="M141" s="135" t="s">
        <v>1</v>
      </c>
      <c r="N141" s="136" t="s">
        <v>38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129</v>
      </c>
      <c r="AT141" s="139" t="s">
        <v>125</v>
      </c>
      <c r="AU141" s="139" t="s">
        <v>82</v>
      </c>
      <c r="AY141" s="14" t="s">
        <v>121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4" t="s">
        <v>80</v>
      </c>
      <c r="BK141" s="140">
        <f>ROUND(I141*H141,2)</f>
        <v>0</v>
      </c>
      <c r="BL141" s="14" t="s">
        <v>129</v>
      </c>
      <c r="BM141" s="139" t="s">
        <v>153</v>
      </c>
    </row>
    <row r="142" spans="2:65" s="1" customFormat="1" ht="24.15" customHeight="1">
      <c r="B142" s="126"/>
      <c r="C142" s="149" t="s">
        <v>154</v>
      </c>
      <c r="D142" s="149" t="s">
        <v>155</v>
      </c>
      <c r="E142" s="150" t="s">
        <v>156</v>
      </c>
      <c r="F142" s="151" t="s">
        <v>157</v>
      </c>
      <c r="G142" s="152" t="s">
        <v>138</v>
      </c>
      <c r="H142" s="153">
        <v>2</v>
      </c>
      <c r="I142" s="154"/>
      <c r="J142" s="155">
        <f>ROUND(I142*H142,2)</f>
        <v>0</v>
      </c>
      <c r="K142" s="156"/>
      <c r="L142" s="157"/>
      <c r="M142" s="158" t="s">
        <v>1</v>
      </c>
      <c r="N142" s="159" t="s">
        <v>38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149</v>
      </c>
      <c r="AT142" s="139" t="s">
        <v>155</v>
      </c>
      <c r="AU142" s="139" t="s">
        <v>82</v>
      </c>
      <c r="AY142" s="14" t="s">
        <v>121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4" t="s">
        <v>80</v>
      </c>
      <c r="BK142" s="140">
        <f>ROUND(I142*H142,2)</f>
        <v>0</v>
      </c>
      <c r="BL142" s="14" t="s">
        <v>129</v>
      </c>
      <c r="BM142" s="139" t="s">
        <v>8</v>
      </c>
    </row>
    <row r="143" spans="2:65" s="11" customFormat="1" ht="22.95" customHeight="1">
      <c r="B143" s="114"/>
      <c r="D143" s="115" t="s">
        <v>72</v>
      </c>
      <c r="E143" s="124" t="s">
        <v>158</v>
      </c>
      <c r="F143" s="124" t="s">
        <v>159</v>
      </c>
      <c r="I143" s="117"/>
      <c r="J143" s="125">
        <f>BK143</f>
        <v>0</v>
      </c>
      <c r="L143" s="114"/>
      <c r="M143" s="119"/>
      <c r="P143" s="120">
        <f>SUM(P144:P147)</f>
        <v>0</v>
      </c>
      <c r="R143" s="120">
        <f>SUM(R144:R147)</f>
        <v>0</v>
      </c>
      <c r="T143" s="121">
        <f>SUM(T144:T147)</f>
        <v>5.1590000000000007</v>
      </c>
      <c r="AR143" s="115" t="s">
        <v>80</v>
      </c>
      <c r="AT143" s="122" t="s">
        <v>72</v>
      </c>
      <c r="AU143" s="122" t="s">
        <v>80</v>
      </c>
      <c r="AY143" s="115" t="s">
        <v>121</v>
      </c>
      <c r="BK143" s="123">
        <f>SUM(BK144:BK147)</f>
        <v>0</v>
      </c>
    </row>
    <row r="144" spans="2:65" s="1" customFormat="1" ht="21.75" customHeight="1">
      <c r="B144" s="126"/>
      <c r="C144" s="127" t="s">
        <v>160</v>
      </c>
      <c r="D144" s="127" t="s">
        <v>125</v>
      </c>
      <c r="E144" s="128" t="s">
        <v>161</v>
      </c>
      <c r="F144" s="129" t="s">
        <v>162</v>
      </c>
      <c r="G144" s="130" t="s">
        <v>128</v>
      </c>
      <c r="H144" s="131">
        <v>14.04</v>
      </c>
      <c r="I144" s="132"/>
      <c r="J144" s="133">
        <f>ROUND(I144*H144,2)</f>
        <v>0</v>
      </c>
      <c r="K144" s="134"/>
      <c r="L144" s="29"/>
      <c r="M144" s="135" t="s">
        <v>1</v>
      </c>
      <c r="N144" s="136" t="s">
        <v>38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129</v>
      </c>
      <c r="AT144" s="139" t="s">
        <v>125</v>
      </c>
      <c r="AU144" s="139" t="s">
        <v>82</v>
      </c>
      <c r="AY144" s="14" t="s">
        <v>121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4" t="s">
        <v>80</v>
      </c>
      <c r="BK144" s="140">
        <f>ROUND(I144*H144,2)</f>
        <v>0</v>
      </c>
      <c r="BL144" s="14" t="s">
        <v>129</v>
      </c>
      <c r="BM144" s="139" t="s">
        <v>163</v>
      </c>
    </row>
    <row r="145" spans="2:65" s="1" customFormat="1" ht="16.5" customHeight="1">
      <c r="B145" s="126"/>
      <c r="C145" s="127" t="s">
        <v>164</v>
      </c>
      <c r="D145" s="127" t="s">
        <v>125</v>
      </c>
      <c r="E145" s="128" t="s">
        <v>165</v>
      </c>
      <c r="F145" s="129" t="s">
        <v>166</v>
      </c>
      <c r="G145" s="130" t="s">
        <v>167</v>
      </c>
      <c r="H145" s="131">
        <v>4</v>
      </c>
      <c r="I145" s="132"/>
      <c r="J145" s="133">
        <f>ROUND(I145*H145,2)</f>
        <v>0</v>
      </c>
      <c r="K145" s="134"/>
      <c r="L145" s="29"/>
      <c r="M145" s="135" t="s">
        <v>1</v>
      </c>
      <c r="N145" s="136" t="s">
        <v>38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129</v>
      </c>
      <c r="AT145" s="139" t="s">
        <v>125</v>
      </c>
      <c r="AU145" s="139" t="s">
        <v>82</v>
      </c>
      <c r="AY145" s="14" t="s">
        <v>121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4" t="s">
        <v>80</v>
      </c>
      <c r="BK145" s="140">
        <f>ROUND(I145*H145,2)</f>
        <v>0</v>
      </c>
      <c r="BL145" s="14" t="s">
        <v>129</v>
      </c>
      <c r="BM145" s="139" t="s">
        <v>168</v>
      </c>
    </row>
    <row r="146" spans="2:65" s="1" customFormat="1" ht="37.950000000000003" customHeight="1">
      <c r="B146" s="126"/>
      <c r="C146" s="127" t="s">
        <v>169</v>
      </c>
      <c r="D146" s="127" t="s">
        <v>125</v>
      </c>
      <c r="E146" s="128" t="s">
        <v>170</v>
      </c>
      <c r="F146" s="129" t="s">
        <v>171</v>
      </c>
      <c r="G146" s="130" t="s">
        <v>142</v>
      </c>
      <c r="H146" s="131">
        <v>2.3450000000000002</v>
      </c>
      <c r="I146" s="132"/>
      <c r="J146" s="133">
        <f>ROUND(I146*H146,2)</f>
        <v>0</v>
      </c>
      <c r="K146" s="134"/>
      <c r="L146" s="29"/>
      <c r="M146" s="135" t="s">
        <v>1</v>
      </c>
      <c r="N146" s="136" t="s">
        <v>38</v>
      </c>
      <c r="P146" s="137">
        <f>O146*H146</f>
        <v>0</v>
      </c>
      <c r="Q146" s="137">
        <v>0</v>
      </c>
      <c r="R146" s="137">
        <f>Q146*H146</f>
        <v>0</v>
      </c>
      <c r="S146" s="137">
        <v>2.2000000000000002</v>
      </c>
      <c r="T146" s="138">
        <f>S146*H146</f>
        <v>5.1590000000000007</v>
      </c>
      <c r="AR146" s="139" t="s">
        <v>129</v>
      </c>
      <c r="AT146" s="139" t="s">
        <v>125</v>
      </c>
      <c r="AU146" s="139" t="s">
        <v>82</v>
      </c>
      <c r="AY146" s="14" t="s">
        <v>121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4" t="s">
        <v>80</v>
      </c>
      <c r="BK146" s="140">
        <f>ROUND(I146*H146,2)</f>
        <v>0</v>
      </c>
      <c r="BL146" s="14" t="s">
        <v>129</v>
      </c>
      <c r="BM146" s="139" t="s">
        <v>172</v>
      </c>
    </row>
    <row r="147" spans="2:65" s="12" customFormat="1">
      <c r="B147" s="141"/>
      <c r="D147" s="142" t="s">
        <v>144</v>
      </c>
      <c r="E147" s="143" t="s">
        <v>1</v>
      </c>
      <c r="F147" s="144" t="s">
        <v>173</v>
      </c>
      <c r="H147" s="145">
        <v>2.3450000000000002</v>
      </c>
      <c r="I147" s="146"/>
      <c r="L147" s="141"/>
      <c r="M147" s="147"/>
      <c r="T147" s="148"/>
      <c r="AT147" s="143" t="s">
        <v>144</v>
      </c>
      <c r="AU147" s="143" t="s">
        <v>82</v>
      </c>
      <c r="AV147" s="12" t="s">
        <v>82</v>
      </c>
      <c r="AW147" s="12" t="s">
        <v>31</v>
      </c>
      <c r="AX147" s="12" t="s">
        <v>80</v>
      </c>
      <c r="AY147" s="143" t="s">
        <v>121</v>
      </c>
    </row>
    <row r="148" spans="2:65" s="11" customFormat="1" ht="22.95" customHeight="1">
      <c r="B148" s="114"/>
      <c r="D148" s="115" t="s">
        <v>72</v>
      </c>
      <c r="E148" s="124" t="s">
        <v>174</v>
      </c>
      <c r="F148" s="124" t="s">
        <v>175</v>
      </c>
      <c r="I148" s="117"/>
      <c r="J148" s="125">
        <f>BK148</f>
        <v>0</v>
      </c>
      <c r="L148" s="114"/>
      <c r="M148" s="119"/>
      <c r="P148" s="120">
        <f>SUM(P149:P152)</f>
        <v>0</v>
      </c>
      <c r="R148" s="120">
        <f>SUM(R149:R152)</f>
        <v>0</v>
      </c>
      <c r="T148" s="121">
        <f>SUM(T149:T152)</f>
        <v>0</v>
      </c>
      <c r="AR148" s="115" t="s">
        <v>80</v>
      </c>
      <c r="AT148" s="122" t="s">
        <v>72</v>
      </c>
      <c r="AU148" s="122" t="s">
        <v>80</v>
      </c>
      <c r="AY148" s="115" t="s">
        <v>121</v>
      </c>
      <c r="BK148" s="123">
        <f>SUM(BK149:BK152)</f>
        <v>0</v>
      </c>
    </row>
    <row r="149" spans="2:65" s="1" customFormat="1" ht="33" customHeight="1">
      <c r="B149" s="126"/>
      <c r="C149" s="127" t="s">
        <v>176</v>
      </c>
      <c r="D149" s="127" t="s">
        <v>125</v>
      </c>
      <c r="E149" s="128" t="s">
        <v>177</v>
      </c>
      <c r="F149" s="129" t="s">
        <v>178</v>
      </c>
      <c r="G149" s="130" t="s">
        <v>179</v>
      </c>
      <c r="H149" s="131">
        <v>9.1379999999999999</v>
      </c>
      <c r="I149" s="132"/>
      <c r="J149" s="133">
        <f>ROUND(I149*H149,2)</f>
        <v>0</v>
      </c>
      <c r="K149" s="134"/>
      <c r="L149" s="29"/>
      <c r="M149" s="135" t="s">
        <v>1</v>
      </c>
      <c r="N149" s="136" t="s">
        <v>38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129</v>
      </c>
      <c r="AT149" s="139" t="s">
        <v>125</v>
      </c>
      <c r="AU149" s="139" t="s">
        <v>82</v>
      </c>
      <c r="AY149" s="14" t="s">
        <v>121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4" t="s">
        <v>80</v>
      </c>
      <c r="BK149" s="140">
        <f>ROUND(I149*H149,2)</f>
        <v>0</v>
      </c>
      <c r="BL149" s="14" t="s">
        <v>129</v>
      </c>
      <c r="BM149" s="139" t="s">
        <v>180</v>
      </c>
    </row>
    <row r="150" spans="2:65" s="1" customFormat="1" ht="24.15" customHeight="1">
      <c r="B150" s="126"/>
      <c r="C150" s="127" t="s">
        <v>181</v>
      </c>
      <c r="D150" s="127" t="s">
        <v>125</v>
      </c>
      <c r="E150" s="128" t="s">
        <v>182</v>
      </c>
      <c r="F150" s="129" t="s">
        <v>183</v>
      </c>
      <c r="G150" s="130" t="s">
        <v>179</v>
      </c>
      <c r="H150" s="131">
        <v>9.1379999999999999</v>
      </c>
      <c r="I150" s="132"/>
      <c r="J150" s="133">
        <f>ROUND(I150*H150,2)</f>
        <v>0</v>
      </c>
      <c r="K150" s="134"/>
      <c r="L150" s="29"/>
      <c r="M150" s="135" t="s">
        <v>1</v>
      </c>
      <c r="N150" s="136" t="s">
        <v>38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129</v>
      </c>
      <c r="AT150" s="139" t="s">
        <v>125</v>
      </c>
      <c r="AU150" s="139" t="s">
        <v>82</v>
      </c>
      <c r="AY150" s="14" t="s">
        <v>121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4" t="s">
        <v>80</v>
      </c>
      <c r="BK150" s="140">
        <f>ROUND(I150*H150,2)</f>
        <v>0</v>
      </c>
      <c r="BL150" s="14" t="s">
        <v>129</v>
      </c>
      <c r="BM150" s="139" t="s">
        <v>184</v>
      </c>
    </row>
    <row r="151" spans="2:65" s="1" customFormat="1" ht="24.15" customHeight="1">
      <c r="B151" s="126"/>
      <c r="C151" s="127" t="s">
        <v>185</v>
      </c>
      <c r="D151" s="127" t="s">
        <v>125</v>
      </c>
      <c r="E151" s="128" t="s">
        <v>186</v>
      </c>
      <c r="F151" s="129" t="s">
        <v>187</v>
      </c>
      <c r="G151" s="130" t="s">
        <v>179</v>
      </c>
      <c r="H151" s="131">
        <v>90.68</v>
      </c>
      <c r="I151" s="132"/>
      <c r="J151" s="133">
        <f>ROUND(I151*H151,2)</f>
        <v>0</v>
      </c>
      <c r="K151" s="134"/>
      <c r="L151" s="29"/>
      <c r="M151" s="135" t="s">
        <v>1</v>
      </c>
      <c r="N151" s="136" t="s">
        <v>38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129</v>
      </c>
      <c r="AT151" s="139" t="s">
        <v>125</v>
      </c>
      <c r="AU151" s="139" t="s">
        <v>82</v>
      </c>
      <c r="AY151" s="14" t="s">
        <v>121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4" t="s">
        <v>80</v>
      </c>
      <c r="BK151" s="140">
        <f>ROUND(I151*H151,2)</f>
        <v>0</v>
      </c>
      <c r="BL151" s="14" t="s">
        <v>129</v>
      </c>
      <c r="BM151" s="139" t="s">
        <v>188</v>
      </c>
    </row>
    <row r="152" spans="2:65" s="1" customFormat="1" ht="33" customHeight="1">
      <c r="B152" s="126"/>
      <c r="C152" s="127" t="s">
        <v>189</v>
      </c>
      <c r="D152" s="127" t="s">
        <v>125</v>
      </c>
      <c r="E152" s="128" t="s">
        <v>190</v>
      </c>
      <c r="F152" s="129" t="s">
        <v>191</v>
      </c>
      <c r="G152" s="130" t="s">
        <v>179</v>
      </c>
      <c r="H152" s="131">
        <v>9.0679999999999996</v>
      </c>
      <c r="I152" s="132"/>
      <c r="J152" s="133">
        <f>ROUND(I152*H152,2)</f>
        <v>0</v>
      </c>
      <c r="K152" s="134"/>
      <c r="L152" s="29"/>
      <c r="M152" s="135" t="s">
        <v>1</v>
      </c>
      <c r="N152" s="136" t="s">
        <v>38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129</v>
      </c>
      <c r="AT152" s="139" t="s">
        <v>125</v>
      </c>
      <c r="AU152" s="139" t="s">
        <v>82</v>
      </c>
      <c r="AY152" s="14" t="s">
        <v>121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4" t="s">
        <v>80</v>
      </c>
      <c r="BK152" s="140">
        <f>ROUND(I152*H152,2)</f>
        <v>0</v>
      </c>
      <c r="BL152" s="14" t="s">
        <v>129</v>
      </c>
      <c r="BM152" s="139" t="s">
        <v>192</v>
      </c>
    </row>
    <row r="153" spans="2:65" s="11" customFormat="1" ht="22.95" customHeight="1">
      <c r="B153" s="114"/>
      <c r="D153" s="115" t="s">
        <v>72</v>
      </c>
      <c r="E153" s="124" t="s">
        <v>193</v>
      </c>
      <c r="F153" s="124" t="s">
        <v>194</v>
      </c>
      <c r="I153" s="117"/>
      <c r="J153" s="125">
        <f>BK153</f>
        <v>0</v>
      </c>
      <c r="L153" s="114"/>
      <c r="M153" s="119"/>
      <c r="P153" s="120">
        <f>SUM(P154:P155)</f>
        <v>0</v>
      </c>
      <c r="R153" s="120">
        <f>SUM(R154:R155)</f>
        <v>0</v>
      </c>
      <c r="T153" s="121">
        <f>SUM(T154:T155)</f>
        <v>0</v>
      </c>
      <c r="AR153" s="115" t="s">
        <v>80</v>
      </c>
      <c r="AT153" s="122" t="s">
        <v>72</v>
      </c>
      <c r="AU153" s="122" t="s">
        <v>80</v>
      </c>
      <c r="AY153" s="115" t="s">
        <v>121</v>
      </c>
      <c r="BK153" s="123">
        <f>SUM(BK154:BK155)</f>
        <v>0</v>
      </c>
    </row>
    <row r="154" spans="2:65" s="1" customFormat="1" ht="24.15" customHeight="1">
      <c r="B154" s="126"/>
      <c r="C154" s="127" t="s">
        <v>195</v>
      </c>
      <c r="D154" s="127" t="s">
        <v>125</v>
      </c>
      <c r="E154" s="128" t="s">
        <v>196</v>
      </c>
      <c r="F154" s="129" t="s">
        <v>197</v>
      </c>
      <c r="G154" s="130" t="s">
        <v>179</v>
      </c>
      <c r="H154" s="131">
        <v>6.3869999999999996</v>
      </c>
      <c r="I154" s="132"/>
      <c r="J154" s="133">
        <f>ROUND(I154*H154,2)</f>
        <v>0</v>
      </c>
      <c r="K154" s="134"/>
      <c r="L154" s="29"/>
      <c r="M154" s="135" t="s">
        <v>1</v>
      </c>
      <c r="N154" s="136" t="s">
        <v>38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129</v>
      </c>
      <c r="AT154" s="139" t="s">
        <v>125</v>
      </c>
      <c r="AU154" s="139" t="s">
        <v>82</v>
      </c>
      <c r="AY154" s="14" t="s">
        <v>121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4" t="s">
        <v>80</v>
      </c>
      <c r="BK154" s="140">
        <f>ROUND(I154*H154,2)</f>
        <v>0</v>
      </c>
      <c r="BL154" s="14" t="s">
        <v>129</v>
      </c>
      <c r="BM154" s="139" t="s">
        <v>198</v>
      </c>
    </row>
    <row r="155" spans="2:65" s="1" customFormat="1" ht="24.15" customHeight="1">
      <c r="B155" s="126"/>
      <c r="C155" s="127" t="s">
        <v>199</v>
      </c>
      <c r="D155" s="127" t="s">
        <v>125</v>
      </c>
      <c r="E155" s="128" t="s">
        <v>200</v>
      </c>
      <c r="F155" s="129" t="s">
        <v>201</v>
      </c>
      <c r="G155" s="130" t="s">
        <v>179</v>
      </c>
      <c r="H155" s="131">
        <v>6.3869999999999996</v>
      </c>
      <c r="I155" s="132"/>
      <c r="J155" s="133">
        <f>ROUND(I155*H155,2)</f>
        <v>0</v>
      </c>
      <c r="K155" s="134"/>
      <c r="L155" s="29"/>
      <c r="M155" s="135" t="s">
        <v>1</v>
      </c>
      <c r="N155" s="136" t="s">
        <v>38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129</v>
      </c>
      <c r="AT155" s="139" t="s">
        <v>125</v>
      </c>
      <c r="AU155" s="139" t="s">
        <v>82</v>
      </c>
      <c r="AY155" s="14" t="s">
        <v>121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4" t="s">
        <v>80</v>
      </c>
      <c r="BK155" s="140">
        <f>ROUND(I155*H155,2)</f>
        <v>0</v>
      </c>
      <c r="BL155" s="14" t="s">
        <v>129</v>
      </c>
      <c r="BM155" s="139" t="s">
        <v>202</v>
      </c>
    </row>
    <row r="156" spans="2:65" s="11" customFormat="1" ht="25.95" customHeight="1">
      <c r="B156" s="114"/>
      <c r="D156" s="115" t="s">
        <v>72</v>
      </c>
      <c r="E156" s="116" t="s">
        <v>203</v>
      </c>
      <c r="F156" s="116" t="s">
        <v>204</v>
      </c>
      <c r="I156" s="117"/>
      <c r="J156" s="118">
        <f>BK156</f>
        <v>0</v>
      </c>
      <c r="L156" s="114"/>
      <c r="M156" s="119"/>
      <c r="P156" s="120">
        <f>P157+P159+P172+P174+P182+P191+P202+P204</f>
        <v>0</v>
      </c>
      <c r="R156" s="120">
        <f>R157+R159+R172+R174+R182+R191+R202+R204</f>
        <v>4.5680000000000012E-2</v>
      </c>
      <c r="T156" s="121">
        <f>T157+T159+T172+T174+T182+T191+T202+T204</f>
        <v>0</v>
      </c>
      <c r="AR156" s="115" t="s">
        <v>82</v>
      </c>
      <c r="AT156" s="122" t="s">
        <v>72</v>
      </c>
      <c r="AU156" s="122" t="s">
        <v>73</v>
      </c>
      <c r="AY156" s="115" t="s">
        <v>121</v>
      </c>
      <c r="BK156" s="123">
        <f>BK157+BK159+BK172+BK174+BK182+BK191+BK202+BK204</f>
        <v>0</v>
      </c>
    </row>
    <row r="157" spans="2:65" s="11" customFormat="1" ht="22.95" customHeight="1">
      <c r="B157" s="114"/>
      <c r="D157" s="115" t="s">
        <v>72</v>
      </c>
      <c r="E157" s="124" t="s">
        <v>205</v>
      </c>
      <c r="F157" s="124" t="s">
        <v>206</v>
      </c>
      <c r="I157" s="117"/>
      <c r="J157" s="125">
        <f>BK157</f>
        <v>0</v>
      </c>
      <c r="L157" s="114"/>
      <c r="M157" s="119"/>
      <c r="P157" s="120">
        <f>P158</f>
        <v>0</v>
      </c>
      <c r="R157" s="120">
        <f>R158</f>
        <v>2.0200000000000001E-3</v>
      </c>
      <c r="T157" s="121">
        <f>T158</f>
        <v>0</v>
      </c>
      <c r="AR157" s="115" t="s">
        <v>82</v>
      </c>
      <c r="AT157" s="122" t="s">
        <v>72</v>
      </c>
      <c r="AU157" s="122" t="s">
        <v>80</v>
      </c>
      <c r="AY157" s="115" t="s">
        <v>121</v>
      </c>
      <c r="BK157" s="123">
        <f>BK158</f>
        <v>0</v>
      </c>
    </row>
    <row r="158" spans="2:65" s="1" customFormat="1" ht="24.15" customHeight="1">
      <c r="B158" s="126"/>
      <c r="C158" s="127" t="s">
        <v>207</v>
      </c>
      <c r="D158" s="127" t="s">
        <v>125</v>
      </c>
      <c r="E158" s="128" t="s">
        <v>208</v>
      </c>
      <c r="F158" s="129" t="s">
        <v>209</v>
      </c>
      <c r="G158" s="130" t="s">
        <v>138</v>
      </c>
      <c r="H158" s="131">
        <v>2</v>
      </c>
      <c r="I158" s="132"/>
      <c r="J158" s="133">
        <f>ROUND(I158*H158,2)</f>
        <v>0</v>
      </c>
      <c r="K158" s="134"/>
      <c r="L158" s="29"/>
      <c r="M158" s="135" t="s">
        <v>1</v>
      </c>
      <c r="N158" s="136" t="s">
        <v>38</v>
      </c>
      <c r="P158" s="137">
        <f>O158*H158</f>
        <v>0</v>
      </c>
      <c r="Q158" s="137">
        <v>1.01E-3</v>
      </c>
      <c r="R158" s="137">
        <f>Q158*H158</f>
        <v>2.0200000000000001E-3</v>
      </c>
      <c r="S158" s="137">
        <v>0</v>
      </c>
      <c r="T158" s="138">
        <f>S158*H158</f>
        <v>0</v>
      </c>
      <c r="AR158" s="139" t="s">
        <v>168</v>
      </c>
      <c r="AT158" s="139" t="s">
        <v>125</v>
      </c>
      <c r="AU158" s="139" t="s">
        <v>82</v>
      </c>
      <c r="AY158" s="14" t="s">
        <v>121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4" t="s">
        <v>80</v>
      </c>
      <c r="BK158" s="140">
        <f>ROUND(I158*H158,2)</f>
        <v>0</v>
      </c>
      <c r="BL158" s="14" t="s">
        <v>168</v>
      </c>
      <c r="BM158" s="139" t="s">
        <v>210</v>
      </c>
    </row>
    <row r="159" spans="2:65" s="11" customFormat="1" ht="22.95" customHeight="1">
      <c r="B159" s="114"/>
      <c r="D159" s="115" t="s">
        <v>72</v>
      </c>
      <c r="E159" s="124" t="s">
        <v>211</v>
      </c>
      <c r="F159" s="124" t="s">
        <v>212</v>
      </c>
      <c r="I159" s="117"/>
      <c r="J159" s="125">
        <f>BK159</f>
        <v>0</v>
      </c>
      <c r="L159" s="114"/>
      <c r="M159" s="119"/>
      <c r="P159" s="120">
        <f>SUM(P160:P171)</f>
        <v>0</v>
      </c>
      <c r="R159" s="120">
        <f>SUM(R160:R171)</f>
        <v>3.6800000000000001E-3</v>
      </c>
      <c r="T159" s="121">
        <f>SUM(T160:T171)</f>
        <v>0</v>
      </c>
      <c r="AR159" s="115" t="s">
        <v>82</v>
      </c>
      <c r="AT159" s="122" t="s">
        <v>72</v>
      </c>
      <c r="AU159" s="122" t="s">
        <v>80</v>
      </c>
      <c r="AY159" s="115" t="s">
        <v>121</v>
      </c>
      <c r="BK159" s="123">
        <f>SUM(BK160:BK171)</f>
        <v>0</v>
      </c>
    </row>
    <row r="160" spans="2:65" s="1" customFormat="1" ht="16.5" customHeight="1">
      <c r="B160" s="126"/>
      <c r="C160" s="127" t="s">
        <v>213</v>
      </c>
      <c r="D160" s="127" t="s">
        <v>125</v>
      </c>
      <c r="E160" s="128" t="s">
        <v>214</v>
      </c>
      <c r="F160" s="129" t="s">
        <v>215</v>
      </c>
      <c r="G160" s="130" t="s">
        <v>216</v>
      </c>
      <c r="H160" s="131">
        <v>2</v>
      </c>
      <c r="I160" s="132"/>
      <c r="J160" s="133">
        <f t="shared" ref="J160:J171" si="0">ROUND(I160*H160,2)</f>
        <v>0</v>
      </c>
      <c r="K160" s="134"/>
      <c r="L160" s="29"/>
      <c r="M160" s="135" t="s">
        <v>1</v>
      </c>
      <c r="N160" s="136" t="s">
        <v>38</v>
      </c>
      <c r="P160" s="137">
        <f t="shared" ref="P160:P171" si="1">O160*H160</f>
        <v>0</v>
      </c>
      <c r="Q160" s="137">
        <v>0</v>
      </c>
      <c r="R160" s="137">
        <f t="shared" ref="R160:R171" si="2">Q160*H160</f>
        <v>0</v>
      </c>
      <c r="S160" s="137">
        <v>0</v>
      </c>
      <c r="T160" s="138">
        <f t="shared" ref="T160:T171" si="3">S160*H160</f>
        <v>0</v>
      </c>
      <c r="AR160" s="139" t="s">
        <v>168</v>
      </c>
      <c r="AT160" s="139" t="s">
        <v>125</v>
      </c>
      <c r="AU160" s="139" t="s">
        <v>82</v>
      </c>
      <c r="AY160" s="14" t="s">
        <v>121</v>
      </c>
      <c r="BE160" s="140">
        <f t="shared" ref="BE160:BE171" si="4">IF(N160="základní",J160,0)</f>
        <v>0</v>
      </c>
      <c r="BF160" s="140">
        <f t="shared" ref="BF160:BF171" si="5">IF(N160="snížená",J160,0)</f>
        <v>0</v>
      </c>
      <c r="BG160" s="140">
        <f t="shared" ref="BG160:BG171" si="6">IF(N160="zákl. přenesená",J160,0)</f>
        <v>0</v>
      </c>
      <c r="BH160" s="140">
        <f t="shared" ref="BH160:BH171" si="7">IF(N160="sníž. přenesená",J160,0)</f>
        <v>0</v>
      </c>
      <c r="BI160" s="140">
        <f t="shared" ref="BI160:BI171" si="8">IF(N160="nulová",J160,0)</f>
        <v>0</v>
      </c>
      <c r="BJ160" s="14" t="s">
        <v>80</v>
      </c>
      <c r="BK160" s="140">
        <f t="shared" ref="BK160:BK171" si="9">ROUND(I160*H160,2)</f>
        <v>0</v>
      </c>
      <c r="BL160" s="14" t="s">
        <v>168</v>
      </c>
      <c r="BM160" s="139" t="s">
        <v>150</v>
      </c>
    </row>
    <row r="161" spans="2:65" s="1" customFormat="1" ht="24.15" customHeight="1">
      <c r="B161" s="126"/>
      <c r="C161" s="127" t="s">
        <v>192</v>
      </c>
      <c r="D161" s="127" t="s">
        <v>125</v>
      </c>
      <c r="E161" s="128" t="s">
        <v>217</v>
      </c>
      <c r="F161" s="129" t="s">
        <v>218</v>
      </c>
      <c r="G161" s="130" t="s">
        <v>216</v>
      </c>
      <c r="H161" s="131">
        <v>2</v>
      </c>
      <c r="I161" s="132"/>
      <c r="J161" s="133">
        <f t="shared" si="0"/>
        <v>0</v>
      </c>
      <c r="K161" s="134"/>
      <c r="L161" s="29"/>
      <c r="M161" s="135" t="s">
        <v>1</v>
      </c>
      <c r="N161" s="136" t="s">
        <v>38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168</v>
      </c>
      <c r="AT161" s="139" t="s">
        <v>125</v>
      </c>
      <c r="AU161" s="139" t="s">
        <v>82</v>
      </c>
      <c r="AY161" s="14" t="s">
        <v>121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14" t="s">
        <v>80</v>
      </c>
      <c r="BK161" s="140">
        <f t="shared" si="9"/>
        <v>0</v>
      </c>
      <c r="BL161" s="14" t="s">
        <v>168</v>
      </c>
      <c r="BM161" s="139" t="s">
        <v>124</v>
      </c>
    </row>
    <row r="162" spans="2:65" s="1" customFormat="1" ht="16.5" customHeight="1">
      <c r="B162" s="126"/>
      <c r="C162" s="127" t="s">
        <v>198</v>
      </c>
      <c r="D162" s="127" t="s">
        <v>125</v>
      </c>
      <c r="E162" s="128" t="s">
        <v>219</v>
      </c>
      <c r="F162" s="129" t="s">
        <v>220</v>
      </c>
      <c r="G162" s="130" t="s">
        <v>216</v>
      </c>
      <c r="H162" s="131">
        <v>2</v>
      </c>
      <c r="I162" s="132"/>
      <c r="J162" s="133">
        <f t="shared" si="0"/>
        <v>0</v>
      </c>
      <c r="K162" s="134"/>
      <c r="L162" s="29"/>
      <c r="M162" s="135" t="s">
        <v>1</v>
      </c>
      <c r="N162" s="136" t="s">
        <v>38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168</v>
      </c>
      <c r="AT162" s="139" t="s">
        <v>125</v>
      </c>
      <c r="AU162" s="139" t="s">
        <v>82</v>
      </c>
      <c r="AY162" s="14" t="s">
        <v>121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14" t="s">
        <v>80</v>
      </c>
      <c r="BK162" s="140">
        <f t="shared" si="9"/>
        <v>0</v>
      </c>
      <c r="BL162" s="14" t="s">
        <v>168</v>
      </c>
      <c r="BM162" s="139" t="s">
        <v>135</v>
      </c>
    </row>
    <row r="163" spans="2:65" s="1" customFormat="1" ht="24.15" customHeight="1">
      <c r="B163" s="126"/>
      <c r="C163" s="127" t="s">
        <v>188</v>
      </c>
      <c r="D163" s="127" t="s">
        <v>125</v>
      </c>
      <c r="E163" s="128" t="s">
        <v>221</v>
      </c>
      <c r="F163" s="129" t="s">
        <v>222</v>
      </c>
      <c r="G163" s="130" t="s">
        <v>216</v>
      </c>
      <c r="H163" s="131">
        <v>2</v>
      </c>
      <c r="I163" s="132"/>
      <c r="J163" s="133">
        <f t="shared" si="0"/>
        <v>0</v>
      </c>
      <c r="K163" s="134"/>
      <c r="L163" s="29"/>
      <c r="M163" s="135" t="s">
        <v>1</v>
      </c>
      <c r="N163" s="136" t="s">
        <v>38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168</v>
      </c>
      <c r="AT163" s="139" t="s">
        <v>125</v>
      </c>
      <c r="AU163" s="139" t="s">
        <v>82</v>
      </c>
      <c r="AY163" s="14" t="s">
        <v>121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14" t="s">
        <v>80</v>
      </c>
      <c r="BK163" s="140">
        <f t="shared" si="9"/>
        <v>0</v>
      </c>
      <c r="BL163" s="14" t="s">
        <v>168</v>
      </c>
      <c r="BM163" s="139" t="s">
        <v>223</v>
      </c>
    </row>
    <row r="164" spans="2:65" s="1" customFormat="1" ht="16.5" customHeight="1">
      <c r="B164" s="126"/>
      <c r="C164" s="127" t="s">
        <v>224</v>
      </c>
      <c r="D164" s="127" t="s">
        <v>125</v>
      </c>
      <c r="E164" s="128" t="s">
        <v>225</v>
      </c>
      <c r="F164" s="129" t="s">
        <v>226</v>
      </c>
      <c r="G164" s="130" t="s">
        <v>138</v>
      </c>
      <c r="H164" s="131">
        <v>2</v>
      </c>
      <c r="I164" s="132"/>
      <c r="J164" s="133">
        <f t="shared" si="0"/>
        <v>0</v>
      </c>
      <c r="K164" s="134"/>
      <c r="L164" s="29"/>
      <c r="M164" s="135" t="s">
        <v>1</v>
      </c>
      <c r="N164" s="136" t="s">
        <v>38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168</v>
      </c>
      <c r="AT164" s="139" t="s">
        <v>125</v>
      </c>
      <c r="AU164" s="139" t="s">
        <v>82</v>
      </c>
      <c r="AY164" s="14" t="s">
        <v>121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14" t="s">
        <v>80</v>
      </c>
      <c r="BK164" s="140">
        <f t="shared" si="9"/>
        <v>0</v>
      </c>
      <c r="BL164" s="14" t="s">
        <v>168</v>
      </c>
      <c r="BM164" s="139" t="s">
        <v>227</v>
      </c>
    </row>
    <row r="165" spans="2:65" s="1" customFormat="1" ht="24.15" customHeight="1">
      <c r="B165" s="126"/>
      <c r="C165" s="127" t="s">
        <v>228</v>
      </c>
      <c r="D165" s="127" t="s">
        <v>125</v>
      </c>
      <c r="E165" s="128" t="s">
        <v>229</v>
      </c>
      <c r="F165" s="129" t="s">
        <v>230</v>
      </c>
      <c r="G165" s="130" t="s">
        <v>216</v>
      </c>
      <c r="H165" s="131">
        <v>6</v>
      </c>
      <c r="I165" s="132"/>
      <c r="J165" s="133">
        <f t="shared" si="0"/>
        <v>0</v>
      </c>
      <c r="K165" s="134"/>
      <c r="L165" s="29"/>
      <c r="M165" s="135" t="s">
        <v>1</v>
      </c>
      <c r="N165" s="136" t="s">
        <v>38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168</v>
      </c>
      <c r="AT165" s="139" t="s">
        <v>125</v>
      </c>
      <c r="AU165" s="139" t="s">
        <v>82</v>
      </c>
      <c r="AY165" s="14" t="s">
        <v>121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14" t="s">
        <v>80</v>
      </c>
      <c r="BK165" s="140">
        <f t="shared" si="9"/>
        <v>0</v>
      </c>
      <c r="BL165" s="14" t="s">
        <v>168</v>
      </c>
      <c r="BM165" s="139" t="s">
        <v>231</v>
      </c>
    </row>
    <row r="166" spans="2:65" s="1" customFormat="1" ht="16.5" customHeight="1">
      <c r="B166" s="126"/>
      <c r="C166" s="127" t="s">
        <v>232</v>
      </c>
      <c r="D166" s="127" t="s">
        <v>125</v>
      </c>
      <c r="E166" s="128" t="s">
        <v>233</v>
      </c>
      <c r="F166" s="129" t="s">
        <v>234</v>
      </c>
      <c r="G166" s="130" t="s">
        <v>216</v>
      </c>
      <c r="H166" s="131">
        <v>2</v>
      </c>
      <c r="I166" s="132"/>
      <c r="J166" s="133">
        <f t="shared" si="0"/>
        <v>0</v>
      </c>
      <c r="K166" s="134"/>
      <c r="L166" s="29"/>
      <c r="M166" s="135" t="s">
        <v>1</v>
      </c>
      <c r="N166" s="136" t="s">
        <v>38</v>
      </c>
      <c r="P166" s="137">
        <f t="shared" si="1"/>
        <v>0</v>
      </c>
      <c r="Q166" s="137">
        <v>1.8400000000000001E-3</v>
      </c>
      <c r="R166" s="137">
        <f t="shared" si="2"/>
        <v>3.6800000000000001E-3</v>
      </c>
      <c r="S166" s="137">
        <v>0</v>
      </c>
      <c r="T166" s="138">
        <f t="shared" si="3"/>
        <v>0</v>
      </c>
      <c r="AR166" s="139" t="s">
        <v>168</v>
      </c>
      <c r="AT166" s="139" t="s">
        <v>125</v>
      </c>
      <c r="AU166" s="139" t="s">
        <v>82</v>
      </c>
      <c r="AY166" s="14" t="s">
        <v>121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14" t="s">
        <v>80</v>
      </c>
      <c r="BK166" s="140">
        <f t="shared" si="9"/>
        <v>0</v>
      </c>
      <c r="BL166" s="14" t="s">
        <v>168</v>
      </c>
      <c r="BM166" s="139" t="s">
        <v>235</v>
      </c>
    </row>
    <row r="167" spans="2:65" s="1" customFormat="1" ht="16.5" customHeight="1">
      <c r="B167" s="126"/>
      <c r="C167" s="127" t="s">
        <v>202</v>
      </c>
      <c r="D167" s="127" t="s">
        <v>125</v>
      </c>
      <c r="E167" s="128" t="s">
        <v>236</v>
      </c>
      <c r="F167" s="129" t="s">
        <v>237</v>
      </c>
      <c r="G167" s="130" t="s">
        <v>138</v>
      </c>
      <c r="H167" s="131">
        <v>2</v>
      </c>
      <c r="I167" s="132"/>
      <c r="J167" s="133">
        <f t="shared" si="0"/>
        <v>0</v>
      </c>
      <c r="K167" s="134"/>
      <c r="L167" s="29"/>
      <c r="M167" s="135" t="s">
        <v>1</v>
      </c>
      <c r="N167" s="136" t="s">
        <v>38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168</v>
      </c>
      <c r="AT167" s="139" t="s">
        <v>125</v>
      </c>
      <c r="AU167" s="139" t="s">
        <v>82</v>
      </c>
      <c r="AY167" s="14" t="s">
        <v>121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14" t="s">
        <v>80</v>
      </c>
      <c r="BK167" s="140">
        <f t="shared" si="9"/>
        <v>0</v>
      </c>
      <c r="BL167" s="14" t="s">
        <v>168</v>
      </c>
      <c r="BM167" s="139" t="s">
        <v>199</v>
      </c>
    </row>
    <row r="168" spans="2:65" s="1" customFormat="1" ht="16.5" customHeight="1">
      <c r="B168" s="126"/>
      <c r="C168" s="127" t="s">
        <v>184</v>
      </c>
      <c r="D168" s="127" t="s">
        <v>125</v>
      </c>
      <c r="E168" s="128" t="s">
        <v>238</v>
      </c>
      <c r="F168" s="129" t="s">
        <v>239</v>
      </c>
      <c r="G168" s="130" t="s">
        <v>216</v>
      </c>
      <c r="H168" s="131">
        <v>2</v>
      </c>
      <c r="I168" s="132"/>
      <c r="J168" s="133">
        <f t="shared" si="0"/>
        <v>0</v>
      </c>
      <c r="K168" s="134"/>
      <c r="L168" s="29"/>
      <c r="M168" s="135" t="s">
        <v>1</v>
      </c>
      <c r="N168" s="136" t="s">
        <v>38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168</v>
      </c>
      <c r="AT168" s="139" t="s">
        <v>125</v>
      </c>
      <c r="AU168" s="139" t="s">
        <v>82</v>
      </c>
      <c r="AY168" s="14" t="s">
        <v>121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14" t="s">
        <v>80</v>
      </c>
      <c r="BK168" s="140">
        <f t="shared" si="9"/>
        <v>0</v>
      </c>
      <c r="BL168" s="14" t="s">
        <v>168</v>
      </c>
      <c r="BM168" s="139" t="s">
        <v>181</v>
      </c>
    </row>
    <row r="169" spans="2:65" s="1" customFormat="1" ht="16.5" customHeight="1">
      <c r="B169" s="126"/>
      <c r="C169" s="127" t="s">
        <v>240</v>
      </c>
      <c r="D169" s="127" t="s">
        <v>125</v>
      </c>
      <c r="E169" s="128" t="s">
        <v>241</v>
      </c>
      <c r="F169" s="129" t="s">
        <v>242</v>
      </c>
      <c r="G169" s="130" t="s">
        <v>216</v>
      </c>
      <c r="H169" s="131">
        <v>2</v>
      </c>
      <c r="I169" s="132"/>
      <c r="J169" s="133">
        <f t="shared" si="0"/>
        <v>0</v>
      </c>
      <c r="K169" s="134"/>
      <c r="L169" s="29"/>
      <c r="M169" s="135" t="s">
        <v>1</v>
      </c>
      <c r="N169" s="136" t="s">
        <v>38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168</v>
      </c>
      <c r="AT169" s="139" t="s">
        <v>125</v>
      </c>
      <c r="AU169" s="139" t="s">
        <v>82</v>
      </c>
      <c r="AY169" s="14" t="s">
        <v>121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14" t="s">
        <v>80</v>
      </c>
      <c r="BK169" s="140">
        <f t="shared" si="9"/>
        <v>0</v>
      </c>
      <c r="BL169" s="14" t="s">
        <v>168</v>
      </c>
      <c r="BM169" s="139" t="s">
        <v>189</v>
      </c>
    </row>
    <row r="170" spans="2:65" s="1" customFormat="1" ht="21.75" customHeight="1">
      <c r="B170" s="126"/>
      <c r="C170" s="127" t="s">
        <v>243</v>
      </c>
      <c r="D170" s="127" t="s">
        <v>125</v>
      </c>
      <c r="E170" s="128" t="s">
        <v>244</v>
      </c>
      <c r="F170" s="129" t="s">
        <v>245</v>
      </c>
      <c r="G170" s="130" t="s">
        <v>216</v>
      </c>
      <c r="H170" s="131">
        <v>2</v>
      </c>
      <c r="I170" s="132"/>
      <c r="J170" s="133">
        <f t="shared" si="0"/>
        <v>0</v>
      </c>
      <c r="K170" s="134"/>
      <c r="L170" s="29"/>
      <c r="M170" s="135" t="s">
        <v>1</v>
      </c>
      <c r="N170" s="136" t="s">
        <v>38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168</v>
      </c>
      <c r="AT170" s="139" t="s">
        <v>125</v>
      </c>
      <c r="AU170" s="139" t="s">
        <v>82</v>
      </c>
      <c r="AY170" s="14" t="s">
        <v>121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14" t="s">
        <v>80</v>
      </c>
      <c r="BK170" s="140">
        <f t="shared" si="9"/>
        <v>0</v>
      </c>
      <c r="BL170" s="14" t="s">
        <v>168</v>
      </c>
      <c r="BM170" s="139" t="s">
        <v>240</v>
      </c>
    </row>
    <row r="171" spans="2:65" s="1" customFormat="1" ht="24.15" customHeight="1">
      <c r="B171" s="126"/>
      <c r="C171" s="127" t="s">
        <v>7</v>
      </c>
      <c r="D171" s="127" t="s">
        <v>125</v>
      </c>
      <c r="E171" s="128" t="s">
        <v>246</v>
      </c>
      <c r="F171" s="129" t="s">
        <v>247</v>
      </c>
      <c r="G171" s="130" t="s">
        <v>248</v>
      </c>
      <c r="H171" s="160"/>
      <c r="I171" s="132"/>
      <c r="J171" s="133">
        <f t="shared" si="0"/>
        <v>0</v>
      </c>
      <c r="K171" s="134"/>
      <c r="L171" s="29"/>
      <c r="M171" s="135" t="s">
        <v>1</v>
      </c>
      <c r="N171" s="136" t="s">
        <v>38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168</v>
      </c>
      <c r="AT171" s="139" t="s">
        <v>125</v>
      </c>
      <c r="AU171" s="139" t="s">
        <v>82</v>
      </c>
      <c r="AY171" s="14" t="s">
        <v>121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14" t="s">
        <v>80</v>
      </c>
      <c r="BK171" s="140">
        <f t="shared" si="9"/>
        <v>0</v>
      </c>
      <c r="BL171" s="14" t="s">
        <v>168</v>
      </c>
      <c r="BM171" s="139" t="s">
        <v>130</v>
      </c>
    </row>
    <row r="172" spans="2:65" s="11" customFormat="1" ht="22.95" customHeight="1">
      <c r="B172" s="114"/>
      <c r="D172" s="115" t="s">
        <v>72</v>
      </c>
      <c r="E172" s="124" t="s">
        <v>249</v>
      </c>
      <c r="F172" s="124" t="s">
        <v>250</v>
      </c>
      <c r="I172" s="117"/>
      <c r="J172" s="125">
        <f>BK172</f>
        <v>0</v>
      </c>
      <c r="L172" s="114"/>
      <c r="M172" s="119"/>
      <c r="P172" s="120">
        <f>P173</f>
        <v>0</v>
      </c>
      <c r="R172" s="120">
        <f>R173</f>
        <v>0</v>
      </c>
      <c r="T172" s="121">
        <f>T173</f>
        <v>0</v>
      </c>
      <c r="AR172" s="115" t="s">
        <v>82</v>
      </c>
      <c r="AT172" s="122" t="s">
        <v>72</v>
      </c>
      <c r="AU172" s="122" t="s">
        <v>80</v>
      </c>
      <c r="AY172" s="115" t="s">
        <v>121</v>
      </c>
      <c r="BK172" s="123">
        <f>BK173</f>
        <v>0</v>
      </c>
    </row>
    <row r="173" spans="2:65" s="1" customFormat="1" ht="21.75" customHeight="1">
      <c r="B173" s="126"/>
      <c r="C173" s="127" t="s">
        <v>251</v>
      </c>
      <c r="D173" s="127" t="s">
        <v>125</v>
      </c>
      <c r="E173" s="128" t="s">
        <v>252</v>
      </c>
      <c r="F173" s="129" t="s">
        <v>253</v>
      </c>
      <c r="G173" s="130" t="s">
        <v>167</v>
      </c>
      <c r="H173" s="131">
        <v>2</v>
      </c>
      <c r="I173" s="132"/>
      <c r="J173" s="133">
        <f>ROUND(I173*H173,2)</f>
        <v>0</v>
      </c>
      <c r="K173" s="134"/>
      <c r="L173" s="29"/>
      <c r="M173" s="135" t="s">
        <v>1</v>
      </c>
      <c r="N173" s="136" t="s">
        <v>38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168</v>
      </c>
      <c r="AT173" s="139" t="s">
        <v>125</v>
      </c>
      <c r="AU173" s="139" t="s">
        <v>82</v>
      </c>
      <c r="AY173" s="14" t="s">
        <v>121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4" t="s">
        <v>80</v>
      </c>
      <c r="BK173" s="140">
        <f>ROUND(I173*H173,2)</f>
        <v>0</v>
      </c>
      <c r="BL173" s="14" t="s">
        <v>168</v>
      </c>
      <c r="BM173" s="139" t="s">
        <v>139</v>
      </c>
    </row>
    <row r="174" spans="2:65" s="11" customFormat="1" ht="22.95" customHeight="1">
      <c r="B174" s="114"/>
      <c r="D174" s="115" t="s">
        <v>72</v>
      </c>
      <c r="E174" s="124" t="s">
        <v>254</v>
      </c>
      <c r="F174" s="124" t="s">
        <v>255</v>
      </c>
      <c r="I174" s="117"/>
      <c r="J174" s="125">
        <f>BK174</f>
        <v>0</v>
      </c>
      <c r="L174" s="114"/>
      <c r="M174" s="119"/>
      <c r="P174" s="120">
        <f>SUM(P175:P181)</f>
        <v>0</v>
      </c>
      <c r="R174" s="120">
        <f>SUM(R175:R181)</f>
        <v>3.9700000000000006E-2</v>
      </c>
      <c r="T174" s="121">
        <f>SUM(T175:T181)</f>
        <v>0</v>
      </c>
      <c r="AR174" s="115" t="s">
        <v>82</v>
      </c>
      <c r="AT174" s="122" t="s">
        <v>72</v>
      </c>
      <c r="AU174" s="122" t="s">
        <v>80</v>
      </c>
      <c r="AY174" s="115" t="s">
        <v>121</v>
      </c>
      <c r="BK174" s="123">
        <f>SUM(BK175:BK181)</f>
        <v>0</v>
      </c>
    </row>
    <row r="175" spans="2:65" s="1" customFormat="1" ht="24.15" customHeight="1">
      <c r="B175" s="126"/>
      <c r="C175" s="127" t="s">
        <v>256</v>
      </c>
      <c r="D175" s="127" t="s">
        <v>125</v>
      </c>
      <c r="E175" s="128" t="s">
        <v>257</v>
      </c>
      <c r="F175" s="129" t="s">
        <v>258</v>
      </c>
      <c r="G175" s="130" t="s">
        <v>138</v>
      </c>
      <c r="H175" s="131">
        <v>2</v>
      </c>
      <c r="I175" s="132"/>
      <c r="J175" s="133">
        <f t="shared" ref="J175:J181" si="10">ROUND(I175*H175,2)</f>
        <v>0</v>
      </c>
      <c r="K175" s="134"/>
      <c r="L175" s="29"/>
      <c r="M175" s="135" t="s">
        <v>1</v>
      </c>
      <c r="N175" s="136" t="s">
        <v>38</v>
      </c>
      <c r="P175" s="137">
        <f t="shared" ref="P175:P181" si="11">O175*H175</f>
        <v>0</v>
      </c>
      <c r="Q175" s="137">
        <v>0</v>
      </c>
      <c r="R175" s="137">
        <f t="shared" ref="R175:R181" si="12">Q175*H175</f>
        <v>0</v>
      </c>
      <c r="S175" s="137">
        <v>0</v>
      </c>
      <c r="T175" s="138">
        <f t="shared" ref="T175:T181" si="13">S175*H175</f>
        <v>0</v>
      </c>
      <c r="AR175" s="139" t="s">
        <v>168</v>
      </c>
      <c r="AT175" s="139" t="s">
        <v>125</v>
      </c>
      <c r="AU175" s="139" t="s">
        <v>82</v>
      </c>
      <c r="AY175" s="14" t="s">
        <v>121</v>
      </c>
      <c r="BE175" s="140">
        <f t="shared" ref="BE175:BE181" si="14">IF(N175="základní",J175,0)</f>
        <v>0</v>
      </c>
      <c r="BF175" s="140">
        <f t="shared" ref="BF175:BF181" si="15">IF(N175="snížená",J175,0)</f>
        <v>0</v>
      </c>
      <c r="BG175" s="140">
        <f t="shared" ref="BG175:BG181" si="16">IF(N175="zákl. přenesená",J175,0)</f>
        <v>0</v>
      </c>
      <c r="BH175" s="140">
        <f t="shared" ref="BH175:BH181" si="17">IF(N175="sníž. přenesená",J175,0)</f>
        <v>0</v>
      </c>
      <c r="BI175" s="140">
        <f t="shared" ref="BI175:BI181" si="18">IF(N175="nulová",J175,0)</f>
        <v>0</v>
      </c>
      <c r="BJ175" s="14" t="s">
        <v>80</v>
      </c>
      <c r="BK175" s="140">
        <f t="shared" ref="BK175:BK181" si="19">ROUND(I175*H175,2)</f>
        <v>0</v>
      </c>
      <c r="BL175" s="14" t="s">
        <v>168</v>
      </c>
      <c r="BM175" s="139" t="s">
        <v>259</v>
      </c>
    </row>
    <row r="176" spans="2:65" s="1" customFormat="1" ht="24.15" customHeight="1">
      <c r="B176" s="126"/>
      <c r="C176" s="149" t="s">
        <v>260</v>
      </c>
      <c r="D176" s="149" t="s">
        <v>155</v>
      </c>
      <c r="E176" s="150" t="s">
        <v>261</v>
      </c>
      <c r="F176" s="151" t="s">
        <v>262</v>
      </c>
      <c r="G176" s="152" t="s">
        <v>138</v>
      </c>
      <c r="H176" s="153">
        <v>2</v>
      </c>
      <c r="I176" s="154"/>
      <c r="J176" s="155">
        <f t="shared" si="10"/>
        <v>0</v>
      </c>
      <c r="K176" s="156"/>
      <c r="L176" s="157"/>
      <c r="M176" s="158" t="s">
        <v>1</v>
      </c>
      <c r="N176" s="159" t="s">
        <v>38</v>
      </c>
      <c r="P176" s="137">
        <f t="shared" si="11"/>
        <v>0</v>
      </c>
      <c r="Q176" s="137">
        <v>1.7500000000000002E-2</v>
      </c>
      <c r="R176" s="137">
        <f t="shared" si="12"/>
        <v>3.5000000000000003E-2</v>
      </c>
      <c r="S176" s="137">
        <v>0</v>
      </c>
      <c r="T176" s="138">
        <f t="shared" si="13"/>
        <v>0</v>
      </c>
      <c r="AR176" s="139" t="s">
        <v>124</v>
      </c>
      <c r="AT176" s="139" t="s">
        <v>155</v>
      </c>
      <c r="AU176" s="139" t="s">
        <v>82</v>
      </c>
      <c r="AY176" s="14" t="s">
        <v>121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14" t="s">
        <v>80</v>
      </c>
      <c r="BK176" s="140">
        <f t="shared" si="19"/>
        <v>0</v>
      </c>
      <c r="BL176" s="14" t="s">
        <v>168</v>
      </c>
      <c r="BM176" s="139" t="s">
        <v>263</v>
      </c>
    </row>
    <row r="177" spans="2:65" s="1" customFormat="1" ht="16.5" customHeight="1">
      <c r="B177" s="126"/>
      <c r="C177" s="127" t="s">
        <v>264</v>
      </c>
      <c r="D177" s="127" t="s">
        <v>125</v>
      </c>
      <c r="E177" s="128" t="s">
        <v>265</v>
      </c>
      <c r="F177" s="129" t="s">
        <v>266</v>
      </c>
      <c r="G177" s="130" t="s">
        <v>138</v>
      </c>
      <c r="H177" s="131">
        <v>2</v>
      </c>
      <c r="I177" s="132"/>
      <c r="J177" s="133">
        <f t="shared" si="10"/>
        <v>0</v>
      </c>
      <c r="K177" s="134"/>
      <c r="L177" s="29"/>
      <c r="M177" s="135" t="s">
        <v>1</v>
      </c>
      <c r="N177" s="136" t="s">
        <v>38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168</v>
      </c>
      <c r="AT177" s="139" t="s">
        <v>125</v>
      </c>
      <c r="AU177" s="139" t="s">
        <v>82</v>
      </c>
      <c r="AY177" s="14" t="s">
        <v>121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14" t="s">
        <v>80</v>
      </c>
      <c r="BK177" s="140">
        <f t="shared" si="19"/>
        <v>0</v>
      </c>
      <c r="BL177" s="14" t="s">
        <v>168</v>
      </c>
      <c r="BM177" s="139" t="s">
        <v>267</v>
      </c>
    </row>
    <row r="178" spans="2:65" s="1" customFormat="1" ht="21.75" customHeight="1">
      <c r="B178" s="126"/>
      <c r="C178" s="149" t="s">
        <v>268</v>
      </c>
      <c r="D178" s="149" t="s">
        <v>155</v>
      </c>
      <c r="E178" s="150" t="s">
        <v>269</v>
      </c>
      <c r="F178" s="151" t="s">
        <v>270</v>
      </c>
      <c r="G178" s="152" t="s">
        <v>138</v>
      </c>
      <c r="H178" s="153">
        <v>2</v>
      </c>
      <c r="I178" s="154"/>
      <c r="J178" s="155">
        <f t="shared" si="10"/>
        <v>0</v>
      </c>
      <c r="K178" s="156"/>
      <c r="L178" s="157"/>
      <c r="M178" s="158" t="s">
        <v>1</v>
      </c>
      <c r="N178" s="159" t="s">
        <v>38</v>
      </c>
      <c r="P178" s="137">
        <f t="shared" si="11"/>
        <v>0</v>
      </c>
      <c r="Q178" s="137">
        <v>1.4999999999999999E-4</v>
      </c>
      <c r="R178" s="137">
        <f t="shared" si="12"/>
        <v>2.9999999999999997E-4</v>
      </c>
      <c r="S178" s="137">
        <v>0</v>
      </c>
      <c r="T178" s="138">
        <f t="shared" si="13"/>
        <v>0</v>
      </c>
      <c r="AR178" s="139" t="s">
        <v>124</v>
      </c>
      <c r="AT178" s="139" t="s">
        <v>155</v>
      </c>
      <c r="AU178" s="139" t="s">
        <v>82</v>
      </c>
      <c r="AY178" s="14" t="s">
        <v>121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14" t="s">
        <v>80</v>
      </c>
      <c r="BK178" s="140">
        <f t="shared" si="19"/>
        <v>0</v>
      </c>
      <c r="BL178" s="14" t="s">
        <v>168</v>
      </c>
      <c r="BM178" s="139" t="s">
        <v>271</v>
      </c>
    </row>
    <row r="179" spans="2:65" s="1" customFormat="1" ht="21.75" customHeight="1">
      <c r="B179" s="126"/>
      <c r="C179" s="127" t="s">
        <v>272</v>
      </c>
      <c r="D179" s="127" t="s">
        <v>125</v>
      </c>
      <c r="E179" s="128" t="s">
        <v>273</v>
      </c>
      <c r="F179" s="129" t="s">
        <v>274</v>
      </c>
      <c r="G179" s="130" t="s">
        <v>138</v>
      </c>
      <c r="H179" s="131">
        <v>2</v>
      </c>
      <c r="I179" s="132"/>
      <c r="J179" s="133">
        <f t="shared" si="10"/>
        <v>0</v>
      </c>
      <c r="K179" s="134"/>
      <c r="L179" s="29"/>
      <c r="M179" s="135" t="s">
        <v>1</v>
      </c>
      <c r="N179" s="136" t="s">
        <v>38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168</v>
      </c>
      <c r="AT179" s="139" t="s">
        <v>125</v>
      </c>
      <c r="AU179" s="139" t="s">
        <v>82</v>
      </c>
      <c r="AY179" s="14" t="s">
        <v>121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14" t="s">
        <v>80</v>
      </c>
      <c r="BK179" s="140">
        <f t="shared" si="19"/>
        <v>0</v>
      </c>
      <c r="BL179" s="14" t="s">
        <v>168</v>
      </c>
      <c r="BM179" s="139" t="s">
        <v>275</v>
      </c>
    </row>
    <row r="180" spans="2:65" s="1" customFormat="1" ht="16.5" customHeight="1">
      <c r="B180" s="126"/>
      <c r="C180" s="149" t="s">
        <v>276</v>
      </c>
      <c r="D180" s="149" t="s">
        <v>155</v>
      </c>
      <c r="E180" s="150" t="s">
        <v>277</v>
      </c>
      <c r="F180" s="151" t="s">
        <v>278</v>
      </c>
      <c r="G180" s="152" t="s">
        <v>138</v>
      </c>
      <c r="H180" s="153">
        <v>2</v>
      </c>
      <c r="I180" s="154"/>
      <c r="J180" s="155">
        <f t="shared" si="10"/>
        <v>0</v>
      </c>
      <c r="K180" s="156"/>
      <c r="L180" s="157"/>
      <c r="M180" s="158" t="s">
        <v>1</v>
      </c>
      <c r="N180" s="159" t="s">
        <v>38</v>
      </c>
      <c r="P180" s="137">
        <f t="shared" si="11"/>
        <v>0</v>
      </c>
      <c r="Q180" s="137">
        <v>2.2000000000000001E-3</v>
      </c>
      <c r="R180" s="137">
        <f t="shared" si="12"/>
        <v>4.4000000000000003E-3</v>
      </c>
      <c r="S180" s="137">
        <v>0</v>
      </c>
      <c r="T180" s="138">
        <f t="shared" si="13"/>
        <v>0</v>
      </c>
      <c r="AR180" s="139" t="s">
        <v>124</v>
      </c>
      <c r="AT180" s="139" t="s">
        <v>155</v>
      </c>
      <c r="AU180" s="139" t="s">
        <v>82</v>
      </c>
      <c r="AY180" s="14" t="s">
        <v>121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14" t="s">
        <v>80</v>
      </c>
      <c r="BK180" s="140">
        <f t="shared" si="19"/>
        <v>0</v>
      </c>
      <c r="BL180" s="14" t="s">
        <v>168</v>
      </c>
      <c r="BM180" s="139" t="s">
        <v>279</v>
      </c>
    </row>
    <row r="181" spans="2:65" s="1" customFormat="1" ht="24.15" customHeight="1">
      <c r="B181" s="126"/>
      <c r="C181" s="127" t="s">
        <v>280</v>
      </c>
      <c r="D181" s="127" t="s">
        <v>125</v>
      </c>
      <c r="E181" s="128" t="s">
        <v>281</v>
      </c>
      <c r="F181" s="129" t="s">
        <v>282</v>
      </c>
      <c r="G181" s="130" t="s">
        <v>248</v>
      </c>
      <c r="H181" s="160"/>
      <c r="I181" s="132"/>
      <c r="J181" s="133">
        <f t="shared" si="10"/>
        <v>0</v>
      </c>
      <c r="K181" s="134"/>
      <c r="L181" s="29"/>
      <c r="M181" s="135" t="s">
        <v>1</v>
      </c>
      <c r="N181" s="136" t="s">
        <v>38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168</v>
      </c>
      <c r="AT181" s="139" t="s">
        <v>125</v>
      </c>
      <c r="AU181" s="139" t="s">
        <v>82</v>
      </c>
      <c r="AY181" s="14" t="s">
        <v>121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14" t="s">
        <v>80</v>
      </c>
      <c r="BK181" s="140">
        <f t="shared" si="19"/>
        <v>0</v>
      </c>
      <c r="BL181" s="14" t="s">
        <v>168</v>
      </c>
      <c r="BM181" s="139" t="s">
        <v>283</v>
      </c>
    </row>
    <row r="182" spans="2:65" s="11" customFormat="1" ht="22.95" customHeight="1">
      <c r="B182" s="114"/>
      <c r="D182" s="115" t="s">
        <v>72</v>
      </c>
      <c r="E182" s="124" t="s">
        <v>284</v>
      </c>
      <c r="F182" s="124" t="s">
        <v>285</v>
      </c>
      <c r="I182" s="117"/>
      <c r="J182" s="125">
        <f>BK182</f>
        <v>0</v>
      </c>
      <c r="L182" s="114"/>
      <c r="M182" s="119"/>
      <c r="P182" s="120">
        <f>SUM(P183:P190)</f>
        <v>0</v>
      </c>
      <c r="R182" s="120">
        <f>SUM(R183:R190)</f>
        <v>0</v>
      </c>
      <c r="T182" s="121">
        <f>SUM(T183:T190)</f>
        <v>0</v>
      </c>
      <c r="AR182" s="115" t="s">
        <v>82</v>
      </c>
      <c r="AT182" s="122" t="s">
        <v>72</v>
      </c>
      <c r="AU182" s="122" t="s">
        <v>80</v>
      </c>
      <c r="AY182" s="115" t="s">
        <v>121</v>
      </c>
      <c r="BK182" s="123">
        <f>SUM(BK183:BK190)</f>
        <v>0</v>
      </c>
    </row>
    <row r="183" spans="2:65" s="1" customFormat="1" ht="16.5" customHeight="1">
      <c r="B183" s="126"/>
      <c r="C183" s="127" t="s">
        <v>8</v>
      </c>
      <c r="D183" s="127" t="s">
        <v>125</v>
      </c>
      <c r="E183" s="128" t="s">
        <v>286</v>
      </c>
      <c r="F183" s="129" t="s">
        <v>287</v>
      </c>
      <c r="G183" s="130" t="s">
        <v>128</v>
      </c>
      <c r="H183" s="131">
        <v>39.729999999999997</v>
      </c>
      <c r="I183" s="132"/>
      <c r="J183" s="133">
        <f t="shared" ref="J183:J190" si="20">ROUND(I183*H183,2)</f>
        <v>0</v>
      </c>
      <c r="K183" s="134"/>
      <c r="L183" s="29"/>
      <c r="M183" s="135" t="s">
        <v>1</v>
      </c>
      <c r="N183" s="136" t="s">
        <v>38</v>
      </c>
      <c r="P183" s="137">
        <f t="shared" ref="P183:P190" si="21">O183*H183</f>
        <v>0</v>
      </c>
      <c r="Q183" s="137">
        <v>0</v>
      </c>
      <c r="R183" s="137">
        <f t="shared" ref="R183:R190" si="22">Q183*H183</f>
        <v>0</v>
      </c>
      <c r="S183" s="137">
        <v>0</v>
      </c>
      <c r="T183" s="138">
        <f t="shared" ref="T183:T190" si="23">S183*H183</f>
        <v>0</v>
      </c>
      <c r="AR183" s="139" t="s">
        <v>168</v>
      </c>
      <c r="AT183" s="139" t="s">
        <v>125</v>
      </c>
      <c r="AU183" s="139" t="s">
        <v>82</v>
      </c>
      <c r="AY183" s="14" t="s">
        <v>121</v>
      </c>
      <c r="BE183" s="140">
        <f t="shared" ref="BE183:BE190" si="24">IF(N183="základní",J183,0)</f>
        <v>0</v>
      </c>
      <c r="BF183" s="140">
        <f t="shared" ref="BF183:BF190" si="25">IF(N183="snížená",J183,0)</f>
        <v>0</v>
      </c>
      <c r="BG183" s="140">
        <f t="shared" ref="BG183:BG190" si="26">IF(N183="zákl. přenesená",J183,0)</f>
        <v>0</v>
      </c>
      <c r="BH183" s="140">
        <f t="shared" ref="BH183:BH190" si="27">IF(N183="sníž. přenesená",J183,0)</f>
        <v>0</v>
      </c>
      <c r="BI183" s="140">
        <f t="shared" ref="BI183:BI190" si="28">IF(N183="nulová",J183,0)</f>
        <v>0</v>
      </c>
      <c r="BJ183" s="14" t="s">
        <v>80</v>
      </c>
      <c r="BK183" s="140">
        <f t="shared" ref="BK183:BK190" si="29">ROUND(I183*H183,2)</f>
        <v>0</v>
      </c>
      <c r="BL183" s="14" t="s">
        <v>168</v>
      </c>
      <c r="BM183" s="139" t="s">
        <v>288</v>
      </c>
    </row>
    <row r="184" spans="2:65" s="1" customFormat="1" ht="16.5" customHeight="1">
      <c r="B184" s="126"/>
      <c r="C184" s="127" t="s">
        <v>289</v>
      </c>
      <c r="D184" s="127" t="s">
        <v>125</v>
      </c>
      <c r="E184" s="128" t="s">
        <v>290</v>
      </c>
      <c r="F184" s="129" t="s">
        <v>291</v>
      </c>
      <c r="G184" s="130" t="s">
        <v>128</v>
      </c>
      <c r="H184" s="131">
        <v>39.729999999999997</v>
      </c>
      <c r="I184" s="132"/>
      <c r="J184" s="133">
        <f t="shared" si="20"/>
        <v>0</v>
      </c>
      <c r="K184" s="134"/>
      <c r="L184" s="29"/>
      <c r="M184" s="135" t="s">
        <v>1</v>
      </c>
      <c r="N184" s="136" t="s">
        <v>38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168</v>
      </c>
      <c r="AT184" s="139" t="s">
        <v>125</v>
      </c>
      <c r="AU184" s="139" t="s">
        <v>82</v>
      </c>
      <c r="AY184" s="14" t="s">
        <v>121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14" t="s">
        <v>80</v>
      </c>
      <c r="BK184" s="140">
        <f t="shared" si="29"/>
        <v>0</v>
      </c>
      <c r="BL184" s="14" t="s">
        <v>168</v>
      </c>
      <c r="BM184" s="139" t="s">
        <v>224</v>
      </c>
    </row>
    <row r="185" spans="2:65" s="1" customFormat="1" ht="24.15" customHeight="1">
      <c r="B185" s="126"/>
      <c r="C185" s="127" t="s">
        <v>163</v>
      </c>
      <c r="D185" s="127" t="s">
        <v>125</v>
      </c>
      <c r="E185" s="128" t="s">
        <v>292</v>
      </c>
      <c r="F185" s="129" t="s">
        <v>293</v>
      </c>
      <c r="G185" s="130" t="s">
        <v>128</v>
      </c>
      <c r="H185" s="131">
        <v>39.729999999999997</v>
      </c>
      <c r="I185" s="132"/>
      <c r="J185" s="133">
        <f t="shared" si="20"/>
        <v>0</v>
      </c>
      <c r="K185" s="134"/>
      <c r="L185" s="29"/>
      <c r="M185" s="135" t="s">
        <v>1</v>
      </c>
      <c r="N185" s="136" t="s">
        <v>38</v>
      </c>
      <c r="P185" s="137">
        <f t="shared" si="21"/>
        <v>0</v>
      </c>
      <c r="Q185" s="137">
        <v>0</v>
      </c>
      <c r="R185" s="137">
        <f t="shared" si="22"/>
        <v>0</v>
      </c>
      <c r="S185" s="137">
        <v>0</v>
      </c>
      <c r="T185" s="138">
        <f t="shared" si="23"/>
        <v>0</v>
      </c>
      <c r="AR185" s="139" t="s">
        <v>168</v>
      </c>
      <c r="AT185" s="139" t="s">
        <v>125</v>
      </c>
      <c r="AU185" s="139" t="s">
        <v>82</v>
      </c>
      <c r="AY185" s="14" t="s">
        <v>121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14" t="s">
        <v>80</v>
      </c>
      <c r="BK185" s="140">
        <f t="shared" si="29"/>
        <v>0</v>
      </c>
      <c r="BL185" s="14" t="s">
        <v>168</v>
      </c>
      <c r="BM185" s="139" t="s">
        <v>232</v>
      </c>
    </row>
    <row r="186" spans="2:65" s="1" customFormat="1" ht="16.5" customHeight="1">
      <c r="B186" s="126"/>
      <c r="C186" s="127" t="s">
        <v>294</v>
      </c>
      <c r="D186" s="127" t="s">
        <v>125</v>
      </c>
      <c r="E186" s="128" t="s">
        <v>295</v>
      </c>
      <c r="F186" s="129" t="s">
        <v>296</v>
      </c>
      <c r="G186" s="130" t="s">
        <v>128</v>
      </c>
      <c r="H186" s="131">
        <v>39.729999999999997</v>
      </c>
      <c r="I186" s="132"/>
      <c r="J186" s="133">
        <f t="shared" si="20"/>
        <v>0</v>
      </c>
      <c r="K186" s="134"/>
      <c r="L186" s="29"/>
      <c r="M186" s="135" t="s">
        <v>1</v>
      </c>
      <c r="N186" s="136" t="s">
        <v>38</v>
      </c>
      <c r="P186" s="137">
        <f t="shared" si="21"/>
        <v>0</v>
      </c>
      <c r="Q186" s="137">
        <v>0</v>
      </c>
      <c r="R186" s="137">
        <f t="shared" si="22"/>
        <v>0</v>
      </c>
      <c r="S186" s="137">
        <v>0</v>
      </c>
      <c r="T186" s="138">
        <f t="shared" si="23"/>
        <v>0</v>
      </c>
      <c r="AR186" s="139" t="s">
        <v>168</v>
      </c>
      <c r="AT186" s="139" t="s">
        <v>125</v>
      </c>
      <c r="AU186" s="139" t="s">
        <v>82</v>
      </c>
      <c r="AY186" s="14" t="s">
        <v>121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14" t="s">
        <v>80</v>
      </c>
      <c r="BK186" s="140">
        <f t="shared" si="29"/>
        <v>0</v>
      </c>
      <c r="BL186" s="14" t="s">
        <v>168</v>
      </c>
      <c r="BM186" s="139" t="s">
        <v>260</v>
      </c>
    </row>
    <row r="187" spans="2:65" s="1" customFormat="1" ht="37.950000000000003" customHeight="1">
      <c r="B187" s="126"/>
      <c r="C187" s="127" t="s">
        <v>168</v>
      </c>
      <c r="D187" s="127" t="s">
        <v>125</v>
      </c>
      <c r="E187" s="128" t="s">
        <v>297</v>
      </c>
      <c r="F187" s="129" t="s">
        <v>298</v>
      </c>
      <c r="G187" s="130" t="s">
        <v>128</v>
      </c>
      <c r="H187" s="131">
        <v>39.729999999999997</v>
      </c>
      <c r="I187" s="132"/>
      <c r="J187" s="133">
        <f t="shared" si="20"/>
        <v>0</v>
      </c>
      <c r="K187" s="134"/>
      <c r="L187" s="29"/>
      <c r="M187" s="135" t="s">
        <v>1</v>
      </c>
      <c r="N187" s="136" t="s">
        <v>38</v>
      </c>
      <c r="P187" s="137">
        <f t="shared" si="21"/>
        <v>0</v>
      </c>
      <c r="Q187" s="137">
        <v>0</v>
      </c>
      <c r="R187" s="137">
        <f t="shared" si="22"/>
        <v>0</v>
      </c>
      <c r="S187" s="137">
        <v>0</v>
      </c>
      <c r="T187" s="138">
        <f t="shared" si="23"/>
        <v>0</v>
      </c>
      <c r="AR187" s="139" t="s">
        <v>168</v>
      </c>
      <c r="AT187" s="139" t="s">
        <v>125</v>
      </c>
      <c r="AU187" s="139" t="s">
        <v>82</v>
      </c>
      <c r="AY187" s="14" t="s">
        <v>121</v>
      </c>
      <c r="BE187" s="140">
        <f t="shared" si="24"/>
        <v>0</v>
      </c>
      <c r="BF187" s="140">
        <f t="shared" si="25"/>
        <v>0</v>
      </c>
      <c r="BG187" s="140">
        <f t="shared" si="26"/>
        <v>0</v>
      </c>
      <c r="BH187" s="140">
        <f t="shared" si="27"/>
        <v>0</v>
      </c>
      <c r="BI187" s="140">
        <f t="shared" si="28"/>
        <v>0</v>
      </c>
      <c r="BJ187" s="14" t="s">
        <v>80</v>
      </c>
      <c r="BK187" s="140">
        <f t="shared" si="29"/>
        <v>0</v>
      </c>
      <c r="BL187" s="14" t="s">
        <v>168</v>
      </c>
      <c r="BM187" s="139" t="s">
        <v>268</v>
      </c>
    </row>
    <row r="188" spans="2:65" s="1" customFormat="1" ht="33" customHeight="1">
      <c r="B188" s="126"/>
      <c r="C188" s="149" t="s">
        <v>299</v>
      </c>
      <c r="D188" s="149" t="s">
        <v>155</v>
      </c>
      <c r="E188" s="150" t="s">
        <v>300</v>
      </c>
      <c r="F188" s="151" t="s">
        <v>364</v>
      </c>
      <c r="G188" s="152" t="s">
        <v>128</v>
      </c>
      <c r="H188" s="153">
        <v>45.69</v>
      </c>
      <c r="I188" s="154"/>
      <c r="J188" s="155">
        <f t="shared" si="20"/>
        <v>0</v>
      </c>
      <c r="K188" s="156"/>
      <c r="L188" s="157"/>
      <c r="M188" s="158" t="s">
        <v>1</v>
      </c>
      <c r="N188" s="159" t="s">
        <v>38</v>
      </c>
      <c r="P188" s="137">
        <f t="shared" si="21"/>
        <v>0</v>
      </c>
      <c r="Q188" s="137">
        <v>0</v>
      </c>
      <c r="R188" s="137">
        <f t="shared" si="22"/>
        <v>0</v>
      </c>
      <c r="S188" s="137">
        <v>0</v>
      </c>
      <c r="T188" s="138">
        <f t="shared" si="23"/>
        <v>0</v>
      </c>
      <c r="AR188" s="139" t="s">
        <v>124</v>
      </c>
      <c r="AT188" s="139" t="s">
        <v>155</v>
      </c>
      <c r="AU188" s="139" t="s">
        <v>82</v>
      </c>
      <c r="AY188" s="14" t="s">
        <v>121</v>
      </c>
      <c r="BE188" s="140">
        <f t="shared" si="24"/>
        <v>0</v>
      </c>
      <c r="BF188" s="140">
        <f t="shared" si="25"/>
        <v>0</v>
      </c>
      <c r="BG188" s="140">
        <f t="shared" si="26"/>
        <v>0</v>
      </c>
      <c r="BH188" s="140">
        <f t="shared" si="27"/>
        <v>0</v>
      </c>
      <c r="BI188" s="140">
        <f t="shared" si="28"/>
        <v>0</v>
      </c>
      <c r="BJ188" s="14" t="s">
        <v>80</v>
      </c>
      <c r="BK188" s="140">
        <f t="shared" si="29"/>
        <v>0</v>
      </c>
      <c r="BL188" s="14" t="s">
        <v>168</v>
      </c>
      <c r="BM188" s="139" t="s">
        <v>276</v>
      </c>
    </row>
    <row r="189" spans="2:65" s="1" customFormat="1" ht="24.15" customHeight="1">
      <c r="B189" s="126"/>
      <c r="C189" s="127" t="s">
        <v>301</v>
      </c>
      <c r="D189" s="127" t="s">
        <v>125</v>
      </c>
      <c r="E189" s="128" t="s">
        <v>302</v>
      </c>
      <c r="F189" s="129" t="s">
        <v>303</v>
      </c>
      <c r="G189" s="130" t="s">
        <v>128</v>
      </c>
      <c r="H189" s="131">
        <v>39.729999999999997</v>
      </c>
      <c r="I189" s="132"/>
      <c r="J189" s="133">
        <f t="shared" si="20"/>
        <v>0</v>
      </c>
      <c r="K189" s="134"/>
      <c r="L189" s="29"/>
      <c r="M189" s="135" t="s">
        <v>1</v>
      </c>
      <c r="N189" s="136" t="s">
        <v>38</v>
      </c>
      <c r="P189" s="137">
        <f t="shared" si="21"/>
        <v>0</v>
      </c>
      <c r="Q189" s="137">
        <v>0</v>
      </c>
      <c r="R189" s="137">
        <f t="shared" si="22"/>
        <v>0</v>
      </c>
      <c r="S189" s="137">
        <v>0</v>
      </c>
      <c r="T189" s="138">
        <f t="shared" si="23"/>
        <v>0</v>
      </c>
      <c r="AR189" s="139" t="s">
        <v>168</v>
      </c>
      <c r="AT189" s="139" t="s">
        <v>125</v>
      </c>
      <c r="AU189" s="139" t="s">
        <v>82</v>
      </c>
      <c r="AY189" s="14" t="s">
        <v>121</v>
      </c>
      <c r="BE189" s="140">
        <f t="shared" si="24"/>
        <v>0</v>
      </c>
      <c r="BF189" s="140">
        <f t="shared" si="25"/>
        <v>0</v>
      </c>
      <c r="BG189" s="140">
        <f t="shared" si="26"/>
        <v>0</v>
      </c>
      <c r="BH189" s="140">
        <f t="shared" si="27"/>
        <v>0</v>
      </c>
      <c r="BI189" s="140">
        <f t="shared" si="28"/>
        <v>0</v>
      </c>
      <c r="BJ189" s="14" t="s">
        <v>80</v>
      </c>
      <c r="BK189" s="140">
        <f t="shared" si="29"/>
        <v>0</v>
      </c>
      <c r="BL189" s="14" t="s">
        <v>168</v>
      </c>
      <c r="BM189" s="139" t="s">
        <v>304</v>
      </c>
    </row>
    <row r="190" spans="2:65" s="1" customFormat="1" ht="24.15" customHeight="1">
      <c r="B190" s="126"/>
      <c r="C190" s="127" t="s">
        <v>180</v>
      </c>
      <c r="D190" s="127" t="s">
        <v>125</v>
      </c>
      <c r="E190" s="128" t="s">
        <v>305</v>
      </c>
      <c r="F190" s="129" t="s">
        <v>306</v>
      </c>
      <c r="G190" s="130" t="s">
        <v>248</v>
      </c>
      <c r="H190" s="160"/>
      <c r="I190" s="132"/>
      <c r="J190" s="133">
        <f t="shared" si="20"/>
        <v>0</v>
      </c>
      <c r="K190" s="134"/>
      <c r="L190" s="29"/>
      <c r="M190" s="135" t="s">
        <v>1</v>
      </c>
      <c r="N190" s="136" t="s">
        <v>38</v>
      </c>
      <c r="P190" s="137">
        <f t="shared" si="21"/>
        <v>0</v>
      </c>
      <c r="Q190" s="137">
        <v>0</v>
      </c>
      <c r="R190" s="137">
        <f t="shared" si="22"/>
        <v>0</v>
      </c>
      <c r="S190" s="137">
        <v>0</v>
      </c>
      <c r="T190" s="138">
        <f t="shared" si="23"/>
        <v>0</v>
      </c>
      <c r="AR190" s="139" t="s">
        <v>168</v>
      </c>
      <c r="AT190" s="139" t="s">
        <v>125</v>
      </c>
      <c r="AU190" s="139" t="s">
        <v>82</v>
      </c>
      <c r="AY190" s="14" t="s">
        <v>121</v>
      </c>
      <c r="BE190" s="140">
        <f t="shared" si="24"/>
        <v>0</v>
      </c>
      <c r="BF190" s="140">
        <f t="shared" si="25"/>
        <v>0</v>
      </c>
      <c r="BG190" s="140">
        <f t="shared" si="26"/>
        <v>0</v>
      </c>
      <c r="BH190" s="140">
        <f t="shared" si="27"/>
        <v>0</v>
      </c>
      <c r="BI190" s="140">
        <f t="shared" si="28"/>
        <v>0</v>
      </c>
      <c r="BJ190" s="14" t="s">
        <v>80</v>
      </c>
      <c r="BK190" s="140">
        <f t="shared" si="29"/>
        <v>0</v>
      </c>
      <c r="BL190" s="14" t="s">
        <v>168</v>
      </c>
      <c r="BM190" s="139" t="s">
        <v>307</v>
      </c>
    </row>
    <row r="191" spans="2:65" s="11" customFormat="1" ht="22.95" customHeight="1">
      <c r="B191" s="114"/>
      <c r="D191" s="115" t="s">
        <v>72</v>
      </c>
      <c r="E191" s="124" t="s">
        <v>308</v>
      </c>
      <c r="F191" s="124" t="s">
        <v>309</v>
      </c>
      <c r="I191" s="117"/>
      <c r="J191" s="125">
        <f>BK191</f>
        <v>0</v>
      </c>
      <c r="L191" s="114"/>
      <c r="M191" s="119"/>
      <c r="P191" s="120">
        <f>SUM(P192:P201)</f>
        <v>0</v>
      </c>
      <c r="R191" s="120">
        <f>SUM(R192:R201)</f>
        <v>0</v>
      </c>
      <c r="T191" s="121">
        <f>SUM(T192:T201)</f>
        <v>0</v>
      </c>
      <c r="AR191" s="115" t="s">
        <v>82</v>
      </c>
      <c r="AT191" s="122" t="s">
        <v>72</v>
      </c>
      <c r="AU191" s="122" t="s">
        <v>80</v>
      </c>
      <c r="AY191" s="115" t="s">
        <v>121</v>
      </c>
      <c r="BK191" s="123">
        <f>SUM(BK192:BK201)</f>
        <v>0</v>
      </c>
    </row>
    <row r="192" spans="2:65" s="1" customFormat="1" ht="16.5" customHeight="1">
      <c r="B192" s="126"/>
      <c r="C192" s="127" t="s">
        <v>82</v>
      </c>
      <c r="D192" s="127" t="s">
        <v>125</v>
      </c>
      <c r="E192" s="128" t="s">
        <v>310</v>
      </c>
      <c r="F192" s="129" t="s">
        <v>311</v>
      </c>
      <c r="G192" s="130" t="s">
        <v>128</v>
      </c>
      <c r="H192" s="131">
        <v>119.6</v>
      </c>
      <c r="I192" s="132"/>
      <c r="J192" s="133">
        <f t="shared" ref="J192:J201" si="30">ROUND(I192*H192,2)</f>
        <v>0</v>
      </c>
      <c r="K192" s="134"/>
      <c r="L192" s="29"/>
      <c r="M192" s="135" t="s">
        <v>1</v>
      </c>
      <c r="N192" s="136" t="s">
        <v>38</v>
      </c>
      <c r="P192" s="137">
        <f t="shared" ref="P192:P201" si="31">O192*H192</f>
        <v>0</v>
      </c>
      <c r="Q192" s="137">
        <v>0</v>
      </c>
      <c r="R192" s="137">
        <f t="shared" ref="R192:R201" si="32">Q192*H192</f>
        <v>0</v>
      </c>
      <c r="S192" s="137">
        <v>0</v>
      </c>
      <c r="T192" s="138">
        <f t="shared" ref="T192:T201" si="33">S192*H192</f>
        <v>0</v>
      </c>
      <c r="AR192" s="139" t="s">
        <v>168</v>
      </c>
      <c r="AT192" s="139" t="s">
        <v>125</v>
      </c>
      <c r="AU192" s="139" t="s">
        <v>82</v>
      </c>
      <c r="AY192" s="14" t="s">
        <v>121</v>
      </c>
      <c r="BE192" s="140">
        <f t="shared" ref="BE192:BE201" si="34">IF(N192="základní",J192,0)</f>
        <v>0</v>
      </c>
      <c r="BF192" s="140">
        <f t="shared" ref="BF192:BF201" si="35">IF(N192="snížená",J192,0)</f>
        <v>0</v>
      </c>
      <c r="BG192" s="140">
        <f t="shared" ref="BG192:BG201" si="36">IF(N192="zákl. přenesená",J192,0)</f>
        <v>0</v>
      </c>
      <c r="BH192" s="140">
        <f t="shared" ref="BH192:BH201" si="37">IF(N192="sníž. přenesená",J192,0)</f>
        <v>0</v>
      </c>
      <c r="BI192" s="140">
        <f t="shared" ref="BI192:BI201" si="38">IF(N192="nulová",J192,0)</f>
        <v>0</v>
      </c>
      <c r="BJ192" s="14" t="s">
        <v>80</v>
      </c>
      <c r="BK192" s="140">
        <f t="shared" ref="BK192:BK201" si="39">ROUND(I192*H192,2)</f>
        <v>0</v>
      </c>
      <c r="BL192" s="14" t="s">
        <v>168</v>
      </c>
      <c r="BM192" s="139" t="s">
        <v>280</v>
      </c>
    </row>
    <row r="193" spans="2:65" s="1" customFormat="1" ht="16.5" customHeight="1">
      <c r="B193" s="126"/>
      <c r="C193" s="127" t="s">
        <v>122</v>
      </c>
      <c r="D193" s="127" t="s">
        <v>125</v>
      </c>
      <c r="E193" s="128" t="s">
        <v>312</v>
      </c>
      <c r="F193" s="129" t="s">
        <v>313</v>
      </c>
      <c r="G193" s="130" t="s">
        <v>128</v>
      </c>
      <c r="H193" s="131">
        <v>119.6</v>
      </c>
      <c r="I193" s="132"/>
      <c r="J193" s="133">
        <f t="shared" si="30"/>
        <v>0</v>
      </c>
      <c r="K193" s="134"/>
      <c r="L193" s="29"/>
      <c r="M193" s="135" t="s">
        <v>1</v>
      </c>
      <c r="N193" s="136" t="s">
        <v>38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168</v>
      </c>
      <c r="AT193" s="139" t="s">
        <v>125</v>
      </c>
      <c r="AU193" s="139" t="s">
        <v>82</v>
      </c>
      <c r="AY193" s="14" t="s">
        <v>121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14" t="s">
        <v>80</v>
      </c>
      <c r="BK193" s="140">
        <f t="shared" si="39"/>
        <v>0</v>
      </c>
      <c r="BL193" s="14" t="s">
        <v>168</v>
      </c>
      <c r="BM193" s="139" t="s">
        <v>314</v>
      </c>
    </row>
    <row r="194" spans="2:65" s="1" customFormat="1" ht="24.15" customHeight="1">
      <c r="B194" s="126"/>
      <c r="C194" s="127" t="s">
        <v>315</v>
      </c>
      <c r="D194" s="127" t="s">
        <v>125</v>
      </c>
      <c r="E194" s="128" t="s">
        <v>316</v>
      </c>
      <c r="F194" s="129" t="s">
        <v>317</v>
      </c>
      <c r="G194" s="130" t="s">
        <v>128</v>
      </c>
      <c r="H194" s="131">
        <v>119.6</v>
      </c>
      <c r="I194" s="132"/>
      <c r="J194" s="133">
        <f t="shared" si="30"/>
        <v>0</v>
      </c>
      <c r="K194" s="134"/>
      <c r="L194" s="29"/>
      <c r="M194" s="135" t="s">
        <v>1</v>
      </c>
      <c r="N194" s="136" t="s">
        <v>38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168</v>
      </c>
      <c r="AT194" s="139" t="s">
        <v>125</v>
      </c>
      <c r="AU194" s="139" t="s">
        <v>82</v>
      </c>
      <c r="AY194" s="14" t="s">
        <v>121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14" t="s">
        <v>80</v>
      </c>
      <c r="BK194" s="140">
        <f t="shared" si="39"/>
        <v>0</v>
      </c>
      <c r="BL194" s="14" t="s">
        <v>168</v>
      </c>
      <c r="BM194" s="139" t="s">
        <v>318</v>
      </c>
    </row>
    <row r="195" spans="2:65" s="1" customFormat="1" ht="16.5" customHeight="1">
      <c r="B195" s="126"/>
      <c r="C195" s="127" t="s">
        <v>129</v>
      </c>
      <c r="D195" s="127" t="s">
        <v>125</v>
      </c>
      <c r="E195" s="128" t="s">
        <v>319</v>
      </c>
      <c r="F195" s="129" t="s">
        <v>320</v>
      </c>
      <c r="G195" s="130" t="s">
        <v>128</v>
      </c>
      <c r="H195" s="131">
        <v>119.6</v>
      </c>
      <c r="I195" s="132"/>
      <c r="J195" s="133">
        <f t="shared" si="30"/>
        <v>0</v>
      </c>
      <c r="K195" s="134"/>
      <c r="L195" s="29"/>
      <c r="M195" s="135" t="s">
        <v>1</v>
      </c>
      <c r="N195" s="136" t="s">
        <v>38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168</v>
      </c>
      <c r="AT195" s="139" t="s">
        <v>125</v>
      </c>
      <c r="AU195" s="139" t="s">
        <v>82</v>
      </c>
      <c r="AY195" s="14" t="s">
        <v>121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14" t="s">
        <v>80</v>
      </c>
      <c r="BK195" s="140">
        <f t="shared" si="39"/>
        <v>0</v>
      </c>
      <c r="BL195" s="14" t="s">
        <v>168</v>
      </c>
      <c r="BM195" s="139" t="s">
        <v>321</v>
      </c>
    </row>
    <row r="196" spans="2:65" s="1" customFormat="1" ht="24.15" customHeight="1">
      <c r="B196" s="126"/>
      <c r="C196" s="127" t="s">
        <v>322</v>
      </c>
      <c r="D196" s="127" t="s">
        <v>125</v>
      </c>
      <c r="E196" s="128" t="s">
        <v>323</v>
      </c>
      <c r="F196" s="129" t="s">
        <v>324</v>
      </c>
      <c r="G196" s="130" t="s">
        <v>325</v>
      </c>
      <c r="H196" s="131">
        <v>27.4</v>
      </c>
      <c r="I196" s="132"/>
      <c r="J196" s="133">
        <f t="shared" si="30"/>
        <v>0</v>
      </c>
      <c r="K196" s="134"/>
      <c r="L196" s="29"/>
      <c r="M196" s="135" t="s">
        <v>1</v>
      </c>
      <c r="N196" s="136" t="s">
        <v>38</v>
      </c>
      <c r="P196" s="137">
        <f t="shared" si="31"/>
        <v>0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168</v>
      </c>
      <c r="AT196" s="139" t="s">
        <v>125</v>
      </c>
      <c r="AU196" s="139" t="s">
        <v>82</v>
      </c>
      <c r="AY196" s="14" t="s">
        <v>121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14" t="s">
        <v>80</v>
      </c>
      <c r="BK196" s="140">
        <f t="shared" si="39"/>
        <v>0</v>
      </c>
      <c r="BL196" s="14" t="s">
        <v>168</v>
      </c>
      <c r="BM196" s="139" t="s">
        <v>326</v>
      </c>
    </row>
    <row r="197" spans="2:65" s="1" customFormat="1" ht="24.15" customHeight="1">
      <c r="B197" s="126"/>
      <c r="C197" s="149" t="s">
        <v>133</v>
      </c>
      <c r="D197" s="149" t="s">
        <v>155</v>
      </c>
      <c r="E197" s="150" t="s">
        <v>327</v>
      </c>
      <c r="F197" s="151" t="s">
        <v>328</v>
      </c>
      <c r="G197" s="152" t="s">
        <v>325</v>
      </c>
      <c r="H197" s="153">
        <v>30.14</v>
      </c>
      <c r="I197" s="154"/>
      <c r="J197" s="155">
        <f t="shared" si="30"/>
        <v>0</v>
      </c>
      <c r="K197" s="156"/>
      <c r="L197" s="157"/>
      <c r="M197" s="158" t="s">
        <v>1</v>
      </c>
      <c r="N197" s="159" t="s">
        <v>38</v>
      </c>
      <c r="P197" s="137">
        <f t="shared" si="31"/>
        <v>0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124</v>
      </c>
      <c r="AT197" s="139" t="s">
        <v>155</v>
      </c>
      <c r="AU197" s="139" t="s">
        <v>82</v>
      </c>
      <c r="AY197" s="14" t="s">
        <v>121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14" t="s">
        <v>80</v>
      </c>
      <c r="BK197" s="140">
        <f t="shared" si="39"/>
        <v>0</v>
      </c>
      <c r="BL197" s="14" t="s">
        <v>168</v>
      </c>
      <c r="BM197" s="139" t="s">
        <v>329</v>
      </c>
    </row>
    <row r="198" spans="2:65" s="1" customFormat="1" ht="24.15" customHeight="1">
      <c r="B198" s="126"/>
      <c r="C198" s="127" t="s">
        <v>80</v>
      </c>
      <c r="D198" s="127" t="s">
        <v>125</v>
      </c>
      <c r="E198" s="128" t="s">
        <v>330</v>
      </c>
      <c r="F198" s="129" t="s">
        <v>331</v>
      </c>
      <c r="G198" s="130" t="s">
        <v>128</v>
      </c>
      <c r="H198" s="131">
        <v>119.6</v>
      </c>
      <c r="I198" s="132"/>
      <c r="J198" s="133">
        <f t="shared" si="30"/>
        <v>0</v>
      </c>
      <c r="K198" s="134"/>
      <c r="L198" s="29"/>
      <c r="M198" s="135" t="s">
        <v>1</v>
      </c>
      <c r="N198" s="136" t="s">
        <v>38</v>
      </c>
      <c r="P198" s="137">
        <f t="shared" si="31"/>
        <v>0</v>
      </c>
      <c r="Q198" s="137">
        <v>0</v>
      </c>
      <c r="R198" s="137">
        <f t="shared" si="32"/>
        <v>0</v>
      </c>
      <c r="S198" s="137">
        <v>0</v>
      </c>
      <c r="T198" s="138">
        <f t="shared" si="33"/>
        <v>0</v>
      </c>
      <c r="AR198" s="139" t="s">
        <v>168</v>
      </c>
      <c r="AT198" s="139" t="s">
        <v>125</v>
      </c>
      <c r="AU198" s="139" t="s">
        <v>82</v>
      </c>
      <c r="AY198" s="14" t="s">
        <v>121</v>
      </c>
      <c r="BE198" s="140">
        <f t="shared" si="34"/>
        <v>0</v>
      </c>
      <c r="BF198" s="140">
        <f t="shared" si="35"/>
        <v>0</v>
      </c>
      <c r="BG198" s="140">
        <f t="shared" si="36"/>
        <v>0</v>
      </c>
      <c r="BH198" s="140">
        <f t="shared" si="37"/>
        <v>0</v>
      </c>
      <c r="BI198" s="140">
        <f t="shared" si="38"/>
        <v>0</v>
      </c>
      <c r="BJ198" s="14" t="s">
        <v>80</v>
      </c>
      <c r="BK198" s="140">
        <f t="shared" si="39"/>
        <v>0</v>
      </c>
      <c r="BL198" s="14" t="s">
        <v>168</v>
      </c>
      <c r="BM198" s="139" t="s">
        <v>332</v>
      </c>
    </row>
    <row r="199" spans="2:65" s="1" customFormat="1" ht="33" customHeight="1">
      <c r="B199" s="126"/>
      <c r="C199" s="127" t="s">
        <v>149</v>
      </c>
      <c r="D199" s="127" t="s">
        <v>125</v>
      </c>
      <c r="E199" s="128" t="s">
        <v>333</v>
      </c>
      <c r="F199" s="129" t="s">
        <v>334</v>
      </c>
      <c r="G199" s="130" t="s">
        <v>128</v>
      </c>
      <c r="H199" s="131">
        <v>119.6</v>
      </c>
      <c r="I199" s="132"/>
      <c r="J199" s="133">
        <f t="shared" si="30"/>
        <v>0</v>
      </c>
      <c r="K199" s="134"/>
      <c r="L199" s="29"/>
      <c r="M199" s="135" t="s">
        <v>1</v>
      </c>
      <c r="N199" s="136" t="s">
        <v>38</v>
      </c>
      <c r="P199" s="137">
        <f t="shared" si="31"/>
        <v>0</v>
      </c>
      <c r="Q199" s="137">
        <v>0</v>
      </c>
      <c r="R199" s="137">
        <f t="shared" si="32"/>
        <v>0</v>
      </c>
      <c r="S199" s="137">
        <v>0</v>
      </c>
      <c r="T199" s="138">
        <f t="shared" si="33"/>
        <v>0</v>
      </c>
      <c r="AR199" s="139" t="s">
        <v>168</v>
      </c>
      <c r="AT199" s="139" t="s">
        <v>125</v>
      </c>
      <c r="AU199" s="139" t="s">
        <v>82</v>
      </c>
      <c r="AY199" s="14" t="s">
        <v>121</v>
      </c>
      <c r="BE199" s="140">
        <f t="shared" si="34"/>
        <v>0</v>
      </c>
      <c r="BF199" s="140">
        <f t="shared" si="35"/>
        <v>0</v>
      </c>
      <c r="BG199" s="140">
        <f t="shared" si="36"/>
        <v>0</v>
      </c>
      <c r="BH199" s="140">
        <f t="shared" si="37"/>
        <v>0</v>
      </c>
      <c r="BI199" s="140">
        <f t="shared" si="38"/>
        <v>0</v>
      </c>
      <c r="BJ199" s="14" t="s">
        <v>80</v>
      </c>
      <c r="BK199" s="140">
        <f t="shared" si="39"/>
        <v>0</v>
      </c>
      <c r="BL199" s="14" t="s">
        <v>168</v>
      </c>
      <c r="BM199" s="139" t="s">
        <v>335</v>
      </c>
    </row>
    <row r="200" spans="2:65" s="1" customFormat="1" ht="16.5" customHeight="1">
      <c r="B200" s="126"/>
      <c r="C200" s="149" t="s">
        <v>158</v>
      </c>
      <c r="D200" s="149" t="s">
        <v>155</v>
      </c>
      <c r="E200" s="150" t="s">
        <v>336</v>
      </c>
      <c r="F200" s="151" t="s">
        <v>337</v>
      </c>
      <c r="G200" s="152" t="s">
        <v>128</v>
      </c>
      <c r="H200" s="153">
        <v>119.6</v>
      </c>
      <c r="I200" s="154"/>
      <c r="J200" s="155">
        <f t="shared" si="30"/>
        <v>0</v>
      </c>
      <c r="K200" s="156"/>
      <c r="L200" s="157"/>
      <c r="M200" s="158" t="s">
        <v>1</v>
      </c>
      <c r="N200" s="159" t="s">
        <v>38</v>
      </c>
      <c r="P200" s="137">
        <f t="shared" si="31"/>
        <v>0</v>
      </c>
      <c r="Q200" s="137">
        <v>0</v>
      </c>
      <c r="R200" s="137">
        <f t="shared" si="32"/>
        <v>0</v>
      </c>
      <c r="S200" s="137">
        <v>0</v>
      </c>
      <c r="T200" s="138">
        <f t="shared" si="33"/>
        <v>0</v>
      </c>
      <c r="AR200" s="139" t="s">
        <v>124</v>
      </c>
      <c r="AT200" s="139" t="s">
        <v>155</v>
      </c>
      <c r="AU200" s="139" t="s">
        <v>82</v>
      </c>
      <c r="AY200" s="14" t="s">
        <v>121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14" t="s">
        <v>80</v>
      </c>
      <c r="BK200" s="140">
        <f t="shared" si="39"/>
        <v>0</v>
      </c>
      <c r="BL200" s="14" t="s">
        <v>168</v>
      </c>
      <c r="BM200" s="139" t="s">
        <v>338</v>
      </c>
    </row>
    <row r="201" spans="2:65" s="1" customFormat="1" ht="24.15" customHeight="1">
      <c r="B201" s="126"/>
      <c r="C201" s="127" t="s">
        <v>153</v>
      </c>
      <c r="D201" s="127" t="s">
        <v>125</v>
      </c>
      <c r="E201" s="128" t="s">
        <v>339</v>
      </c>
      <c r="F201" s="129" t="s">
        <v>340</v>
      </c>
      <c r="G201" s="130" t="s">
        <v>248</v>
      </c>
      <c r="H201" s="160"/>
      <c r="I201" s="132"/>
      <c r="J201" s="133">
        <f t="shared" si="30"/>
        <v>0</v>
      </c>
      <c r="K201" s="134"/>
      <c r="L201" s="29"/>
      <c r="M201" s="135" t="s">
        <v>1</v>
      </c>
      <c r="N201" s="136" t="s">
        <v>38</v>
      </c>
      <c r="P201" s="137">
        <f t="shared" si="31"/>
        <v>0</v>
      </c>
      <c r="Q201" s="137">
        <v>0</v>
      </c>
      <c r="R201" s="137">
        <f t="shared" si="32"/>
        <v>0</v>
      </c>
      <c r="S201" s="137">
        <v>0</v>
      </c>
      <c r="T201" s="138">
        <f t="shared" si="33"/>
        <v>0</v>
      </c>
      <c r="AR201" s="139" t="s">
        <v>168</v>
      </c>
      <c r="AT201" s="139" t="s">
        <v>125</v>
      </c>
      <c r="AU201" s="139" t="s">
        <v>82</v>
      </c>
      <c r="AY201" s="14" t="s">
        <v>121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14" t="s">
        <v>80</v>
      </c>
      <c r="BK201" s="140">
        <f t="shared" si="39"/>
        <v>0</v>
      </c>
      <c r="BL201" s="14" t="s">
        <v>168</v>
      </c>
      <c r="BM201" s="139" t="s">
        <v>341</v>
      </c>
    </row>
    <row r="202" spans="2:65" s="11" customFormat="1" ht="22.95" customHeight="1">
      <c r="B202" s="114"/>
      <c r="D202" s="115" t="s">
        <v>72</v>
      </c>
      <c r="E202" s="124" t="s">
        <v>342</v>
      </c>
      <c r="F202" s="124" t="s">
        <v>343</v>
      </c>
      <c r="I202" s="117"/>
      <c r="J202" s="125">
        <f>BK202</f>
        <v>0</v>
      </c>
      <c r="L202" s="114"/>
      <c r="M202" s="119"/>
      <c r="P202" s="120">
        <f>P203</f>
        <v>0</v>
      </c>
      <c r="R202" s="120">
        <f>R203</f>
        <v>2.7999999999999998E-4</v>
      </c>
      <c r="T202" s="121">
        <f>T203</f>
        <v>0</v>
      </c>
      <c r="AR202" s="115" t="s">
        <v>82</v>
      </c>
      <c r="AT202" s="122" t="s">
        <v>72</v>
      </c>
      <c r="AU202" s="122" t="s">
        <v>80</v>
      </c>
      <c r="AY202" s="115" t="s">
        <v>121</v>
      </c>
      <c r="BK202" s="123">
        <f>BK203</f>
        <v>0</v>
      </c>
    </row>
    <row r="203" spans="2:65" s="1" customFormat="1" ht="24.15" customHeight="1">
      <c r="B203" s="126"/>
      <c r="C203" s="127" t="s">
        <v>344</v>
      </c>
      <c r="D203" s="127" t="s">
        <v>125</v>
      </c>
      <c r="E203" s="128" t="s">
        <v>345</v>
      </c>
      <c r="F203" s="129" t="s">
        <v>346</v>
      </c>
      <c r="G203" s="130" t="s">
        <v>167</v>
      </c>
      <c r="H203" s="131">
        <v>2</v>
      </c>
      <c r="I203" s="132"/>
      <c r="J203" s="133">
        <f>ROUND(I203*H203,2)</f>
        <v>0</v>
      </c>
      <c r="K203" s="134"/>
      <c r="L203" s="29"/>
      <c r="M203" s="135" t="s">
        <v>1</v>
      </c>
      <c r="N203" s="136" t="s">
        <v>38</v>
      </c>
      <c r="P203" s="137">
        <f>O203*H203</f>
        <v>0</v>
      </c>
      <c r="Q203" s="137">
        <v>1.3999999999999999E-4</v>
      </c>
      <c r="R203" s="137">
        <f>Q203*H203</f>
        <v>2.7999999999999998E-4</v>
      </c>
      <c r="S203" s="137">
        <v>0</v>
      </c>
      <c r="T203" s="138">
        <f>S203*H203</f>
        <v>0</v>
      </c>
      <c r="AR203" s="139" t="s">
        <v>168</v>
      </c>
      <c r="AT203" s="139" t="s">
        <v>125</v>
      </c>
      <c r="AU203" s="139" t="s">
        <v>82</v>
      </c>
      <c r="AY203" s="14" t="s">
        <v>121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4" t="s">
        <v>80</v>
      </c>
      <c r="BK203" s="140">
        <f>ROUND(I203*H203,2)</f>
        <v>0</v>
      </c>
      <c r="BL203" s="14" t="s">
        <v>168</v>
      </c>
      <c r="BM203" s="139" t="s">
        <v>347</v>
      </c>
    </row>
    <row r="204" spans="2:65" s="11" customFormat="1" ht="22.95" customHeight="1">
      <c r="B204" s="114"/>
      <c r="D204" s="115" t="s">
        <v>72</v>
      </c>
      <c r="E204" s="124" t="s">
        <v>348</v>
      </c>
      <c r="F204" s="124" t="s">
        <v>349</v>
      </c>
      <c r="I204" s="117"/>
      <c r="J204" s="125">
        <f>BK204</f>
        <v>0</v>
      </c>
      <c r="L204" s="114"/>
      <c r="M204" s="119"/>
      <c r="P204" s="120">
        <f>SUM(P205:P208)</f>
        <v>0</v>
      </c>
      <c r="R204" s="120">
        <f>SUM(R205:R208)</f>
        <v>0</v>
      </c>
      <c r="T204" s="121">
        <f>SUM(T205:T208)</f>
        <v>0</v>
      </c>
      <c r="AR204" s="115" t="s">
        <v>82</v>
      </c>
      <c r="AT204" s="122" t="s">
        <v>72</v>
      </c>
      <c r="AU204" s="122" t="s">
        <v>80</v>
      </c>
      <c r="AY204" s="115" t="s">
        <v>121</v>
      </c>
      <c r="BK204" s="123">
        <f>SUM(BK205:BK208)</f>
        <v>0</v>
      </c>
    </row>
    <row r="205" spans="2:65" s="1" customFormat="1" ht="16.5" customHeight="1">
      <c r="B205" s="126"/>
      <c r="C205" s="127" t="s">
        <v>350</v>
      </c>
      <c r="D205" s="127" t="s">
        <v>125</v>
      </c>
      <c r="E205" s="128" t="s">
        <v>351</v>
      </c>
      <c r="F205" s="129" t="s">
        <v>352</v>
      </c>
      <c r="G205" s="130" t="s">
        <v>128</v>
      </c>
      <c r="H205" s="131">
        <v>59.8</v>
      </c>
      <c r="I205" s="132"/>
      <c r="J205" s="133">
        <f>ROUND(I205*H205,2)</f>
        <v>0</v>
      </c>
      <c r="K205" s="134"/>
      <c r="L205" s="29"/>
      <c r="M205" s="135" t="s">
        <v>1</v>
      </c>
      <c r="N205" s="136" t="s">
        <v>38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168</v>
      </c>
      <c r="AT205" s="139" t="s">
        <v>125</v>
      </c>
      <c r="AU205" s="139" t="s">
        <v>82</v>
      </c>
      <c r="AY205" s="14" t="s">
        <v>121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4" t="s">
        <v>80</v>
      </c>
      <c r="BK205" s="140">
        <f>ROUND(I205*H205,2)</f>
        <v>0</v>
      </c>
      <c r="BL205" s="14" t="s">
        <v>168</v>
      </c>
      <c r="BM205" s="139" t="s">
        <v>353</v>
      </c>
    </row>
    <row r="206" spans="2:65" s="1" customFormat="1" ht="24.15" customHeight="1">
      <c r="B206" s="126"/>
      <c r="C206" s="127" t="s">
        <v>223</v>
      </c>
      <c r="D206" s="127" t="s">
        <v>125</v>
      </c>
      <c r="E206" s="128" t="s">
        <v>354</v>
      </c>
      <c r="F206" s="129" t="s">
        <v>355</v>
      </c>
      <c r="G206" s="130" t="s">
        <v>128</v>
      </c>
      <c r="H206" s="131">
        <v>59.8</v>
      </c>
      <c r="I206" s="132"/>
      <c r="J206" s="133">
        <f>ROUND(I206*H206,2)</f>
        <v>0</v>
      </c>
      <c r="K206" s="134"/>
      <c r="L206" s="29"/>
      <c r="M206" s="135" t="s">
        <v>1</v>
      </c>
      <c r="N206" s="136" t="s">
        <v>38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168</v>
      </c>
      <c r="AT206" s="139" t="s">
        <v>125</v>
      </c>
      <c r="AU206" s="139" t="s">
        <v>82</v>
      </c>
      <c r="AY206" s="14" t="s">
        <v>121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4" t="s">
        <v>80</v>
      </c>
      <c r="BK206" s="140">
        <f>ROUND(I206*H206,2)</f>
        <v>0</v>
      </c>
      <c r="BL206" s="14" t="s">
        <v>168</v>
      </c>
      <c r="BM206" s="139" t="s">
        <v>356</v>
      </c>
    </row>
    <row r="207" spans="2:65" s="1" customFormat="1" ht="24.15" customHeight="1">
      <c r="B207" s="126"/>
      <c r="C207" s="127" t="s">
        <v>357</v>
      </c>
      <c r="D207" s="127" t="s">
        <v>125</v>
      </c>
      <c r="E207" s="128" t="s">
        <v>358</v>
      </c>
      <c r="F207" s="129" t="s">
        <v>359</v>
      </c>
      <c r="G207" s="130" t="s">
        <v>128</v>
      </c>
      <c r="H207" s="131">
        <v>59.8</v>
      </c>
      <c r="I207" s="132"/>
      <c r="J207" s="133">
        <f>ROUND(I207*H207,2)</f>
        <v>0</v>
      </c>
      <c r="K207" s="134"/>
      <c r="L207" s="29"/>
      <c r="M207" s="135" t="s">
        <v>1</v>
      </c>
      <c r="N207" s="136" t="s">
        <v>38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168</v>
      </c>
      <c r="AT207" s="139" t="s">
        <v>125</v>
      </c>
      <c r="AU207" s="139" t="s">
        <v>82</v>
      </c>
      <c r="AY207" s="14" t="s">
        <v>121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4" t="s">
        <v>80</v>
      </c>
      <c r="BK207" s="140">
        <f>ROUND(I207*H207,2)</f>
        <v>0</v>
      </c>
      <c r="BL207" s="14" t="s">
        <v>168</v>
      </c>
      <c r="BM207" s="139" t="s">
        <v>360</v>
      </c>
    </row>
    <row r="208" spans="2:65" s="1" customFormat="1" ht="33" customHeight="1">
      <c r="B208" s="126"/>
      <c r="C208" s="127" t="s">
        <v>231</v>
      </c>
      <c r="D208" s="127" t="s">
        <v>125</v>
      </c>
      <c r="E208" s="128" t="s">
        <v>361</v>
      </c>
      <c r="F208" s="129" t="s">
        <v>362</v>
      </c>
      <c r="G208" s="130" t="s">
        <v>128</v>
      </c>
      <c r="H208" s="131">
        <v>59.8</v>
      </c>
      <c r="I208" s="132"/>
      <c r="J208" s="133">
        <f>ROUND(I208*H208,2)</f>
        <v>0</v>
      </c>
      <c r="K208" s="134"/>
      <c r="L208" s="29"/>
      <c r="M208" s="161" t="s">
        <v>1</v>
      </c>
      <c r="N208" s="162" t="s">
        <v>38</v>
      </c>
      <c r="O208" s="163"/>
      <c r="P208" s="164">
        <f>O208*H208</f>
        <v>0</v>
      </c>
      <c r="Q208" s="164">
        <v>0</v>
      </c>
      <c r="R208" s="164">
        <f>Q208*H208</f>
        <v>0</v>
      </c>
      <c r="S208" s="164">
        <v>0</v>
      </c>
      <c r="T208" s="165">
        <f>S208*H208</f>
        <v>0</v>
      </c>
      <c r="AR208" s="139" t="s">
        <v>168</v>
      </c>
      <c r="AT208" s="139" t="s">
        <v>125</v>
      </c>
      <c r="AU208" s="139" t="s">
        <v>82</v>
      </c>
      <c r="AY208" s="14" t="s">
        <v>121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4" t="s">
        <v>80</v>
      </c>
      <c r="BK208" s="140">
        <f>ROUND(I208*H208,2)</f>
        <v>0</v>
      </c>
      <c r="BL208" s="14" t="s">
        <v>168</v>
      </c>
      <c r="BM208" s="139" t="s">
        <v>363</v>
      </c>
    </row>
    <row r="209" spans="2:12" s="1" customFormat="1" ht="6.9" customHeight="1">
      <c r="B209" s="41"/>
      <c r="C209" s="42"/>
      <c r="D209" s="42"/>
      <c r="E209" s="42"/>
      <c r="F209" s="42"/>
      <c r="G209" s="42"/>
      <c r="H209" s="42"/>
      <c r="I209" s="42"/>
      <c r="J209" s="42"/>
      <c r="K209" s="42"/>
      <c r="L209" s="29"/>
    </row>
  </sheetData>
  <autoFilter ref="C130:K208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SO01 - Stavební práce</vt:lpstr>
      <vt:lpstr>'Rekapitulace stavby'!Názvy_tisku</vt:lpstr>
      <vt:lpstr>'SO01 - Stavební práce'!Názvy_tisku</vt:lpstr>
      <vt:lpstr>'Rekapitulace stavby'!Oblast_tisku</vt:lpstr>
      <vt:lpstr>'SO01 - Stavební práce'!Oblast_tisku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DESKTOP-2NDPFVB\User</dc:creator>
  <cp:lastModifiedBy>Slavíková Dagmar</cp:lastModifiedBy>
  <dcterms:created xsi:type="dcterms:W3CDTF">2024-12-19T10:55:35Z</dcterms:created>
  <dcterms:modified xsi:type="dcterms:W3CDTF">2024-12-19T11:19:10Z</dcterms:modified>
</cp:coreProperties>
</file>