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Sdilene_ULA\Usek provozne technicky\Dokumenty_Sdilene\OSUN\03_NEMCV\24 - OSUN\Požadavek VZ\2024\05_1 - 08R 2023 - Oprava koupelen + WC - ONP I, II\"/>
    </mc:Choice>
  </mc:AlternateContent>
  <bookViews>
    <workbookView xWindow="0" yWindow="0" windowWidth="17256" windowHeight="5916" firstSheet="1" activeTab="1"/>
  </bookViews>
  <sheets>
    <sheet name="Rekapitulace stavby" sheetId="1" state="veryHidden" r:id="rId1"/>
    <sheet name="SO01 - Stavební práce" sheetId="2" r:id="rId2"/>
  </sheets>
  <definedNames>
    <definedName name="_xlnm._FilterDatabase" localSheetId="1" hidden="1">'SO01 - Stavební práce'!$C$130:$K$206</definedName>
    <definedName name="_xlnm.Print_Titles" localSheetId="0">'Rekapitulace stavby'!$92:$92</definedName>
    <definedName name="_xlnm.Print_Titles" localSheetId="1">'SO01 - Stavební práce'!$130:$130</definedName>
    <definedName name="_xlnm.Print_Area" localSheetId="0">'Rekapitulace stavby'!$D$4:$AO$76,'Rekapitulace stavby'!$C$82:$AQ$96</definedName>
    <definedName name="_xlnm.Print_Area" localSheetId="1">'SO01 - Stavební práce'!$C$4:$J$76,'SO01 - Stavební práce'!$C$118:$J$206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T200" i="2" s="1"/>
  <c r="R201" i="2"/>
  <c r="R200" i="2" s="1"/>
  <c r="P201" i="2"/>
  <c r="P200" i="2" s="1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T170" i="2" s="1"/>
  <c r="R171" i="2"/>
  <c r="R170" i="2"/>
  <c r="P171" i="2"/>
  <c r="P170" i="2" s="1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T155" i="2"/>
  <c r="R156" i="2"/>
  <c r="R155" i="2" s="1"/>
  <c r="P156" i="2"/>
  <c r="P155" i="2" s="1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F125" i="2"/>
  <c r="E123" i="2"/>
  <c r="F89" i="2"/>
  <c r="E87" i="2"/>
  <c r="J24" i="2"/>
  <c r="E24" i="2"/>
  <c r="J92" i="2"/>
  <c r="J23" i="2"/>
  <c r="J21" i="2"/>
  <c r="E21" i="2"/>
  <c r="J127" i="2"/>
  <c r="J20" i="2"/>
  <c r="J18" i="2"/>
  <c r="E18" i="2"/>
  <c r="F128" i="2" s="1"/>
  <c r="J17" i="2"/>
  <c r="J15" i="2"/>
  <c r="E15" i="2"/>
  <c r="F127" i="2" s="1"/>
  <c r="J14" i="2"/>
  <c r="J12" i="2"/>
  <c r="J125" i="2"/>
  <c r="E7" i="2"/>
  <c r="E121" i="2"/>
  <c r="L90" i="1"/>
  <c r="AM90" i="1"/>
  <c r="AM89" i="1"/>
  <c r="L89" i="1"/>
  <c r="AM87" i="1"/>
  <c r="L87" i="1"/>
  <c r="L85" i="1"/>
  <c r="L84" i="1"/>
  <c r="BK205" i="2"/>
  <c r="BK199" i="2"/>
  <c r="J159" i="2"/>
  <c r="BK147" i="2"/>
  <c r="J137" i="2"/>
  <c r="J199" i="2"/>
  <c r="J194" i="2"/>
  <c r="J190" i="2"/>
  <c r="J184" i="2"/>
  <c r="J178" i="2"/>
  <c r="BK169" i="2"/>
  <c r="BK163" i="2"/>
  <c r="BK150" i="2"/>
  <c r="J138" i="2"/>
  <c r="BK196" i="2"/>
  <c r="J183" i="2"/>
  <c r="BK175" i="2"/>
  <c r="BK166" i="2"/>
  <c r="BK156" i="2"/>
  <c r="J144" i="2"/>
  <c r="AS94" i="1"/>
  <c r="J187" i="2"/>
  <c r="BK178" i="2"/>
  <c r="J169" i="2"/>
  <c r="J156" i="2"/>
  <c r="J148" i="2"/>
  <c r="BK135" i="2"/>
  <c r="J203" i="2"/>
  <c r="BK165" i="2"/>
  <c r="BK153" i="2"/>
  <c r="J145" i="2"/>
  <c r="J205" i="2"/>
  <c r="J197" i="2"/>
  <c r="J193" i="2"/>
  <c r="BK188" i="2"/>
  <c r="BK183" i="2"/>
  <c r="BK176" i="2"/>
  <c r="J171" i="2"/>
  <c r="J166" i="2"/>
  <c r="J160" i="2"/>
  <c r="J135" i="2"/>
  <c r="BK194" i="2"/>
  <c r="BK187" i="2"/>
  <c r="J179" i="2"/>
  <c r="J167" i="2"/>
  <c r="J150" i="2"/>
  <c r="J142" i="2"/>
  <c r="BK191" i="2"/>
  <c r="BK184" i="2"/>
  <c r="BK173" i="2"/>
  <c r="J163" i="2"/>
  <c r="J153" i="2"/>
  <c r="J147" i="2"/>
  <c r="J206" i="2"/>
  <c r="BK197" i="2"/>
  <c r="J158" i="2"/>
  <c r="BK144" i="2"/>
  <c r="BK134" i="2"/>
  <c r="J198" i="2"/>
  <c r="J195" i="2"/>
  <c r="J191" i="2"/>
  <c r="J185" i="2"/>
  <c r="BK182" i="2"/>
  <c r="J177" i="2"/>
  <c r="J175" i="2"/>
  <c r="J168" i="2"/>
  <c r="J164" i="2"/>
  <c r="BK161" i="2"/>
  <c r="J149" i="2"/>
  <c r="BK206" i="2"/>
  <c r="BK203" i="2"/>
  <c r="BK195" i="2"/>
  <c r="BK190" i="2"/>
  <c r="BK185" i="2"/>
  <c r="J176" i="2"/>
  <c r="J173" i="2"/>
  <c r="BK164" i="2"/>
  <c r="BK148" i="2"/>
  <c r="J140" i="2"/>
  <c r="J192" i="2"/>
  <c r="J186" i="2"/>
  <c r="BK171" i="2"/>
  <c r="J161" i="2"/>
  <c r="BK152" i="2"/>
  <c r="BK142" i="2"/>
  <c r="BK137" i="2"/>
  <c r="BK204" i="2"/>
  <c r="BK201" i="2"/>
  <c r="J162" i="2"/>
  <c r="J152" i="2"/>
  <c r="BK140" i="2"/>
  <c r="BK138" i="2"/>
  <c r="J201" i="2"/>
  <c r="J196" i="2"/>
  <c r="BK192" i="2"/>
  <c r="BK186" i="2"/>
  <c r="BK181" i="2"/>
  <c r="BK179" i="2"/>
  <c r="J174" i="2"/>
  <c r="BK167" i="2"/>
  <c r="BK162" i="2"/>
  <c r="BK159" i="2"/>
  <c r="BK141" i="2"/>
  <c r="J204" i="2"/>
  <c r="BK198" i="2"/>
  <c r="BK193" i="2"/>
  <c r="J181" i="2"/>
  <c r="BK174" i="2"/>
  <c r="J165" i="2"/>
  <c r="BK160" i="2"/>
  <c r="BK145" i="2"/>
  <c r="J134" i="2"/>
  <c r="J188" i="2"/>
  <c r="J182" i="2"/>
  <c r="BK177" i="2"/>
  <c r="BK168" i="2"/>
  <c r="BK158" i="2"/>
  <c r="BK149" i="2"/>
  <c r="J141" i="2"/>
  <c r="BK133" i="2" l="1"/>
  <c r="T133" i="2"/>
  <c r="T136" i="2"/>
  <c r="BK146" i="2"/>
  <c r="J146" i="2"/>
  <c r="J101" i="2"/>
  <c r="BK151" i="2"/>
  <c r="J151" i="2" s="1"/>
  <c r="J102" i="2" s="1"/>
  <c r="P157" i="2"/>
  <c r="P154" i="2" s="1"/>
  <c r="R172" i="2"/>
  <c r="R154" i="2" s="1"/>
  <c r="P180" i="2"/>
  <c r="R189" i="2"/>
  <c r="BK136" i="2"/>
  <c r="J136" i="2"/>
  <c r="J99" i="2"/>
  <c r="BK143" i="2"/>
  <c r="J143" i="2"/>
  <c r="J100" i="2"/>
  <c r="T143" i="2"/>
  <c r="T146" i="2"/>
  <c r="R151" i="2"/>
  <c r="R157" i="2"/>
  <c r="P172" i="2"/>
  <c r="R180" i="2"/>
  <c r="P189" i="2"/>
  <c r="P202" i="2"/>
  <c r="P133" i="2"/>
  <c r="R136" i="2"/>
  <c r="R143" i="2"/>
  <c r="P146" i="2"/>
  <c r="P151" i="2"/>
  <c r="T157" i="2"/>
  <c r="T172" i="2"/>
  <c r="T154" i="2" s="1"/>
  <c r="T180" i="2"/>
  <c r="T189" i="2"/>
  <c r="R202" i="2"/>
  <c r="R133" i="2"/>
  <c r="P136" i="2"/>
  <c r="P143" i="2"/>
  <c r="R146" i="2"/>
  <c r="T151" i="2"/>
  <c r="BK157" i="2"/>
  <c r="J157" i="2"/>
  <c r="J105" i="2" s="1"/>
  <c r="BK172" i="2"/>
  <c r="J172" i="2"/>
  <c r="J107" i="2" s="1"/>
  <c r="BK180" i="2"/>
  <c r="BK154" i="2" s="1"/>
  <c r="J154" i="2" s="1"/>
  <c r="J103" i="2" s="1"/>
  <c r="J180" i="2"/>
  <c r="J108" i="2"/>
  <c r="BK189" i="2"/>
  <c r="J189" i="2"/>
  <c r="J109" i="2"/>
  <c r="BK202" i="2"/>
  <c r="J202" i="2"/>
  <c r="J111" i="2"/>
  <c r="T202" i="2"/>
  <c r="BK170" i="2"/>
  <c r="J170" i="2"/>
  <c r="J106" i="2" s="1"/>
  <c r="BK200" i="2"/>
  <c r="J200" i="2"/>
  <c r="J110" i="2"/>
  <c r="BK155" i="2"/>
  <c r="J91" i="2"/>
  <c r="J128" i="2"/>
  <c r="BE138" i="2"/>
  <c r="BE141" i="2"/>
  <c r="BE144" i="2"/>
  <c r="BE159" i="2"/>
  <c r="BE164" i="2"/>
  <c r="BE165" i="2"/>
  <c r="BE167" i="2"/>
  <c r="BE175" i="2"/>
  <c r="BE176" i="2"/>
  <c r="BE179" i="2"/>
  <c r="BE185" i="2"/>
  <c r="E85" i="2"/>
  <c r="J89" i="2"/>
  <c r="F92" i="2"/>
  <c r="BE134" i="2"/>
  <c r="BE135" i="2"/>
  <c r="BE137" i="2"/>
  <c r="BE140" i="2"/>
  <c r="BE150" i="2"/>
  <c r="BE152" i="2"/>
  <c r="BE153" i="2"/>
  <c r="BE158" i="2"/>
  <c r="BE161" i="2"/>
  <c r="BE162" i="2"/>
  <c r="BE168" i="2"/>
  <c r="BE169" i="2"/>
  <c r="BE174" i="2"/>
  <c r="BE178" i="2"/>
  <c r="BE181" i="2"/>
  <c r="BE184" i="2"/>
  <c r="BE186" i="2"/>
  <c r="BE190" i="2"/>
  <c r="BE193" i="2"/>
  <c r="BE194" i="2"/>
  <c r="BE195" i="2"/>
  <c r="BE201" i="2"/>
  <c r="F91" i="2"/>
  <c r="BE142" i="2"/>
  <c r="BE145" i="2"/>
  <c r="BE147" i="2"/>
  <c r="BE156" i="2"/>
  <c r="BE166" i="2"/>
  <c r="BE171" i="2"/>
  <c r="BE173" i="2"/>
  <c r="BE177" i="2"/>
  <c r="BE182" i="2"/>
  <c r="BE183" i="2"/>
  <c r="BE187" i="2"/>
  <c r="BE188" i="2"/>
  <c r="BE191" i="2"/>
  <c r="BE192" i="2"/>
  <c r="BE197" i="2"/>
  <c r="BE199" i="2"/>
  <c r="BE204" i="2"/>
  <c r="BE206" i="2"/>
  <c r="BE148" i="2"/>
  <c r="BE149" i="2"/>
  <c r="BE160" i="2"/>
  <c r="BE163" i="2"/>
  <c r="BE196" i="2"/>
  <c r="BE198" i="2"/>
  <c r="BE203" i="2"/>
  <c r="BE205" i="2"/>
  <c r="F37" i="2"/>
  <c r="BD95" i="1" s="1"/>
  <c r="BD94" i="1" s="1"/>
  <c r="W33" i="1" s="1"/>
  <c r="J34" i="2"/>
  <c r="AW95" i="1"/>
  <c r="F34" i="2"/>
  <c r="BA95" i="1" s="1"/>
  <c r="BA94" i="1" s="1"/>
  <c r="W30" i="1" s="1"/>
  <c r="F36" i="2"/>
  <c r="BC95" i="1" s="1"/>
  <c r="BC94" i="1" s="1"/>
  <c r="W32" i="1" s="1"/>
  <c r="F35" i="2"/>
  <c r="BB95" i="1" s="1"/>
  <c r="BB94" i="1" s="1"/>
  <c r="W31" i="1" s="1"/>
  <c r="R132" i="2" l="1"/>
  <c r="R131" i="2" s="1"/>
  <c r="T132" i="2"/>
  <c r="T131" i="2"/>
  <c r="P132" i="2"/>
  <c r="P131" i="2"/>
  <c r="AU95" i="1" s="1"/>
  <c r="AU94" i="1" s="1"/>
  <c r="BK132" i="2"/>
  <c r="J132" i="2"/>
  <c r="J97" i="2"/>
  <c r="J155" i="2"/>
  <c r="J104" i="2"/>
  <c r="J133" i="2"/>
  <c r="J98" i="2" s="1"/>
  <c r="AW94" i="1"/>
  <c r="AK30" i="1" s="1"/>
  <c r="AX94" i="1"/>
  <c r="AY94" i="1"/>
  <c r="J33" i="2"/>
  <c r="AV95" i="1" s="1"/>
  <c r="AT95" i="1" s="1"/>
  <c r="F33" i="2"/>
  <c r="AZ95" i="1"/>
  <c r="AZ94" i="1"/>
  <c r="AV94" i="1" s="1"/>
  <c r="AK29" i="1" s="1"/>
  <c r="BK131" i="2" l="1"/>
  <c r="J131" i="2" s="1"/>
  <c r="J96" i="2" s="1"/>
  <c r="AT94" i="1"/>
  <c r="W29" i="1"/>
  <c r="J30" i="2" l="1"/>
  <c r="AG95" i="1"/>
  <c r="AG94" i="1"/>
  <c r="AK26" i="1"/>
  <c r="AK35" i="1"/>
  <c r="AN94" i="1" l="1"/>
  <c r="J39" i="2"/>
  <c r="AN95" i="1"/>
</calcChain>
</file>

<file path=xl/sharedStrings.xml><?xml version="1.0" encoding="utf-8"?>
<sst xmlns="http://schemas.openxmlformats.org/spreadsheetml/2006/main" count="1194" uniqueCount="360">
  <si>
    <t>Export Komplet</t>
  </si>
  <si>
    <t/>
  </si>
  <si>
    <t>2.0</t>
  </si>
  <si>
    <t>False</t>
  </si>
  <si>
    <t>{f14e93fc-fcd9-43cd-b88c-1ee882950723}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</si>
  <si>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</si>
  <si>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</si>
  <si>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</si>
  <si>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</si>
  <si>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</si>
  <si>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</si>
  <si>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</si>
  <si>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</si>
  <si>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</si>
  <si>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SO01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</si>
  <si>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</si>
  <si>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</si>
  <si>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KZ Chomutov - ONP KOUPELNY WC – nové zadání, další 2 patra</t>
  </si>
  <si>
    <t>KSO:</t>
  </si>
  <si>
    <t>CC-CZ:</t>
  </si>
  <si>
    <t>Místo:</t>
  </si>
  <si>
    <t xml:space="preserve"> </t>
  </si>
  <si>
    <t>Datum:</t>
  </si>
  <si>
    <t>15. 11. 2024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</si>
  <si>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</si>
  <si>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</si>
  <si>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</si>
  <si>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</si>
  <si>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</si>
  <si>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</si>
  <si>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</si>
  <si>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</si>
  <si>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</si>
  <si>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</si>
  <si>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</si>
  <si>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</si>
  <si>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</si>
  <si>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</si>
  <si>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</si>
  <si>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</si>
  <si>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</si>
  <si>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</si>
  <si>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</si>
  <si>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</si>
  <si>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</si>
  <si>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</si>
  <si>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</si>
  <si>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</si>
  <si>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</si>
  <si>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</si>
  <si>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</si>
  <si>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</si>
  <si>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</si>
  <si>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</si>
  <si>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</si>
  <si>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</si>
  <si>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</si>
  <si>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</si>
  <si>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</si>
  <si>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</si>
  <si>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</si>
  <si>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</si>
  <si>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</si>
  <si>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</si>
  <si>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</si>
  <si>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</si>
  <si>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</si>
  <si>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</si>
  <si>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</si>
  <si>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</si>
  <si>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</si>
  <si>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</si>
  <si>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</si>
  <si>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</si>
  <si>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</si>
  <si>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</si>
  <si>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</si>
  <si>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</si>
  <si>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Stavební práce</t>
  </si>
  <si>
    <t>STA</t>
  </si>
  <si>
    <t>1</t>
  </si>
  <si>
    <t>{5753a5f8-5fcb-4d59-b4d8-4d6d9c9de7e3}</t>
  </si>
  <si>
    <t>2</t>
  </si>
  <si>
    <t>KRYCÍ LIST SOUPISU PRACÍ</t>
  </si>
  <si>
    <t>Objekt:</t>
  </si>
  <si>
    <t>SO01 - Stavební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</si>
  <si>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</si>
  <si>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</si>
  <si>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</si>
  <si>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</si>
  <si>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</si>
  <si>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</si>
  <si>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</si>
  <si>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</si>
  <si>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</si>
  <si>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</si>
  <si>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</si>
  <si>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</si>
  <si>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</si>
  <si>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725 - Zdravotechnika - zařizovací předměty</t>
  </si>
  <si>
    <t xml:space="preserve">    741 - Elektroinstalace - silnoproud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</si>
  <si>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</si>
  <si>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</si>
  <si>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</si>
  <si>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</si>
  <si>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</si>
  <si>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</si>
  <si>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</si>
  <si>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</si>
  <si>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</si>
  <si>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</si>
  <si>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</si>
  <si>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</si>
  <si>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</si>
  <si>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</si>
  <si>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</si>
  <si>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</si>
  <si>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</si>
  <si>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</si>
  <si>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</si>
  <si>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</si>
  <si>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</si>
  <si>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</si>
  <si>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</si>
  <si>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32</t>
  </si>
  <si>
    <t>K</t>
  </si>
  <si>
    <t>340271021</t>
  </si>
  <si>
    <t>Zazdívka otvorů v příčkách nebo stěnách pl přes 0,25 do 1 m2 tvárnicemi pórobetonovými tl 100 mm</t>
  </si>
  <si>
    <t>m2</t>
  </si>
  <si>
    <t>4</t>
  </si>
  <si>
    <t>48</t>
  </si>
  <si>
    <t>3402V</t>
  </si>
  <si>
    <t>Zednické zapravení po vybourných k-cích</t>
  </si>
  <si>
    <t>6</t>
  </si>
  <si>
    <t>Úpravy povrchů, podlahy a osazování výplní</t>
  </si>
  <si>
    <t>34</t>
  </si>
  <si>
    <t>612325225</t>
  </si>
  <si>
    <t>Vápenocementová štuková omítka malých ploch přes 1 do 4 m2 na stěnách</t>
  </si>
  <si>
    <t>kus</t>
  </si>
  <si>
    <t>50</t>
  </si>
  <si>
    <t>631311114</t>
  </si>
  <si>
    <t>Mazanina tl přes 50 do 80 mm z betonu prostého bez zvýšených nároků na prostředí tř. C 16/20</t>
  </si>
  <si>
    <t>m3</t>
  </si>
  <si>
    <t>190215096</t>
  </si>
  <si>
    <t>VV</t>
  </si>
  <si>
    <t>(3,5*3*0,05)*2</t>
  </si>
  <si>
    <t>29</t>
  </si>
  <si>
    <t>767641800</t>
  </si>
  <si>
    <t>Demontáž zárubní dveří odřezáním plochy do 2,5 m2</t>
  </si>
  <si>
    <t>8</t>
  </si>
  <si>
    <t>30</t>
  </si>
  <si>
    <t>642942611</t>
  </si>
  <si>
    <t>Osazování zárubní nebo rámů dveřních kovových do 2,5 m2 na montážní pěnu</t>
  </si>
  <si>
    <t>10</t>
  </si>
  <si>
    <t>31</t>
  </si>
  <si>
    <t>M</t>
  </si>
  <si>
    <t>55331483</t>
  </si>
  <si>
    <t>zárubeň jednokřídlá ocelová pro zdění tl stěny 75-100mm rozměru 900/1970, 2100mm</t>
  </si>
  <si>
    <t>9</t>
  </si>
  <si>
    <t>Ostatní konstrukce a práce, bourání</t>
  </si>
  <si>
    <t>47</t>
  </si>
  <si>
    <t>962031133</t>
  </si>
  <si>
    <t>Bourání příček z cihel pálených na MVC tl do 150 mm</t>
  </si>
  <si>
    <t>14</t>
  </si>
  <si>
    <t>45</t>
  </si>
  <si>
    <t>962V</t>
  </si>
  <si>
    <t>Bourání vaničky ve sprchách</t>
  </si>
  <si>
    <t>kpl</t>
  </si>
  <si>
    <t>16</t>
  </si>
  <si>
    <t>997</t>
  </si>
  <si>
    <t>Přesun sutě</t>
  </si>
  <si>
    <t>41</t>
  </si>
  <si>
    <t>997013156</t>
  </si>
  <si>
    <t>Vnitrostaveništní doprava suti a vybouraných hmot pro budovy v přes 18 do 21 m s omezením mechanizace</t>
  </si>
  <si>
    <t>t</t>
  </si>
  <si>
    <t>18</t>
  </si>
  <si>
    <t>42</t>
  </si>
  <si>
    <t>997013501</t>
  </si>
  <si>
    <t>Odvoz suti a vybouraných hmot na skládku nebo meziskládku do 1 km se složením</t>
  </si>
  <si>
    <t>20</t>
  </si>
  <si>
    <t>43</t>
  </si>
  <si>
    <t>997013509</t>
  </si>
  <si>
    <t>Příplatek k odvozu suti a vybouraných hmot na skládku ZKD 1 km přes 1 km</t>
  </si>
  <si>
    <t>22</t>
  </si>
  <si>
    <t>44</t>
  </si>
  <si>
    <t>997013631</t>
  </si>
  <si>
    <t>Poplatek za uložení na skládce (skládkovné) stavebního odpadu směsného kód odpadu 17 09 04</t>
  </si>
  <si>
    <t>24</t>
  </si>
  <si>
    <t>998</t>
  </si>
  <si>
    <t>Přesun hmot</t>
  </si>
  <si>
    <t>39</t>
  </si>
  <si>
    <t>998017001</t>
  </si>
  <si>
    <t>Přesun hmot s omezením mechanizace pro budovy v do 6 m</t>
  </si>
  <si>
    <t>26</t>
  </si>
  <si>
    <t>40</t>
  </si>
  <si>
    <t>998018011</t>
  </si>
  <si>
    <t>Příplatek k ručnímu přesunu hmot pro budovy za zvětšený přesun ZKD 100 m</t>
  </si>
  <si>
    <t>28</t>
  </si>
  <si>
    <t>PSV</t>
  </si>
  <si>
    <t>Práce a dodávky PSV</t>
  </si>
  <si>
    <t>721</t>
  </si>
  <si>
    <t>Zdravotechnika - vnitřní kanalizace</t>
  </si>
  <si>
    <t>53</t>
  </si>
  <si>
    <t>721211421</t>
  </si>
  <si>
    <t>Vpusť podlahová se svislým odtokem DN 50/75/110 mřížka nerez 115x115</t>
  </si>
  <si>
    <t>-1757300131</t>
  </si>
  <si>
    <t>725</t>
  </si>
  <si>
    <t>Zdravotechnika - zařizovací předměty</t>
  </si>
  <si>
    <t>25</t>
  </si>
  <si>
    <t>725110814</t>
  </si>
  <si>
    <t>Demontáž klozetu Kombi</t>
  </si>
  <si>
    <t>soubor</t>
  </si>
  <si>
    <t>725112171</t>
  </si>
  <si>
    <t>Kombi klozet s hlubokým splachováním odpad vodorovný</t>
  </si>
  <si>
    <t>725210821</t>
  </si>
  <si>
    <t>Demontáž umyvadel bez výtokových armatur</t>
  </si>
  <si>
    <t>725211603</t>
  </si>
  <si>
    <t>Umyvadlo keramické bílé šířky 600 mm bez krytu na sifon připevněné na stěnu šrouby</t>
  </si>
  <si>
    <t>36</t>
  </si>
  <si>
    <t>54</t>
  </si>
  <si>
    <t>725291670</t>
  </si>
  <si>
    <t>Montáž madla invalidního krakorcového sklopného</t>
  </si>
  <si>
    <t>-1827608957</t>
  </si>
  <si>
    <t>19</t>
  </si>
  <si>
    <t>725291703</t>
  </si>
  <si>
    <t>Doplňky zařízení koupelen a záchodů smaltované madlo rovné dl 500 mm</t>
  </si>
  <si>
    <t>38</t>
  </si>
  <si>
    <t>56</t>
  </si>
  <si>
    <t>725822613</t>
  </si>
  <si>
    <t>Baterie umyvadlová stojánková páková s výpustí</t>
  </si>
  <si>
    <t>1552533169</t>
  </si>
  <si>
    <t>725840850</t>
  </si>
  <si>
    <t>Demontáž baterie sprch diferenciální do G 3/4x1</t>
  </si>
  <si>
    <t>725841312</t>
  </si>
  <si>
    <t>Baterie sprchová nástěnná páková</t>
  </si>
  <si>
    <t>46</t>
  </si>
  <si>
    <t>725V</t>
  </si>
  <si>
    <t>Demontáž a zpětní montáž ostatních prvků</t>
  </si>
  <si>
    <t>49</t>
  </si>
  <si>
    <t>725V1</t>
  </si>
  <si>
    <t>Úpravy rozvodů ZTI (voda, odpad) při rekonstrukcích</t>
  </si>
  <si>
    <t>998725201</t>
  </si>
  <si>
    <t>Přesun hmot procentní pro zařizovací předměty v objektech v do 6 m</t>
  </si>
  <si>
    <t>%</t>
  </si>
  <si>
    <t>741</t>
  </si>
  <si>
    <t>Elektroinstalace - silnoproud</t>
  </si>
  <si>
    <t>33</t>
  </si>
  <si>
    <t>741V</t>
  </si>
  <si>
    <t>Elektroinstalace - pomocné práce při rekonstukcích</t>
  </si>
  <si>
    <t>766</t>
  </si>
  <si>
    <t>Konstrukce truhlářské</t>
  </si>
  <si>
    <t>57</t>
  </si>
  <si>
    <t>766660002</t>
  </si>
  <si>
    <t>Montáž dveřních křídel otvíravých jednokřídlových š přes 0,8 m do ocelové zárubně</t>
  </si>
  <si>
    <t>-1798117822</t>
  </si>
  <si>
    <t>58</t>
  </si>
  <si>
    <t>61160053</t>
  </si>
  <si>
    <t>dveře jednokřídlé dřevěné bez povrchové úpravy plné 900x1970mm</t>
  </si>
  <si>
    <t>-917762601</t>
  </si>
  <si>
    <t>59</t>
  </si>
  <si>
    <t>766660728</t>
  </si>
  <si>
    <t>Montáž dveřního interiérového kování - zámku</t>
  </si>
  <si>
    <t>-113146812</t>
  </si>
  <si>
    <t>60</t>
  </si>
  <si>
    <t>54924013</t>
  </si>
  <si>
    <t>zámek zadlabací vložkový pravolevý rozteč 72x60mm</t>
  </si>
  <si>
    <t>-1998092091</t>
  </si>
  <si>
    <t>61</t>
  </si>
  <si>
    <t>766660729</t>
  </si>
  <si>
    <t>Montáž dveřního interiérového kování - štítku s klikou</t>
  </si>
  <si>
    <t>-1502164490</t>
  </si>
  <si>
    <t>62</t>
  </si>
  <si>
    <t>54914123</t>
  </si>
  <si>
    <t>kování rozetové klika/klika</t>
  </si>
  <si>
    <t>1255600746</t>
  </si>
  <si>
    <t>68</t>
  </si>
  <si>
    <t>998766201</t>
  </si>
  <si>
    <t>Přesun hmot procentní pro kce truhlářské v objektech v do 6 m</t>
  </si>
  <si>
    <t>31988117</t>
  </si>
  <si>
    <t>771</t>
  </si>
  <si>
    <t>Podlahy z dlaždic</t>
  </si>
  <si>
    <t>771111011</t>
  </si>
  <si>
    <t>Vysátí podkladu před pokládkou dlažby</t>
  </si>
  <si>
    <t>52</t>
  </si>
  <si>
    <t>13</t>
  </si>
  <si>
    <t>771121011</t>
  </si>
  <si>
    <t>Nátěr penetrační na podlahu</t>
  </si>
  <si>
    <t>771151012</t>
  </si>
  <si>
    <t>Samonivelační stěrka podlah pevnosti 20 MPa tl přes 3 do 5 mm</t>
  </si>
  <si>
    <t>11</t>
  </si>
  <si>
    <t>771573810</t>
  </si>
  <si>
    <t>Demontáž podlah z dlaždic keramických lepených</t>
  </si>
  <si>
    <t>771574514</t>
  </si>
  <si>
    <t>Montáž podlah keramických hladkých lepených cementovým flexibilním rychletuhnoucím lepidlem přes 4 do 6 ks/m2</t>
  </si>
  <si>
    <t>17</t>
  </si>
  <si>
    <t>59761177</t>
  </si>
  <si>
    <t>dlažba keramická nemrazuvzdorná do interiéru R9 povrch hladký/matný tl do 10mm přes 4 do 6ks/m2</t>
  </si>
  <si>
    <t>15</t>
  </si>
  <si>
    <t>771591112</t>
  </si>
  <si>
    <t>Izolace pod dlažbu nátěrem nebo stěrkou ve dvou vrstvách</t>
  </si>
  <si>
    <t>64</t>
  </si>
  <si>
    <t>998771201</t>
  </si>
  <si>
    <t>Přesun hmot procentní pro podlahy z dlaždic v objektech v do 6 m</t>
  </si>
  <si>
    <t>66</t>
  </si>
  <si>
    <t>781</t>
  </si>
  <si>
    <t>Dokončovací práce - obklady</t>
  </si>
  <si>
    <t>781111011</t>
  </si>
  <si>
    <t>Ometení (oprášení) stěny při přípravě podkladu</t>
  </si>
  <si>
    <t>781121011</t>
  </si>
  <si>
    <t>Nátěr penetrační na stěnu</t>
  </si>
  <si>
    <t>70</t>
  </si>
  <si>
    <t>7</t>
  </si>
  <si>
    <t>781131112</t>
  </si>
  <si>
    <t>Izolace pod obklad nátěrem nebo stěrkou ve dvou vrstvách</t>
  </si>
  <si>
    <t>72</t>
  </si>
  <si>
    <t>781151031</t>
  </si>
  <si>
    <t>Celoplošné vyrovnání podkladu stěrkou tl 3 mm</t>
  </si>
  <si>
    <t>74</t>
  </si>
  <si>
    <t>5</t>
  </si>
  <si>
    <t>781161012</t>
  </si>
  <si>
    <t>Montáž profilu dilatační spáry koutové bez izolace při styku podlahy se stěnou</t>
  </si>
  <si>
    <t>m</t>
  </si>
  <si>
    <t>76</t>
  </si>
  <si>
    <t>59054172</t>
  </si>
  <si>
    <t>profil dvoudílný na pero drážku s hranou dlaždice z hmoty PVC/CPE 8 mm</t>
  </si>
  <si>
    <t>78</t>
  </si>
  <si>
    <t>781473810</t>
  </si>
  <si>
    <t>Demontáž obkladů z obkladaček keramických lepených</t>
  </si>
  <si>
    <t>80</t>
  </si>
  <si>
    <t>781474111</t>
  </si>
  <si>
    <t>Montáž obkladů vnitřních keramických hladkých přes 6 do 9 ks/m2 lepených flexibilním lepidlem</t>
  </si>
  <si>
    <t>82</t>
  </si>
  <si>
    <t>59761026</t>
  </si>
  <si>
    <t>obklad keramický hladký do 12ks/m2</t>
  </si>
  <si>
    <t>84</t>
  </si>
  <si>
    <t>998781201</t>
  </si>
  <si>
    <t>Přesun hmot procentní pro obklady keramické v objektech v do 6 m</t>
  </si>
  <si>
    <t>86</t>
  </si>
  <si>
    <t>783</t>
  </si>
  <si>
    <t>Dokončovací práce - nátěry</t>
  </si>
  <si>
    <t>65</t>
  </si>
  <si>
    <t>783314101</t>
  </si>
  <si>
    <t>Základní jednonásobný syntetický nátěr zámečnických konstrukcí</t>
  </si>
  <si>
    <t>-2130987113</t>
  </si>
  <si>
    <t>784</t>
  </si>
  <si>
    <t>Dokončovací práce - malby a tapety</t>
  </si>
  <si>
    <t>35</t>
  </si>
  <si>
    <t>784121001</t>
  </si>
  <si>
    <t>Oškrabání malby v místnostech v do 3,80 m</t>
  </si>
  <si>
    <t>88</t>
  </si>
  <si>
    <t>784161411</t>
  </si>
  <si>
    <t>Celoplošné vyrovnání podkladu sádrovou stěrkou v místnostech v do 3,80 m</t>
  </si>
  <si>
    <t>90</t>
  </si>
  <si>
    <t>37</t>
  </si>
  <si>
    <t>784181121</t>
  </si>
  <si>
    <t>Hloubková jednonásobná bezbarvá penetrace podkladu v místnostech v do 3,80 m</t>
  </si>
  <si>
    <t>92</t>
  </si>
  <si>
    <t>784211101</t>
  </si>
  <si>
    <t>Dvojnásobné bílé malby ze směsí za mokra výborně oděruvzdorných v místnostech v do 3,80 m</t>
  </si>
  <si>
    <t>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</si>
</sst>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s="1" customFormat="1" ht="36.9" customHeight="1">
      <c r="AR2" s="217" t="s">
        <v>5</v>
      </c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S2" s="15" t="s">
        <v>6</v>
      </c>
      <c r="BT2" s="15" t="s">
        <v>7</v>
      </c>
    </row>
    <row r="3" spans="1:74" s="1" customFormat="1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s="1" customFormat="1" ht="24.9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s="1" customFormat="1" ht="12" customHeight="1">
      <c r="B5" s="18"/>
      <c r="D5" s="22" t="s">
        <v>13</v>
      </c>
      <c r="K5" s="182" t="s">
        <v>14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R5" s="18"/>
      <c r="BE5" s="179" t="s">
        <v>15</v>
      </c>
      <c r="BS5" s="15" t="s">
        <v>6</v>
      </c>
    </row>
    <row r="6" spans="1:74" s="1" customFormat="1" ht="36.9" customHeight="1">
      <c r="B6" s="18"/>
      <c r="D6" s="24" t="s">
        <v>16</v>
      </c>
      <c r="K6" s="184" t="s">
        <v>17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R6" s="18"/>
      <c r="BE6" s="180"/>
      <c r="BS6" s="15" t="s">
        <v>6</v>
      </c>
    </row>
    <row r="7" spans="1:74" s="1" customFormat="1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80"/>
      <c r="BS7" s="15" t="s">
        <v>6</v>
      </c>
    </row>
    <row r="8" spans="1:74" s="1" customFormat="1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80"/>
      <c r="BS8" s="15" t="s">
        <v>6</v>
      </c>
    </row>
    <row r="9" spans="1:74" s="1" customFormat="1" ht="14.4" customHeight="1">
      <c r="B9" s="18"/>
      <c r="AR9" s="18"/>
      <c r="BE9" s="180"/>
      <c r="BS9" s="15" t="s">
        <v>6</v>
      </c>
    </row>
    <row r="10" spans="1:74" s="1" customFormat="1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180"/>
      <c r="BS10" s="15" t="s">
        <v>6</v>
      </c>
    </row>
    <row r="11" spans="1:74" s="1" customFormat="1" ht="18.45" customHeight="1">
      <c r="B11" s="18"/>
      <c r="E11" s="23" t="s">
        <v>21</v>
      </c>
      <c r="AK11" s="25" t="s">
        <v>26</v>
      </c>
      <c r="AN11" s="23" t="s">
        <v>1</v>
      </c>
      <c r="AR11" s="18"/>
      <c r="BE11" s="180"/>
      <c r="BS11" s="15" t="s">
        <v>6</v>
      </c>
    </row>
    <row r="12" spans="1:74" s="1" customFormat="1" ht="6.9" customHeight="1">
      <c r="B12" s="18"/>
      <c r="AR12" s="18"/>
      <c r="BE12" s="180"/>
      <c r="BS12" s="15" t="s">
        <v>6</v>
      </c>
    </row>
    <row r="13" spans="1:74" s="1" customFormat="1" ht="12" customHeight="1">
      <c r="B13" s="18"/>
      <c r="D13" s="25" t="s">
        <v>27</v>
      </c>
      <c r="AK13" s="25" t="s">
        <v>25</v>
      </c>
      <c r="AN13" s="27" t="s">
        <v>28</v>
      </c>
      <c r="AR13" s="18"/>
      <c r="BE13" s="180"/>
      <c r="BS13" s="15" t="s">
        <v>6</v>
      </c>
    </row>
    <row r="14" spans="1:74" ht="13.2">
      <c r="B14" s="18"/>
      <c r="E14" s="185" t="s">
        <v>28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25" t="s">
        <v>26</v>
      </c>
      <c r="AN14" s="27" t="s">
        <v>28</v>
      </c>
      <c r="AR14" s="18"/>
      <c r="BE14" s="180"/>
      <c r="BS14" s="15" t="s">
        <v>6</v>
      </c>
    </row>
    <row r="15" spans="1:74" s="1" customFormat="1" ht="6.9" customHeight="1">
      <c r="B15" s="18"/>
      <c r="AR15" s="18"/>
      <c r="BE15" s="180"/>
      <c r="BS15" s="15" t="s">
        <v>3</v>
      </c>
    </row>
    <row r="16" spans="1:74" s="1" customFormat="1" ht="12" customHeight="1">
      <c r="B16" s="18"/>
      <c r="D16" s="25" t="s">
        <v>29</v>
      </c>
      <c r="AK16" s="25" t="s">
        <v>25</v>
      </c>
      <c r="AN16" s="23" t="s">
        <v>1</v>
      </c>
      <c r="AR16" s="18"/>
      <c r="BE16" s="180"/>
      <c r="BS16" s="15" t="s">
        <v>3</v>
      </c>
    </row>
    <row r="17" spans="1:71" s="1" customFormat="1" ht="18.45" customHeight="1">
      <c r="B17" s="18"/>
      <c r="E17" s="23" t="s">
        <v>21</v>
      </c>
      <c r="AK17" s="25" t="s">
        <v>26</v>
      </c>
      <c r="AN17" s="23" t="s">
        <v>1</v>
      </c>
      <c r="AR17" s="18"/>
      <c r="BE17" s="180"/>
      <c r="BS17" s="15" t="s">
        <v>3</v>
      </c>
    </row>
    <row r="18" spans="1:71" s="1" customFormat="1" ht="6.9" customHeight="1">
      <c r="B18" s="18"/>
      <c r="AR18" s="18"/>
      <c r="BE18" s="180"/>
      <c r="BS18" s="15" t="s">
        <v>6</v>
      </c>
    </row>
    <row r="19" spans="1:71" s="1" customFormat="1" ht="12" customHeight="1">
      <c r="B19" s="18"/>
      <c r="D19" s="25" t="s">
        <v>30</v>
      </c>
      <c r="AK19" s="25" t="s">
        <v>25</v>
      </c>
      <c r="AN19" s="23" t="s">
        <v>1</v>
      </c>
      <c r="AR19" s="18"/>
      <c r="BE19" s="180"/>
      <c r="BS19" s="15" t="s">
        <v>6</v>
      </c>
    </row>
    <row r="20" spans="1:71" s="1" customFormat="1" ht="18.45" customHeight="1">
      <c r="B20" s="18"/>
      <c r="E20" s="23" t="s">
        <v>21</v>
      </c>
      <c r="AK20" s="25" t="s">
        <v>26</v>
      </c>
      <c r="AN20" s="23" t="s">
        <v>1</v>
      </c>
      <c r="AR20" s="18"/>
      <c r="BE20" s="180"/>
      <c r="BS20" s="15" t="s">
        <v>31</v>
      </c>
    </row>
    <row r="21" spans="1:71" s="1" customFormat="1" ht="6.9" customHeight="1">
      <c r="B21" s="18"/>
      <c r="AR21" s="18"/>
      <c r="BE21" s="180"/>
    </row>
    <row r="22" spans="1:71" s="1" customFormat="1" ht="12" customHeight="1">
      <c r="B22" s="18"/>
      <c r="D22" s="25" t="s">
        <v>32</v>
      </c>
      <c r="AR22" s="18"/>
      <c r="BE22" s="180"/>
    </row>
    <row r="23" spans="1:71" s="1" customFormat="1" ht="16.5" customHeight="1">
      <c r="B23" s="18"/>
      <c r="E23" s="187" t="s">
        <v>1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R23" s="18"/>
      <c r="BE23" s="180"/>
    </row>
    <row r="24" spans="1:71" s="1" customFormat="1" ht="6.9" customHeight="1">
      <c r="B24" s="18"/>
      <c r="AR24" s="18"/>
      <c r="BE24" s="180"/>
    </row>
    <row r="25" spans="1:71" s="1" customFormat="1" ht="6.9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80"/>
    </row>
    <row r="26" spans="1:71" s="2" customFormat="1" ht="25.95" customHeight="1">
      <c r="A26" s="30"/>
      <c r="B26" s="31"/>
      <c r="C26" s="30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8">
        <f>ROUND(AG94,2)</f>
        <v>0</v>
      </c>
      <c r="AL26" s="189"/>
      <c r="AM26" s="189"/>
      <c r="AN26" s="189"/>
      <c r="AO26" s="189"/>
      <c r="AP26" s="30"/>
      <c r="AQ26" s="30"/>
      <c r="AR26" s="31"/>
      <c r="BE26" s="180"/>
    </row>
    <row r="27" spans="1:71" s="2" customFormat="1" ht="6.9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180"/>
    </row>
    <row r="28" spans="1:71" s="2" customFormat="1" ht="13.2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190" t="s">
        <v>34</v>
      </c>
      <c r="M28" s="190"/>
      <c r="N28" s="190"/>
      <c r="O28" s="190"/>
      <c r="P28" s="190"/>
      <c r="Q28" s="30"/>
      <c r="R28" s="30"/>
      <c r="S28" s="30"/>
      <c r="T28" s="30"/>
      <c r="U28" s="30"/>
      <c r="V28" s="30"/>
      <c r="W28" s="190" t="s">
        <v>35</v>
      </c>
      <c r="X28" s="190"/>
      <c r="Y28" s="190"/>
      <c r="Z28" s="190"/>
      <c r="AA28" s="190"/>
      <c r="AB28" s="190"/>
      <c r="AC28" s="190"/>
      <c r="AD28" s="190"/>
      <c r="AE28" s="190"/>
      <c r="AF28" s="30"/>
      <c r="AG28" s="30"/>
      <c r="AH28" s="30"/>
      <c r="AI28" s="30"/>
      <c r="AJ28" s="30"/>
      <c r="AK28" s="190" t="s">
        <v>36</v>
      </c>
      <c r="AL28" s="190"/>
      <c r="AM28" s="190"/>
      <c r="AN28" s="190"/>
      <c r="AO28" s="190"/>
      <c r="AP28" s="30"/>
      <c r="AQ28" s="30"/>
      <c r="AR28" s="31"/>
      <c r="BE28" s="180"/>
    </row>
    <row r="29" spans="1:71" s="3" customFormat="1" ht="14.4" customHeight="1">
      <c r="B29" s="35"/>
      <c r="D29" s="25" t="s">
        <v>37</v>
      </c>
      <c r="F29" s="25" t="s">
        <v>38</v>
      </c>
      <c r="L29" s="193">
        <v>0.21</v>
      </c>
      <c r="M29" s="192"/>
      <c r="N29" s="192"/>
      <c r="O29" s="192"/>
      <c r="P29" s="192"/>
      <c r="W29" s="191">
        <f>ROUND(AZ94, 2)</f>
        <v>0</v>
      </c>
      <c r="X29" s="192"/>
      <c r="Y29" s="192"/>
      <c r="Z29" s="192"/>
      <c r="AA29" s="192"/>
      <c r="AB29" s="192"/>
      <c r="AC29" s="192"/>
      <c r="AD29" s="192"/>
      <c r="AE29" s="192"/>
      <c r="AK29" s="191">
        <f>ROUND(AV94, 2)</f>
        <v>0</v>
      </c>
      <c r="AL29" s="192"/>
      <c r="AM29" s="192"/>
      <c r="AN29" s="192"/>
      <c r="AO29" s="192"/>
      <c r="AR29" s="35"/>
      <c r="BE29" s="181"/>
    </row>
    <row r="30" spans="1:71" s="3" customFormat="1" ht="14.4" customHeight="1">
      <c r="B30" s="35"/>
      <c r="F30" s="25" t="s">
        <v>39</v>
      </c>
      <c r="L30" s="193">
        <v>0.12</v>
      </c>
      <c r="M30" s="192"/>
      <c r="N30" s="192"/>
      <c r="O30" s="192"/>
      <c r="P30" s="192"/>
      <c r="W30" s="191">
        <f>ROUND(BA94, 2)</f>
        <v>0</v>
      </c>
      <c r="X30" s="192"/>
      <c r="Y30" s="192"/>
      <c r="Z30" s="192"/>
      <c r="AA30" s="192"/>
      <c r="AB30" s="192"/>
      <c r="AC30" s="192"/>
      <c r="AD30" s="192"/>
      <c r="AE30" s="192"/>
      <c r="AK30" s="191">
        <f>ROUND(AW94, 2)</f>
        <v>0</v>
      </c>
      <c r="AL30" s="192"/>
      <c r="AM30" s="192"/>
      <c r="AN30" s="192"/>
      <c r="AO30" s="192"/>
      <c r="AR30" s="35"/>
      <c r="BE30" s="181"/>
    </row>
    <row r="31" spans="1:71" s="3" customFormat="1" ht="14.4" hidden="1" customHeight="1">
      <c r="B31" s="35"/>
      <c r="F31" s="25" t="s">
        <v>40</v>
      </c>
      <c r="L31" s="193">
        <v>0.21</v>
      </c>
      <c r="M31" s="192"/>
      <c r="N31" s="192"/>
      <c r="O31" s="192"/>
      <c r="P31" s="192"/>
      <c r="W31" s="191">
        <f>ROUND(BB94, 2)</f>
        <v>0</v>
      </c>
      <c r="X31" s="192"/>
      <c r="Y31" s="192"/>
      <c r="Z31" s="192"/>
      <c r="AA31" s="192"/>
      <c r="AB31" s="192"/>
      <c r="AC31" s="192"/>
      <c r="AD31" s="192"/>
      <c r="AE31" s="192"/>
      <c r="AK31" s="191">
        <v>0</v>
      </c>
      <c r="AL31" s="192"/>
      <c r="AM31" s="192"/>
      <c r="AN31" s="192"/>
      <c r="AO31" s="192"/>
      <c r="AR31" s="35"/>
      <c r="BE31" s="181"/>
    </row>
    <row r="32" spans="1:71" s="3" customFormat="1" ht="14.4" hidden="1" customHeight="1">
      <c r="B32" s="35"/>
      <c r="F32" s="25" t="s">
        <v>41</v>
      </c>
      <c r="L32" s="193">
        <v>0.12</v>
      </c>
      <c r="M32" s="192"/>
      <c r="N32" s="192"/>
      <c r="O32" s="192"/>
      <c r="P32" s="192"/>
      <c r="W32" s="191">
        <f>ROUND(BC94, 2)</f>
        <v>0</v>
      </c>
      <c r="X32" s="192"/>
      <c r="Y32" s="192"/>
      <c r="Z32" s="192"/>
      <c r="AA32" s="192"/>
      <c r="AB32" s="192"/>
      <c r="AC32" s="192"/>
      <c r="AD32" s="192"/>
      <c r="AE32" s="192"/>
      <c r="AK32" s="191">
        <v>0</v>
      </c>
      <c r="AL32" s="192"/>
      <c r="AM32" s="192"/>
      <c r="AN32" s="192"/>
      <c r="AO32" s="192"/>
      <c r="AR32" s="35"/>
      <c r="BE32" s="181"/>
    </row>
    <row r="33" spans="1:57" s="3" customFormat="1" ht="14.4" hidden="1" customHeight="1">
      <c r="B33" s="35"/>
      <c r="F33" s="25" t="s">
        <v>42</v>
      </c>
      <c r="L33" s="193">
        <v>0</v>
      </c>
      <c r="M33" s="192"/>
      <c r="N33" s="192"/>
      <c r="O33" s="192"/>
      <c r="P33" s="192"/>
      <c r="W33" s="191">
        <f>ROUND(BD94, 2)</f>
        <v>0</v>
      </c>
      <c r="X33" s="192"/>
      <c r="Y33" s="192"/>
      <c r="Z33" s="192"/>
      <c r="AA33" s="192"/>
      <c r="AB33" s="192"/>
      <c r="AC33" s="192"/>
      <c r="AD33" s="192"/>
      <c r="AE33" s="192"/>
      <c r="AK33" s="191">
        <v>0</v>
      </c>
      <c r="AL33" s="192"/>
      <c r="AM33" s="192"/>
      <c r="AN33" s="192"/>
      <c r="AO33" s="192"/>
      <c r="AR33" s="35"/>
      <c r="BE33" s="181"/>
    </row>
    <row r="34" spans="1:57" s="2" customFormat="1" ht="6.9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180"/>
    </row>
    <row r="35" spans="1:57" s="2" customFormat="1" ht="25.95" customHeight="1">
      <c r="A35" s="30"/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194" t="s">
        <v>45</v>
      </c>
      <c r="Y35" s="195"/>
      <c r="Z35" s="195"/>
      <c r="AA35" s="195"/>
      <c r="AB35" s="195"/>
      <c r="AC35" s="38"/>
      <c r="AD35" s="38"/>
      <c r="AE35" s="38"/>
      <c r="AF35" s="38"/>
      <c r="AG35" s="38"/>
      <c r="AH35" s="38"/>
      <c r="AI35" s="38"/>
      <c r="AJ35" s="38"/>
      <c r="AK35" s="196">
        <f>SUM(AK26:AK33)</f>
        <v>0</v>
      </c>
      <c r="AL35" s="195"/>
      <c r="AM35" s="195"/>
      <c r="AN35" s="195"/>
      <c r="AO35" s="197"/>
      <c r="AP35" s="36"/>
      <c r="AQ35" s="36"/>
      <c r="AR35" s="31"/>
      <c r="BE35" s="30"/>
    </row>
    <row r="36" spans="1:57" s="2" customFormat="1" ht="6.9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" customHeight="1">
      <c r="B38" s="18"/>
      <c r="AR38" s="18"/>
    </row>
    <row r="39" spans="1:57" s="1" customFormat="1" ht="14.4" customHeight="1">
      <c r="B39" s="18"/>
      <c r="AR39" s="18"/>
    </row>
    <row r="40" spans="1:57" s="1" customFormat="1" ht="14.4" customHeight="1">
      <c r="B40" s="18"/>
      <c r="AR40" s="18"/>
    </row>
    <row r="41" spans="1:57" s="1" customFormat="1" ht="14.4" customHeight="1">
      <c r="B41" s="18"/>
      <c r="AR41" s="18"/>
    </row>
    <row r="42" spans="1:57" s="1" customFormat="1" ht="14.4" customHeight="1">
      <c r="B42" s="18"/>
      <c r="AR42" s="18"/>
    </row>
    <row r="43" spans="1:57" s="1" customFormat="1" ht="14.4" customHeight="1">
      <c r="B43" s="18"/>
      <c r="AR43" s="18"/>
    </row>
    <row r="44" spans="1:57" s="1" customFormat="1" ht="14.4" customHeight="1">
      <c r="B44" s="18"/>
      <c r="AR44" s="18"/>
    </row>
    <row r="45" spans="1:57" s="1" customFormat="1" ht="14.4" customHeight="1">
      <c r="B45" s="18"/>
      <c r="AR45" s="18"/>
    </row>
    <row r="46" spans="1:57" s="1" customFormat="1" ht="14.4" customHeight="1">
      <c r="B46" s="18"/>
      <c r="AR46" s="18"/>
    </row>
    <row r="47" spans="1:57" s="1" customFormat="1" ht="14.4" customHeight="1">
      <c r="B47" s="18"/>
      <c r="AR47" s="18"/>
    </row>
    <row r="48" spans="1:57" s="1" customFormat="1" ht="14.4" customHeight="1">
      <c r="B48" s="18"/>
      <c r="AR48" s="18"/>
    </row>
    <row r="49" spans="1:57" s="2" customFormat="1" ht="14.4" customHeight="1">
      <c r="B49" s="40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40"/>
    </row>
    <row r="50" spans="1:57" ht="10.199999999999999">
      <c r="B50" s="18"/>
      <c r="AR50" s="18"/>
    </row>
    <row r="51" spans="1:57" ht="10.199999999999999">
      <c r="B51" s="18"/>
      <c r="AR51" s="18"/>
    </row>
    <row r="52" spans="1:57" ht="10.199999999999999">
      <c r="B52" s="18"/>
      <c r="AR52" s="18"/>
    </row>
    <row r="53" spans="1:57" ht="10.199999999999999">
      <c r="B53" s="18"/>
      <c r="AR53" s="18"/>
    </row>
    <row r="54" spans="1:57" ht="10.199999999999999">
      <c r="B54" s="18"/>
      <c r="AR54" s="18"/>
    </row>
    <row r="55" spans="1:57" ht="10.199999999999999">
      <c r="B55" s="18"/>
      <c r="AR55" s="18"/>
    </row>
    <row r="56" spans="1:57" ht="10.199999999999999">
      <c r="B56" s="18"/>
      <c r="AR56" s="18"/>
    </row>
    <row r="57" spans="1:57" ht="10.199999999999999">
      <c r="B57" s="18"/>
      <c r="AR57" s="18"/>
    </row>
    <row r="58" spans="1:57" ht="10.199999999999999">
      <c r="B58" s="18"/>
      <c r="AR58" s="18"/>
    </row>
    <row r="59" spans="1:57" ht="10.199999999999999">
      <c r="B59" s="18"/>
      <c r="AR59" s="18"/>
    </row>
    <row r="60" spans="1:57" s="2" customFormat="1" ht="13.2">
      <c r="A60" s="30"/>
      <c r="B60" s="31"/>
      <c r="C60" s="30"/>
      <c r="D60" s="43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48</v>
      </c>
      <c r="AI60" s="33"/>
      <c r="AJ60" s="33"/>
      <c r="AK60" s="33"/>
      <c r="AL60" s="33"/>
      <c r="AM60" s="43" t="s">
        <v>49</v>
      </c>
      <c r="AN60" s="33"/>
      <c r="AO60" s="33"/>
      <c r="AP60" s="30"/>
      <c r="AQ60" s="30"/>
      <c r="AR60" s="31"/>
      <c r="BE60" s="30"/>
    </row>
    <row r="61" spans="1:57" ht="10.199999999999999">
      <c r="B61" s="18"/>
      <c r="AR61" s="18"/>
    </row>
    <row r="62" spans="1:57" ht="10.199999999999999">
      <c r="B62" s="18"/>
      <c r="AR62" s="18"/>
    </row>
    <row r="63" spans="1:57" ht="10.199999999999999">
      <c r="B63" s="18"/>
      <c r="AR63" s="18"/>
    </row>
    <row r="64" spans="1:57" s="2" customFormat="1" ht="13.2">
      <c r="A64" s="30"/>
      <c r="B64" s="31"/>
      <c r="C64" s="30"/>
      <c r="D64" s="41" t="s">
        <v>50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51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 ht="10.199999999999999">
      <c r="B65" s="18"/>
      <c r="AR65" s="18"/>
    </row>
    <row r="66" spans="1:57" ht="10.199999999999999">
      <c r="B66" s="18"/>
      <c r="AR66" s="18"/>
    </row>
    <row r="67" spans="1:57" ht="10.199999999999999">
      <c r="B67" s="18"/>
      <c r="AR67" s="18"/>
    </row>
    <row r="68" spans="1:57" ht="10.199999999999999">
      <c r="B68" s="18"/>
      <c r="AR68" s="18"/>
    </row>
    <row r="69" spans="1:57" ht="10.199999999999999">
      <c r="B69" s="18"/>
      <c r="AR69" s="18"/>
    </row>
    <row r="70" spans="1:57" ht="10.199999999999999">
      <c r="B70" s="18"/>
      <c r="AR70" s="18"/>
    </row>
    <row r="71" spans="1:57" ht="10.199999999999999">
      <c r="B71" s="18"/>
      <c r="AR71" s="18"/>
    </row>
    <row r="72" spans="1:57" ht="10.199999999999999">
      <c r="B72" s="18"/>
      <c r="AR72" s="18"/>
    </row>
    <row r="73" spans="1:57" ht="10.199999999999999">
      <c r="B73" s="18"/>
      <c r="AR73" s="18"/>
    </row>
    <row r="74" spans="1:57" ht="10.199999999999999">
      <c r="B74" s="18"/>
      <c r="AR74" s="18"/>
    </row>
    <row r="75" spans="1:57" s="2" customFormat="1" ht="13.2">
      <c r="A75" s="30"/>
      <c r="B75" s="31"/>
      <c r="C75" s="30"/>
      <c r="D75" s="43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48</v>
      </c>
      <c r="AI75" s="33"/>
      <c r="AJ75" s="33"/>
      <c r="AK75" s="33"/>
      <c r="AL75" s="33"/>
      <c r="AM75" s="43" t="s">
        <v>49</v>
      </c>
      <c r="AN75" s="33"/>
      <c r="AO75" s="33"/>
      <c r="AP75" s="30"/>
      <c r="AQ75" s="30"/>
      <c r="AR75" s="31"/>
      <c r="BE75" s="30"/>
    </row>
    <row r="76" spans="1:57" s="2" customFormat="1" ht="10.199999999999999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" customHeight="1">
      <c r="A82" s="30"/>
      <c r="B82" s="31"/>
      <c r="C82" s="19" t="s">
        <v>52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5" t="s">
        <v>13</v>
      </c>
      <c r="L84" s="4" t="str">
        <f>K5</f>
        <v>SO01</v>
      </c>
      <c r="AR84" s="49"/>
    </row>
    <row r="85" spans="1:91" s="5" customFormat="1" ht="36.9" customHeight="1">
      <c r="B85" s="50"/>
      <c r="C85" s="51" t="s">
        <v>16</v>
      </c>
      <c r="L85" s="198" t="str">
        <f>K6</f>
        <v>KZ Chomutov - ONP KOUPELNY WC – nové zadání, další 2 patra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R85" s="50"/>
    </row>
    <row r="86" spans="1:91" s="2" customFormat="1" ht="6.9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5" t="s">
        <v>20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 xml:space="preserve"> 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22</v>
      </c>
      <c r="AJ87" s="30"/>
      <c r="AK87" s="30"/>
      <c r="AL87" s="30"/>
      <c r="AM87" s="200" t="str">
        <f>IF(AN8= "","",AN8)</f>
        <v>15. 11. 2024</v>
      </c>
      <c r="AN87" s="200"/>
      <c r="AO87" s="30"/>
      <c r="AP87" s="30"/>
      <c r="AQ87" s="30"/>
      <c r="AR87" s="31"/>
      <c r="BE87" s="30"/>
    </row>
    <row r="88" spans="1:91" s="2" customFormat="1" ht="6.9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15" customHeight="1">
      <c r="A89" s="30"/>
      <c r="B89" s="31"/>
      <c r="C89" s="25" t="s">
        <v>24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29</v>
      </c>
      <c r="AJ89" s="30"/>
      <c r="AK89" s="30"/>
      <c r="AL89" s="30"/>
      <c r="AM89" s="201" t="str">
        <f>IF(E17="","",E17)</f>
        <v xml:space="preserve"> </v>
      </c>
      <c r="AN89" s="202"/>
      <c r="AO89" s="202"/>
      <c r="AP89" s="202"/>
      <c r="AQ89" s="30"/>
      <c r="AR89" s="31"/>
      <c r="AS89" s="203" t="s">
        <v>53</v>
      </c>
      <c r="AT89" s="204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15" customHeight="1">
      <c r="A90" s="30"/>
      <c r="B90" s="31"/>
      <c r="C90" s="25" t="s">
        <v>27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30</v>
      </c>
      <c r="AJ90" s="30"/>
      <c r="AK90" s="30"/>
      <c r="AL90" s="30"/>
      <c r="AM90" s="201" t="str">
        <f>IF(E20="","",E20)</f>
        <v xml:space="preserve"> </v>
      </c>
      <c r="AN90" s="202"/>
      <c r="AO90" s="202"/>
      <c r="AP90" s="202"/>
      <c r="AQ90" s="30"/>
      <c r="AR90" s="31"/>
      <c r="AS90" s="205"/>
      <c r="AT90" s="206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8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05"/>
      <c r="AT91" s="206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207" t="s">
        <v>54</v>
      </c>
      <c r="D92" s="208"/>
      <c r="E92" s="208"/>
      <c r="F92" s="208"/>
      <c r="G92" s="208"/>
      <c r="H92" s="58"/>
      <c r="I92" s="209" t="s">
        <v>55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10" t="s">
        <v>56</v>
      </c>
      <c r="AH92" s="208"/>
      <c r="AI92" s="208"/>
      <c r="AJ92" s="208"/>
      <c r="AK92" s="208"/>
      <c r="AL92" s="208"/>
      <c r="AM92" s="208"/>
      <c r="AN92" s="209" t="s">
        <v>57</v>
      </c>
      <c r="AO92" s="208"/>
      <c r="AP92" s="211"/>
      <c r="AQ92" s="59" t="s">
        <v>58</v>
      </c>
      <c r="AR92" s="31"/>
      <c r="AS92" s="60" t="s">
        <v>59</v>
      </c>
      <c r="AT92" s="61" t="s">
        <v>60</v>
      </c>
      <c r="AU92" s="61" t="s">
        <v>61</v>
      </c>
      <c r="AV92" s="61" t="s">
        <v>62</v>
      </c>
      <c r="AW92" s="61" t="s">
        <v>63</v>
      </c>
      <c r="AX92" s="61" t="s">
        <v>64</v>
      </c>
      <c r="AY92" s="61" t="s">
        <v>65</v>
      </c>
      <c r="AZ92" s="61" t="s">
        <v>66</v>
      </c>
      <c r="BA92" s="61" t="s">
        <v>67</v>
      </c>
      <c r="BB92" s="61" t="s">
        <v>68</v>
      </c>
      <c r="BC92" s="61" t="s">
        <v>69</v>
      </c>
      <c r="BD92" s="62" t="s">
        <v>70</v>
      </c>
      <c r="BE92" s="30"/>
    </row>
    <row r="93" spans="1:91" s="2" customFormat="1" ht="10.8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" customHeight="1">
      <c r="B94" s="66"/>
      <c r="C94" s="67" t="s">
        <v>71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15">
        <f>ROUND(AG95,2)</f>
        <v>0</v>
      </c>
      <c r="AH94" s="215"/>
      <c r="AI94" s="215"/>
      <c r="AJ94" s="215"/>
      <c r="AK94" s="215"/>
      <c r="AL94" s="215"/>
      <c r="AM94" s="215"/>
      <c r="AN94" s="216">
        <f>SUM(AG94,AT94)</f>
        <v>0</v>
      </c>
      <c r="AO94" s="216"/>
      <c r="AP94" s="216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72</v>
      </c>
      <c r="BT94" s="75" t="s">
        <v>73</v>
      </c>
      <c r="BU94" s="76" t="s">
        <v>74</v>
      </c>
      <c r="BV94" s="75" t="s">
        <v>75</v>
      </c>
      <c r="BW94" s="75" t="s">
        <v>4</v>
      </c>
      <c r="BX94" s="75" t="s">
        <v>76</v>
      </c>
      <c r="CL94" s="75" t="s">
        <v>1</v>
      </c>
    </row>
    <row r="95" spans="1:91" s="7" customFormat="1" ht="16.5" customHeight="1">
      <c r="A95" s="77" t="s">
        <v>77</v>
      </c>
      <c r="B95" s="78"/>
      <c r="C95" s="79"/>
      <c r="D95" s="214" t="s">
        <v>14</v>
      </c>
      <c r="E95" s="214"/>
      <c r="F95" s="214"/>
      <c r="G95" s="214"/>
      <c r="H95" s="214"/>
      <c r="I95" s="80"/>
      <c r="J95" s="214" t="s">
        <v>78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2">
        <f>'SO01 - Stavební práce'!J30</f>
        <v>0</v>
      </c>
      <c r="AH95" s="213"/>
      <c r="AI95" s="213"/>
      <c r="AJ95" s="213"/>
      <c r="AK95" s="213"/>
      <c r="AL95" s="213"/>
      <c r="AM95" s="213"/>
      <c r="AN95" s="212">
        <f>SUM(AG95,AT95)</f>
        <v>0</v>
      </c>
      <c r="AO95" s="213"/>
      <c r="AP95" s="213"/>
      <c r="AQ95" s="81" t="s">
        <v>79</v>
      </c>
      <c r="AR95" s="78"/>
      <c r="AS95" s="82">
        <v>0</v>
      </c>
      <c r="AT95" s="83">
        <f>ROUND(SUM(AV95:AW95),2)</f>
        <v>0</v>
      </c>
      <c r="AU95" s="84">
        <f>'SO01 - Stavební práce'!P131</f>
        <v>0</v>
      </c>
      <c r="AV95" s="83">
        <f>'SO01 - Stavební práce'!J33</f>
        <v>0</v>
      </c>
      <c r="AW95" s="83">
        <f>'SO01 - Stavební práce'!J34</f>
        <v>0</v>
      </c>
      <c r="AX95" s="83">
        <f>'SO01 - Stavební práce'!J35</f>
        <v>0</v>
      </c>
      <c r="AY95" s="83">
        <f>'SO01 - Stavební práce'!J36</f>
        <v>0</v>
      </c>
      <c r="AZ95" s="83">
        <f>'SO01 - Stavební práce'!F33</f>
        <v>0</v>
      </c>
      <c r="BA95" s="83">
        <f>'SO01 - Stavební práce'!F34</f>
        <v>0</v>
      </c>
      <c r="BB95" s="83">
        <f>'SO01 - Stavební práce'!F35</f>
        <v>0</v>
      </c>
      <c r="BC95" s="83">
        <f>'SO01 - Stavební práce'!F36</f>
        <v>0</v>
      </c>
      <c r="BD95" s="85">
        <f>'SO01 - Stavební práce'!F37</f>
        <v>0</v>
      </c>
      <c r="BT95" s="86" t="s">
        <v>80</v>
      </c>
      <c r="BV95" s="86" t="s">
        <v>75</v>
      </c>
      <c r="BW95" s="86" t="s">
        <v>81</v>
      </c>
      <c r="BX95" s="86" t="s">
        <v>4</v>
      </c>
      <c r="CL95" s="86" t="s">
        <v>1</v>
      </c>
      <c r="CM95" s="86" t="s">
        <v>82</v>
      </c>
    </row>
    <row r="96" spans="1:91" s="2" customFormat="1" ht="30" customHeight="1">
      <c r="A96" s="30"/>
      <c r="B96" s="31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1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</row>
    <row r="97" spans="1:57" s="2" customFormat="1" ht="6.9" customHeight="1">
      <c r="A97" s="30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01 - Stavební prá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7"/>
  <sheetViews>
    <sheetView showGridLines="0" tabSelected="1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217" t="s">
        <v>5</v>
      </c>
      <c r="M2" s="183"/>
      <c r="N2" s="183"/>
      <c r="O2" s="183"/>
      <c r="P2" s="183"/>
      <c r="Q2" s="183"/>
      <c r="R2" s="183"/>
      <c r="S2" s="183"/>
      <c r="T2" s="183"/>
      <c r="U2" s="183"/>
      <c r="V2" s="183"/>
      <c r="AT2" s="15" t="s">
        <v>81</v>
      </c>
    </row>
    <row r="3" spans="1:46" s="1" customFormat="1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82</v>
      </c>
    </row>
    <row r="4" spans="1:46" s="1" customFormat="1" ht="24.9" customHeight="1">
      <c r="B4" s="18"/>
      <c r="D4" s="19" t="s">
        <v>83</v>
      </c>
      <c r="L4" s="18"/>
      <c r="M4" s="87" t="s">
        <v>10</v>
      </c>
      <c r="AT4" s="15" t="s">
        <v>3</v>
      </c>
    </row>
    <row r="5" spans="1:46" s="1" customFormat="1" ht="6.9" customHeight="1">
      <c r="B5" s="18"/>
      <c r="L5" s="18"/>
    </row>
    <row r="6" spans="1:46" s="1" customFormat="1" ht="12" customHeight="1">
      <c r="B6" s="18"/>
      <c r="D6" s="25" t="s">
        <v>16</v>
      </c>
      <c r="L6" s="18"/>
    </row>
    <row r="7" spans="1:46" s="1" customFormat="1" ht="26.25" customHeight="1">
      <c r="B7" s="18"/>
      <c r="E7" s="218" t="str">
        <f>'Rekapitulace stavby'!K6</f>
        <v>KZ Chomutov - ONP KOUPELNY WC – nové zadání, další 2 patra</v>
      </c>
      <c r="F7" s="219"/>
      <c r="G7" s="219"/>
      <c r="H7" s="219"/>
      <c r="L7" s="18"/>
    </row>
    <row r="8" spans="1:46" s="2" customFormat="1" ht="12" customHeight="1">
      <c r="A8" s="30"/>
      <c r="B8" s="31"/>
      <c r="C8" s="30"/>
      <c r="D8" s="25" t="s">
        <v>84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198" t="s">
        <v>85</v>
      </c>
      <c r="F9" s="220"/>
      <c r="G9" s="220"/>
      <c r="H9" s="220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0.199999999999999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3" t="str">
        <f>'Rekapitulace stavby'!AN8</f>
        <v>15. 11. 2024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3" t="str">
        <f>IF('Rekapitulace stavby'!E11="","",'Rekapitulace stavby'!E11)</f>
        <v xml:space="preserve"> </v>
      </c>
      <c r="F15" s="30"/>
      <c r="G15" s="30"/>
      <c r="H15" s="30"/>
      <c r="I15" s="25" t="s">
        <v>26</v>
      </c>
      <c r="J15" s="23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5" t="s">
        <v>27</v>
      </c>
      <c r="E17" s="30"/>
      <c r="F17" s="30"/>
      <c r="G17" s="30"/>
      <c r="H17" s="30"/>
      <c r="I17" s="25" t="s">
        <v>25</v>
      </c>
      <c r="J17" s="26" t="str">
        <f>'Rekapitulace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21" t="str">
        <f>'Rekapitulace stavby'!E14</f>
        <v>Vyplň údaj</v>
      </c>
      <c r="F18" s="182"/>
      <c r="G18" s="182"/>
      <c r="H18" s="182"/>
      <c r="I18" s="25" t="s">
        <v>26</v>
      </c>
      <c r="J18" s="26" t="str">
        <f>'Rekapitulace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5" t="s">
        <v>29</v>
      </c>
      <c r="E20" s="30"/>
      <c r="F20" s="30"/>
      <c r="G20" s="30"/>
      <c r="H20" s="30"/>
      <c r="I20" s="25" t="s">
        <v>25</v>
      </c>
      <c r="J20" s="23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3" t="str">
        <f>IF('Rekapitulace stavby'!E17="","",'Rekapitulace stavby'!E17)</f>
        <v xml:space="preserve"> </v>
      </c>
      <c r="F21" s="30"/>
      <c r="G21" s="30"/>
      <c r="H21" s="30"/>
      <c r="I21" s="25" t="s">
        <v>26</v>
      </c>
      <c r="J21" s="23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5" t="s">
        <v>30</v>
      </c>
      <c r="E23" s="30"/>
      <c r="F23" s="30"/>
      <c r="G23" s="30"/>
      <c r="H23" s="30"/>
      <c r="I23" s="25" t="s">
        <v>25</v>
      </c>
      <c r="J23" s="23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3" t="str">
        <f>IF('Rekapitulace stavby'!E20="","",'Rekapitulace stavby'!E20)</f>
        <v xml:space="preserve"> </v>
      </c>
      <c r="F24" s="30"/>
      <c r="G24" s="30"/>
      <c r="H24" s="30"/>
      <c r="I24" s="25" t="s">
        <v>26</v>
      </c>
      <c r="J24" s="23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5" t="s">
        <v>32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88"/>
      <c r="B27" s="89"/>
      <c r="C27" s="88"/>
      <c r="D27" s="88"/>
      <c r="E27" s="187" t="s">
        <v>1</v>
      </c>
      <c r="F27" s="187"/>
      <c r="G27" s="187"/>
      <c r="H27" s="187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s="2" customFormat="1" ht="6.9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91" t="s">
        <v>33</v>
      </c>
      <c r="E30" s="30"/>
      <c r="F30" s="30"/>
      <c r="G30" s="30"/>
      <c r="H30" s="30"/>
      <c r="I30" s="30"/>
      <c r="J30" s="69">
        <f>ROUND(J131,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" customHeight="1">
      <c r="A32" s="30"/>
      <c r="B32" s="31"/>
      <c r="C32" s="30"/>
      <c r="D32" s="30"/>
      <c r="E32" s="30"/>
      <c r="F32" s="34" t="s">
        <v>35</v>
      </c>
      <c r="G32" s="30"/>
      <c r="H32" s="30"/>
      <c r="I32" s="34" t="s">
        <v>34</v>
      </c>
      <c r="J32" s="34" t="s">
        <v>36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" customHeight="1">
      <c r="A33" s="30"/>
      <c r="B33" s="31"/>
      <c r="C33" s="30"/>
      <c r="D33" s="92" t="s">
        <v>37</v>
      </c>
      <c r="E33" s="25" t="s">
        <v>38</v>
      </c>
      <c r="F33" s="93">
        <f>ROUND((SUM(BE131:BE206)),  2)</f>
        <v>0</v>
      </c>
      <c r="G33" s="30"/>
      <c r="H33" s="30"/>
      <c r="I33" s="94">
        <v>0.21</v>
      </c>
      <c r="J33" s="93">
        <f>ROUND(((SUM(BE131:BE206))*I33),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" customHeight="1">
      <c r="A34" s="30"/>
      <c r="B34" s="31"/>
      <c r="C34" s="30"/>
      <c r="D34" s="30"/>
      <c r="E34" s="25" t="s">
        <v>39</v>
      </c>
      <c r="F34" s="93">
        <f>ROUND((SUM(BF131:BF206)),  2)</f>
        <v>0</v>
      </c>
      <c r="G34" s="30"/>
      <c r="H34" s="30"/>
      <c r="I34" s="94">
        <v>0.12</v>
      </c>
      <c r="J34" s="93">
        <f>ROUND(((SUM(BF131:BF206))*I34),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" hidden="1" customHeight="1">
      <c r="A35" s="30"/>
      <c r="B35" s="31"/>
      <c r="C35" s="30"/>
      <c r="D35" s="30"/>
      <c r="E35" s="25" t="s">
        <v>40</v>
      </c>
      <c r="F35" s="93">
        <f>ROUND((SUM(BG131:BG206)),  2)</f>
        <v>0</v>
      </c>
      <c r="G35" s="30"/>
      <c r="H35" s="30"/>
      <c r="I35" s="94">
        <v>0.21</v>
      </c>
      <c r="J35" s="9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" hidden="1" customHeight="1">
      <c r="A36" s="30"/>
      <c r="B36" s="31"/>
      <c r="C36" s="30"/>
      <c r="D36" s="30"/>
      <c r="E36" s="25" t="s">
        <v>41</v>
      </c>
      <c r="F36" s="93">
        <f>ROUND((SUM(BH131:BH206)),  2)</f>
        <v>0</v>
      </c>
      <c r="G36" s="30"/>
      <c r="H36" s="30"/>
      <c r="I36" s="94">
        <v>0.12</v>
      </c>
      <c r="J36" s="9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" hidden="1" customHeight="1">
      <c r="A37" s="30"/>
      <c r="B37" s="31"/>
      <c r="C37" s="30"/>
      <c r="D37" s="30"/>
      <c r="E37" s="25" t="s">
        <v>42</v>
      </c>
      <c r="F37" s="93">
        <f>ROUND((SUM(BI131:BI206)),  2)</f>
        <v>0</v>
      </c>
      <c r="G37" s="30"/>
      <c r="H37" s="30"/>
      <c r="I37" s="94">
        <v>0</v>
      </c>
      <c r="J37" s="9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95"/>
      <c r="D39" s="96" t="s">
        <v>43</v>
      </c>
      <c r="E39" s="58"/>
      <c r="F39" s="58"/>
      <c r="G39" s="97" t="s">
        <v>44</v>
      </c>
      <c r="H39" s="98" t="s">
        <v>45</v>
      </c>
      <c r="I39" s="58"/>
      <c r="J39" s="99">
        <f>SUM(J30:J37)</f>
        <v>0</v>
      </c>
      <c r="K39" s="10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" customHeight="1">
      <c r="B41" s="18"/>
      <c r="L41" s="18"/>
    </row>
    <row r="42" spans="1:31" s="1" customFormat="1" ht="14.4" customHeight="1">
      <c r="B42" s="18"/>
      <c r="L42" s="18"/>
    </row>
    <row r="43" spans="1:31" s="1" customFormat="1" ht="14.4" customHeight="1">
      <c r="B43" s="18"/>
      <c r="L43" s="18"/>
    </row>
    <row r="44" spans="1:31" s="1" customFormat="1" ht="14.4" customHeight="1">
      <c r="B44" s="18"/>
      <c r="L44" s="18"/>
    </row>
    <row r="45" spans="1:31" s="1" customFormat="1" ht="14.4" customHeight="1">
      <c r="B45" s="18"/>
      <c r="L45" s="18"/>
    </row>
    <row r="46" spans="1:31" s="1" customFormat="1" ht="14.4" customHeight="1">
      <c r="B46" s="18"/>
      <c r="L46" s="18"/>
    </row>
    <row r="47" spans="1:31" s="1" customFormat="1" ht="14.4" customHeight="1">
      <c r="B47" s="18"/>
      <c r="L47" s="18"/>
    </row>
    <row r="48" spans="1:31" s="1" customFormat="1" ht="14.4" customHeight="1">
      <c r="B48" s="18"/>
      <c r="L48" s="18"/>
    </row>
    <row r="49" spans="1:31" s="1" customFormat="1" ht="14.4" customHeight="1">
      <c r="B49" s="18"/>
      <c r="L49" s="18"/>
    </row>
    <row r="50" spans="1:31" s="2" customFormat="1" ht="14.4" customHeight="1">
      <c r="B50" s="40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40"/>
    </row>
    <row r="51" spans="1:31" ht="10.199999999999999">
      <c r="B51" s="18"/>
      <c r="L51" s="18"/>
    </row>
    <row r="52" spans="1:31" ht="10.199999999999999">
      <c r="B52" s="18"/>
      <c r="L52" s="18"/>
    </row>
    <row r="53" spans="1:31" ht="10.199999999999999">
      <c r="B53" s="18"/>
      <c r="L53" s="18"/>
    </row>
    <row r="54" spans="1:31" ht="10.199999999999999">
      <c r="B54" s="18"/>
      <c r="L54" s="18"/>
    </row>
    <row r="55" spans="1:31" ht="10.199999999999999">
      <c r="B55" s="18"/>
      <c r="L55" s="18"/>
    </row>
    <row r="56" spans="1:31" ht="10.199999999999999">
      <c r="B56" s="18"/>
      <c r="L56" s="18"/>
    </row>
    <row r="57" spans="1:31" ht="10.199999999999999">
      <c r="B57" s="18"/>
      <c r="L57" s="18"/>
    </row>
    <row r="58" spans="1:31" ht="10.199999999999999">
      <c r="B58" s="18"/>
      <c r="L58" s="18"/>
    </row>
    <row r="59" spans="1:31" ht="10.199999999999999">
      <c r="B59" s="18"/>
      <c r="L59" s="18"/>
    </row>
    <row r="60" spans="1:31" ht="10.199999999999999">
      <c r="B60" s="18"/>
      <c r="L60" s="18"/>
    </row>
    <row r="61" spans="1:31" s="2" customFormat="1" ht="13.2">
      <c r="A61" s="30"/>
      <c r="B61" s="31"/>
      <c r="C61" s="30"/>
      <c r="D61" s="43" t="s">
        <v>48</v>
      </c>
      <c r="E61" s="33"/>
      <c r="F61" s="101" t="s">
        <v>49</v>
      </c>
      <c r="G61" s="43" t="s">
        <v>48</v>
      </c>
      <c r="H61" s="33"/>
      <c r="I61" s="33"/>
      <c r="J61" s="102" t="s">
        <v>49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0.199999999999999">
      <c r="B62" s="18"/>
      <c r="L62" s="18"/>
    </row>
    <row r="63" spans="1:31" ht="10.199999999999999">
      <c r="B63" s="18"/>
      <c r="L63" s="18"/>
    </row>
    <row r="64" spans="1:31" ht="10.199999999999999">
      <c r="B64" s="18"/>
      <c r="L64" s="18"/>
    </row>
    <row r="65" spans="1:31" s="2" customFormat="1" ht="13.2">
      <c r="A65" s="30"/>
      <c r="B65" s="31"/>
      <c r="C65" s="30"/>
      <c r="D65" s="41" t="s">
        <v>50</v>
      </c>
      <c r="E65" s="44"/>
      <c r="F65" s="44"/>
      <c r="G65" s="41" t="s">
        <v>51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0.199999999999999">
      <c r="B66" s="18"/>
      <c r="L66" s="18"/>
    </row>
    <row r="67" spans="1:31" ht="10.199999999999999">
      <c r="B67" s="18"/>
      <c r="L67" s="18"/>
    </row>
    <row r="68" spans="1:31" ht="10.199999999999999">
      <c r="B68" s="18"/>
      <c r="L68" s="18"/>
    </row>
    <row r="69" spans="1:31" ht="10.199999999999999">
      <c r="B69" s="18"/>
      <c r="L69" s="18"/>
    </row>
    <row r="70" spans="1:31" ht="10.199999999999999">
      <c r="B70" s="18"/>
      <c r="L70" s="18"/>
    </row>
    <row r="71" spans="1:31" ht="10.199999999999999">
      <c r="B71" s="18"/>
      <c r="L71" s="18"/>
    </row>
    <row r="72" spans="1:31" ht="10.199999999999999">
      <c r="B72" s="18"/>
      <c r="L72" s="18"/>
    </row>
    <row r="73" spans="1:31" ht="10.199999999999999">
      <c r="B73" s="18"/>
      <c r="L73" s="18"/>
    </row>
    <row r="74" spans="1:31" ht="10.199999999999999">
      <c r="B74" s="18"/>
      <c r="L74" s="18"/>
    </row>
    <row r="75" spans="1:31" ht="10.199999999999999">
      <c r="B75" s="18"/>
      <c r="L75" s="18"/>
    </row>
    <row r="76" spans="1:31" s="2" customFormat="1" ht="13.2">
      <c r="A76" s="30"/>
      <c r="B76" s="31"/>
      <c r="C76" s="30"/>
      <c r="D76" s="43" t="s">
        <v>48</v>
      </c>
      <c r="E76" s="33"/>
      <c r="F76" s="101" t="s">
        <v>49</v>
      </c>
      <c r="G76" s="43" t="s">
        <v>48</v>
      </c>
      <c r="H76" s="33"/>
      <c r="I76" s="33"/>
      <c r="J76" s="102" t="s">
        <v>49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" hidden="1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" hidden="1" customHeight="1">
      <c r="A82" s="30"/>
      <c r="B82" s="31"/>
      <c r="C82" s="19" t="s">
        <v>86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" hidden="1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hidden="1" customHeight="1">
      <c r="A85" s="30"/>
      <c r="B85" s="31"/>
      <c r="C85" s="30"/>
      <c r="D85" s="30"/>
      <c r="E85" s="218" t="str">
        <f>E7</f>
        <v>KZ Chomutov - ONP KOUPELNY WC – nové zadání, další 2 patra</v>
      </c>
      <c r="F85" s="219"/>
      <c r="G85" s="219"/>
      <c r="H85" s="219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84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hidden="1" customHeight="1">
      <c r="A87" s="30"/>
      <c r="B87" s="31"/>
      <c r="C87" s="30"/>
      <c r="D87" s="30"/>
      <c r="E87" s="198" t="str">
        <f>E9</f>
        <v>SO01 - Stavební práce</v>
      </c>
      <c r="F87" s="220"/>
      <c r="G87" s="220"/>
      <c r="H87" s="220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" hidden="1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20</v>
      </c>
      <c r="D89" s="30"/>
      <c r="E89" s="30"/>
      <c r="F89" s="23" t="str">
        <f>F12</f>
        <v xml:space="preserve"> </v>
      </c>
      <c r="G89" s="30"/>
      <c r="H89" s="30"/>
      <c r="I89" s="25" t="s">
        <v>22</v>
      </c>
      <c r="J89" s="53" t="str">
        <f>IF(J12="","",J12)</f>
        <v>15. 11. 2024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" hidden="1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15" hidden="1" customHeight="1">
      <c r="A91" s="30"/>
      <c r="B91" s="31"/>
      <c r="C91" s="25" t="s">
        <v>24</v>
      </c>
      <c r="D91" s="30"/>
      <c r="E91" s="30"/>
      <c r="F91" s="23" t="str">
        <f>E15</f>
        <v xml:space="preserve"> </v>
      </c>
      <c r="G91" s="30"/>
      <c r="H91" s="30"/>
      <c r="I91" s="25" t="s">
        <v>29</v>
      </c>
      <c r="J91" s="28" t="str">
        <f>E21</f>
        <v xml:space="preserve"> 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15" hidden="1" customHeight="1">
      <c r="A92" s="30"/>
      <c r="B92" s="31"/>
      <c r="C92" s="25" t="s">
        <v>27</v>
      </c>
      <c r="D92" s="30"/>
      <c r="E92" s="30"/>
      <c r="F92" s="23" t="str">
        <f>IF(E18="","",E18)</f>
        <v>Vyplň údaj</v>
      </c>
      <c r="G92" s="30"/>
      <c r="H92" s="30"/>
      <c r="I92" s="25" t="s">
        <v>30</v>
      </c>
      <c r="J92" s="28" t="str">
        <f>E24</f>
        <v xml:space="preserve"> 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03" t="s">
        <v>87</v>
      </c>
      <c r="D94" s="95"/>
      <c r="E94" s="95"/>
      <c r="F94" s="95"/>
      <c r="G94" s="95"/>
      <c r="H94" s="95"/>
      <c r="I94" s="95"/>
      <c r="J94" s="104" t="s">
        <v>88</v>
      </c>
      <c r="K94" s="9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8" hidden="1" customHeight="1">
      <c r="A96" s="30"/>
      <c r="B96" s="31"/>
      <c r="C96" s="105" t="s">
        <v>89</v>
      </c>
      <c r="D96" s="30"/>
      <c r="E96" s="30"/>
      <c r="F96" s="30"/>
      <c r="G96" s="30"/>
      <c r="H96" s="30"/>
      <c r="I96" s="30"/>
      <c r="J96" s="69">
        <f>J131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90</v>
      </c>
    </row>
    <row r="97" spans="1:31" s="9" customFormat="1" ht="24.9" hidden="1" customHeight="1">
      <c r="B97" s="106"/>
      <c r="D97" s="107" t="s">
        <v>91</v>
      </c>
      <c r="E97" s="108"/>
      <c r="F97" s="108"/>
      <c r="G97" s="108"/>
      <c r="H97" s="108"/>
      <c r="I97" s="108"/>
      <c r="J97" s="109">
        <f>J132</f>
        <v>0</v>
      </c>
      <c r="L97" s="106"/>
    </row>
    <row r="98" spans="1:31" s="10" customFormat="1" ht="19.95" hidden="1" customHeight="1">
      <c r="B98" s="110"/>
      <c r="D98" s="111" t="s">
        <v>92</v>
      </c>
      <c r="E98" s="112"/>
      <c r="F98" s="112"/>
      <c r="G98" s="112"/>
      <c r="H98" s="112"/>
      <c r="I98" s="112"/>
      <c r="J98" s="113">
        <f>J133</f>
        <v>0</v>
      </c>
      <c r="L98" s="110"/>
    </row>
    <row r="99" spans="1:31" s="10" customFormat="1" ht="19.95" hidden="1" customHeight="1">
      <c r="B99" s="110"/>
      <c r="D99" s="111" t="s">
        <v>93</v>
      </c>
      <c r="E99" s="112"/>
      <c r="F99" s="112"/>
      <c r="G99" s="112"/>
      <c r="H99" s="112"/>
      <c r="I99" s="112"/>
      <c r="J99" s="113">
        <f>J136</f>
        <v>0</v>
      </c>
      <c r="L99" s="110"/>
    </row>
    <row r="100" spans="1:31" s="10" customFormat="1" ht="19.95" hidden="1" customHeight="1">
      <c r="B100" s="110"/>
      <c r="D100" s="111" t="s">
        <v>94</v>
      </c>
      <c r="E100" s="112"/>
      <c r="F100" s="112"/>
      <c r="G100" s="112"/>
      <c r="H100" s="112"/>
      <c r="I100" s="112"/>
      <c r="J100" s="113">
        <f>J143</f>
        <v>0</v>
      </c>
      <c r="L100" s="110"/>
    </row>
    <row r="101" spans="1:31" s="10" customFormat="1" ht="19.95" hidden="1" customHeight="1">
      <c r="B101" s="110"/>
      <c r="D101" s="111" t="s">
        <v>95</v>
      </c>
      <c r="E101" s="112"/>
      <c r="F101" s="112"/>
      <c r="G101" s="112"/>
      <c r="H101" s="112"/>
      <c r="I101" s="112"/>
      <c r="J101" s="113">
        <f>J146</f>
        <v>0</v>
      </c>
      <c r="L101" s="110"/>
    </row>
    <row r="102" spans="1:31" s="10" customFormat="1" ht="19.95" hidden="1" customHeight="1">
      <c r="B102" s="110"/>
      <c r="D102" s="111" t="s">
        <v>96</v>
      </c>
      <c r="E102" s="112"/>
      <c r="F102" s="112"/>
      <c r="G102" s="112"/>
      <c r="H102" s="112"/>
      <c r="I102" s="112"/>
      <c r="J102" s="113">
        <f>J151</f>
        <v>0</v>
      </c>
      <c r="L102" s="110"/>
    </row>
    <row r="103" spans="1:31" s="9" customFormat="1" ht="24.9" hidden="1" customHeight="1">
      <c r="B103" s="106"/>
      <c r="D103" s="107" t="s">
        <v>97</v>
      </c>
      <c r="E103" s="108"/>
      <c r="F103" s="108"/>
      <c r="G103" s="108"/>
      <c r="H103" s="108"/>
      <c r="I103" s="108"/>
      <c r="J103" s="109">
        <f>J154</f>
        <v>0</v>
      </c>
      <c r="L103" s="106"/>
    </row>
    <row r="104" spans="1:31" s="10" customFormat="1" ht="19.95" hidden="1" customHeight="1">
      <c r="B104" s="110"/>
      <c r="D104" s="111" t="s">
        <v>98</v>
      </c>
      <c r="E104" s="112"/>
      <c r="F104" s="112"/>
      <c r="G104" s="112"/>
      <c r="H104" s="112"/>
      <c r="I104" s="112"/>
      <c r="J104" s="113">
        <f>J155</f>
        <v>0</v>
      </c>
      <c r="L104" s="110"/>
    </row>
    <row r="105" spans="1:31" s="10" customFormat="1" ht="19.95" hidden="1" customHeight="1">
      <c r="B105" s="110"/>
      <c r="D105" s="111" t="s">
        <v>99</v>
      </c>
      <c r="E105" s="112"/>
      <c r="F105" s="112"/>
      <c r="G105" s="112"/>
      <c r="H105" s="112"/>
      <c r="I105" s="112"/>
      <c r="J105" s="113">
        <f>J157</f>
        <v>0</v>
      </c>
      <c r="L105" s="110"/>
    </row>
    <row r="106" spans="1:31" s="10" customFormat="1" ht="19.95" hidden="1" customHeight="1">
      <c r="B106" s="110"/>
      <c r="D106" s="111" t="s">
        <v>100</v>
      </c>
      <c r="E106" s="112"/>
      <c r="F106" s="112"/>
      <c r="G106" s="112"/>
      <c r="H106" s="112"/>
      <c r="I106" s="112"/>
      <c r="J106" s="113">
        <f>J170</f>
        <v>0</v>
      </c>
      <c r="L106" s="110"/>
    </row>
    <row r="107" spans="1:31" s="10" customFormat="1" ht="19.95" hidden="1" customHeight="1">
      <c r="B107" s="110"/>
      <c r="D107" s="111" t="s">
        <v>101</v>
      </c>
      <c r="E107" s="112"/>
      <c r="F107" s="112"/>
      <c r="G107" s="112"/>
      <c r="H107" s="112"/>
      <c r="I107" s="112"/>
      <c r="J107" s="113">
        <f>J172</f>
        <v>0</v>
      </c>
      <c r="L107" s="110"/>
    </row>
    <row r="108" spans="1:31" s="10" customFormat="1" ht="19.95" hidden="1" customHeight="1">
      <c r="B108" s="110"/>
      <c r="D108" s="111" t="s">
        <v>102</v>
      </c>
      <c r="E108" s="112"/>
      <c r="F108" s="112"/>
      <c r="G108" s="112"/>
      <c r="H108" s="112"/>
      <c r="I108" s="112"/>
      <c r="J108" s="113">
        <f>J180</f>
        <v>0</v>
      </c>
      <c r="L108" s="110"/>
    </row>
    <row r="109" spans="1:31" s="10" customFormat="1" ht="19.95" hidden="1" customHeight="1">
      <c r="B109" s="110"/>
      <c r="D109" s="111" t="s">
        <v>103</v>
      </c>
      <c r="E109" s="112"/>
      <c r="F109" s="112"/>
      <c r="G109" s="112"/>
      <c r="H109" s="112"/>
      <c r="I109" s="112"/>
      <c r="J109" s="113">
        <f>J189</f>
        <v>0</v>
      </c>
      <c r="L109" s="110"/>
    </row>
    <row r="110" spans="1:31" s="10" customFormat="1" ht="19.95" hidden="1" customHeight="1">
      <c r="B110" s="110"/>
      <c r="D110" s="111" t="s">
        <v>104</v>
      </c>
      <c r="E110" s="112"/>
      <c r="F110" s="112"/>
      <c r="G110" s="112"/>
      <c r="H110" s="112"/>
      <c r="I110" s="112"/>
      <c r="J110" s="113">
        <f>J200</f>
        <v>0</v>
      </c>
      <c r="L110" s="110"/>
    </row>
    <row r="111" spans="1:31" s="10" customFormat="1" ht="19.95" hidden="1" customHeight="1">
      <c r="B111" s="110"/>
      <c r="D111" s="111" t="s">
        <v>105</v>
      </c>
      <c r="E111" s="112"/>
      <c r="F111" s="112"/>
      <c r="G111" s="112"/>
      <c r="H111" s="112"/>
      <c r="I111" s="112"/>
      <c r="J111" s="113">
        <f>J202</f>
        <v>0</v>
      </c>
      <c r="L111" s="110"/>
    </row>
    <row r="112" spans="1:31" s="2" customFormat="1" ht="21.75" hidden="1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31" s="2" customFormat="1" ht="6.9" hidden="1" customHeight="1">
      <c r="A113" s="30"/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ht="10.199999999999999" hidden="1"/>
    <row r="115" spans="1:31" ht="10.199999999999999" hidden="1"/>
    <row r="116" spans="1:31" ht="10.199999999999999" hidden="1"/>
    <row r="117" spans="1:31" s="2" customFormat="1" ht="6.9" customHeight="1">
      <c r="A117" s="30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24.9" customHeight="1">
      <c r="A118" s="30"/>
      <c r="B118" s="31"/>
      <c r="C118" s="19" t="s">
        <v>106</v>
      </c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6.9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5" t="s">
        <v>16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26.25" customHeight="1">
      <c r="A121" s="30"/>
      <c r="B121" s="31"/>
      <c r="C121" s="30"/>
      <c r="D121" s="30"/>
      <c r="E121" s="218" t="str">
        <f>E7</f>
        <v>KZ Chomutov - ONP KOUPELNY WC – nové zadání, další 2 patra</v>
      </c>
      <c r="F121" s="219"/>
      <c r="G121" s="219"/>
      <c r="H121" s="219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2" customHeight="1">
      <c r="A122" s="30"/>
      <c r="B122" s="31"/>
      <c r="C122" s="25" t="s">
        <v>84</v>
      </c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6.5" customHeight="1">
      <c r="A123" s="30"/>
      <c r="B123" s="31"/>
      <c r="C123" s="30"/>
      <c r="D123" s="30"/>
      <c r="E123" s="198" t="str">
        <f>E9</f>
        <v>SO01 - Stavební práce</v>
      </c>
      <c r="F123" s="220"/>
      <c r="G123" s="220"/>
      <c r="H123" s="22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2" customHeight="1">
      <c r="A125" s="30"/>
      <c r="B125" s="31"/>
      <c r="C125" s="25" t="s">
        <v>20</v>
      </c>
      <c r="D125" s="30"/>
      <c r="E125" s="30"/>
      <c r="F125" s="23" t="str">
        <f>F12</f>
        <v xml:space="preserve"> </v>
      </c>
      <c r="G125" s="30"/>
      <c r="H125" s="30"/>
      <c r="I125" s="25" t="s">
        <v>22</v>
      </c>
      <c r="J125" s="53" t="str">
        <f>IF(J12="","",J12)</f>
        <v>15. 11. 2024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6.9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5.15" customHeight="1">
      <c r="A127" s="30"/>
      <c r="B127" s="31"/>
      <c r="C127" s="25" t="s">
        <v>24</v>
      </c>
      <c r="D127" s="30"/>
      <c r="E127" s="30"/>
      <c r="F127" s="23" t="str">
        <f>E15</f>
        <v xml:space="preserve"> </v>
      </c>
      <c r="G127" s="30"/>
      <c r="H127" s="30"/>
      <c r="I127" s="25" t="s">
        <v>29</v>
      </c>
      <c r="J127" s="28" t="str">
        <f>E21</f>
        <v xml:space="preserve"> 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5.15" customHeight="1">
      <c r="A128" s="30"/>
      <c r="B128" s="31"/>
      <c r="C128" s="25" t="s">
        <v>27</v>
      </c>
      <c r="D128" s="30"/>
      <c r="E128" s="30"/>
      <c r="F128" s="23" t="str">
        <f>IF(E18="","",E18)</f>
        <v>Vyplň údaj</v>
      </c>
      <c r="G128" s="30"/>
      <c r="H128" s="30"/>
      <c r="I128" s="25" t="s">
        <v>30</v>
      </c>
      <c r="J128" s="28" t="str">
        <f>E24</f>
        <v xml:space="preserve"> </v>
      </c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10.35" customHeight="1">
      <c r="A129" s="30"/>
      <c r="B129" s="31"/>
      <c r="C129" s="30"/>
      <c r="D129" s="30"/>
      <c r="E129" s="30"/>
      <c r="F129" s="30"/>
      <c r="G129" s="30"/>
      <c r="H129" s="30"/>
      <c r="I129" s="30"/>
      <c r="J129" s="30"/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11" customFormat="1" ht="29.25" customHeight="1">
      <c r="A130" s="114"/>
      <c r="B130" s="115"/>
      <c r="C130" s="116" t="s">
        <v>107</v>
      </c>
      <c r="D130" s="117" t="s">
        <v>58</v>
      </c>
      <c r="E130" s="117" t="s">
        <v>54</v>
      </c>
      <c r="F130" s="117" t="s">
        <v>55</v>
      </c>
      <c r="G130" s="117" t="s">
        <v>108</v>
      </c>
      <c r="H130" s="117" t="s">
        <v>109</v>
      </c>
      <c r="I130" s="117" t="s">
        <v>110</v>
      </c>
      <c r="J130" s="118" t="s">
        <v>88</v>
      </c>
      <c r="K130" s="119" t="s">
        <v>111</v>
      </c>
      <c r="L130" s="120"/>
      <c r="M130" s="60" t="s">
        <v>1</v>
      </c>
      <c r="N130" s="61" t="s">
        <v>37</v>
      </c>
      <c r="O130" s="61" t="s">
        <v>112</v>
      </c>
      <c r="P130" s="61" t="s">
        <v>113</v>
      </c>
      <c r="Q130" s="61" t="s">
        <v>114</v>
      </c>
      <c r="R130" s="61" t="s">
        <v>115</v>
      </c>
      <c r="S130" s="61" t="s">
        <v>116</v>
      </c>
      <c r="T130" s="62" t="s">
        <v>117</v>
      </c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</row>
    <row r="131" spans="1:65" s="2" customFormat="1" ht="22.8" customHeight="1">
      <c r="A131" s="30"/>
      <c r="B131" s="31"/>
      <c r="C131" s="67" t="s">
        <v>118</v>
      </c>
      <c r="D131" s="30"/>
      <c r="E131" s="30"/>
      <c r="F131" s="30"/>
      <c r="G131" s="30"/>
      <c r="H131" s="30"/>
      <c r="I131" s="30"/>
      <c r="J131" s="121">
        <f>BK131</f>
        <v>0</v>
      </c>
      <c r="K131" s="30"/>
      <c r="L131" s="31"/>
      <c r="M131" s="63"/>
      <c r="N131" s="54"/>
      <c r="O131" s="64"/>
      <c r="P131" s="122">
        <f>P132+P154</f>
        <v>0</v>
      </c>
      <c r="Q131" s="64"/>
      <c r="R131" s="122">
        <f>R132+R154</f>
        <v>2.461751</v>
      </c>
      <c r="S131" s="64"/>
      <c r="T131" s="123">
        <f>T132+T154</f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T131" s="15" t="s">
        <v>72</v>
      </c>
      <c r="AU131" s="15" t="s">
        <v>90</v>
      </c>
      <c r="BK131" s="124">
        <f>BK132+BK154</f>
        <v>0</v>
      </c>
    </row>
    <row r="132" spans="1:65" s="12" customFormat="1" ht="25.95" customHeight="1">
      <c r="B132" s="125"/>
      <c r="D132" s="126" t="s">
        <v>72</v>
      </c>
      <c r="E132" s="127" t="s">
        <v>119</v>
      </c>
      <c r="F132" s="127" t="s">
        <v>120</v>
      </c>
      <c r="I132" s="128"/>
      <c r="J132" s="129">
        <f>BK132</f>
        <v>0</v>
      </c>
      <c r="L132" s="125"/>
      <c r="M132" s="130"/>
      <c r="N132" s="131"/>
      <c r="O132" s="131"/>
      <c r="P132" s="132">
        <f>P133+P136+P143+P146+P151</f>
        <v>0</v>
      </c>
      <c r="Q132" s="131"/>
      <c r="R132" s="132">
        <f>R133+R136+R143+R146+R151</f>
        <v>2.4160710000000001</v>
      </c>
      <c r="S132" s="131"/>
      <c r="T132" s="133">
        <f>T133+T136+T143+T146+T151</f>
        <v>0</v>
      </c>
      <c r="AR132" s="126" t="s">
        <v>80</v>
      </c>
      <c r="AT132" s="134" t="s">
        <v>72</v>
      </c>
      <c r="AU132" s="134" t="s">
        <v>73</v>
      </c>
      <c r="AY132" s="126" t="s">
        <v>121</v>
      </c>
      <c r="BK132" s="135">
        <f>BK133+BK136+BK143+BK146+BK151</f>
        <v>0</v>
      </c>
    </row>
    <row r="133" spans="1:65" s="12" customFormat="1" ht="22.8" customHeight="1">
      <c r="B133" s="125"/>
      <c r="D133" s="126" t="s">
        <v>72</v>
      </c>
      <c r="E133" s="136" t="s">
        <v>122</v>
      </c>
      <c r="F133" s="136" t="s">
        <v>123</v>
      </c>
      <c r="I133" s="128"/>
      <c r="J133" s="137">
        <f>BK133</f>
        <v>0</v>
      </c>
      <c r="L133" s="125"/>
      <c r="M133" s="130"/>
      <c r="N133" s="131"/>
      <c r="O133" s="131"/>
      <c r="P133" s="132">
        <f>SUM(P134:P135)</f>
        <v>0</v>
      </c>
      <c r="Q133" s="131"/>
      <c r="R133" s="132">
        <f>SUM(R134:R135)</f>
        <v>0</v>
      </c>
      <c r="S133" s="131"/>
      <c r="T133" s="133">
        <f>SUM(T134:T135)</f>
        <v>0</v>
      </c>
      <c r="AR133" s="126" t="s">
        <v>80</v>
      </c>
      <c r="AT133" s="134" t="s">
        <v>72</v>
      </c>
      <c r="AU133" s="134" t="s">
        <v>80</v>
      </c>
      <c r="AY133" s="126" t="s">
        <v>121</v>
      </c>
      <c r="BK133" s="135">
        <f>SUM(BK134:BK135)</f>
        <v>0</v>
      </c>
    </row>
    <row r="134" spans="1:65" s="2" customFormat="1" ht="33" customHeight="1">
      <c r="A134" s="30"/>
      <c r="B134" s="138"/>
      <c r="C134" s="139" t="s">
        <v>124</v>
      </c>
      <c r="D134" s="139" t="s">
        <v>125</v>
      </c>
      <c r="E134" s="140" t="s">
        <v>126</v>
      </c>
      <c r="F134" s="141" t="s">
        <v>127</v>
      </c>
      <c r="G134" s="142" t="s">
        <v>128</v>
      </c>
      <c r="H134" s="143">
        <v>2.4</v>
      </c>
      <c r="I134" s="144"/>
      <c r="J134" s="145">
        <f>ROUND(I134*H134,2)</f>
        <v>0</v>
      </c>
      <c r="K134" s="146"/>
      <c r="L134" s="31"/>
      <c r="M134" s="147" t="s">
        <v>1</v>
      </c>
      <c r="N134" s="148" t="s">
        <v>38</v>
      </c>
      <c r="O134" s="56"/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1" t="s">
        <v>129</v>
      </c>
      <c r="AT134" s="151" t="s">
        <v>125</v>
      </c>
      <c r="AU134" s="151" t="s">
        <v>82</v>
      </c>
      <c r="AY134" s="15" t="s">
        <v>121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5" t="s">
        <v>80</v>
      </c>
      <c r="BK134" s="152">
        <f>ROUND(I134*H134,2)</f>
        <v>0</v>
      </c>
      <c r="BL134" s="15" t="s">
        <v>129</v>
      </c>
      <c r="BM134" s="151" t="s">
        <v>82</v>
      </c>
    </row>
    <row r="135" spans="1:65" s="2" customFormat="1" ht="16.5" customHeight="1">
      <c r="A135" s="30"/>
      <c r="B135" s="138"/>
      <c r="C135" s="139" t="s">
        <v>130</v>
      </c>
      <c r="D135" s="139" t="s">
        <v>125</v>
      </c>
      <c r="E135" s="140" t="s">
        <v>131</v>
      </c>
      <c r="F135" s="141" t="s">
        <v>132</v>
      </c>
      <c r="G135" s="142" t="s">
        <v>128</v>
      </c>
      <c r="H135" s="143">
        <v>2</v>
      </c>
      <c r="I135" s="144"/>
      <c r="J135" s="145">
        <f>ROUND(I135*H135,2)</f>
        <v>0</v>
      </c>
      <c r="K135" s="146"/>
      <c r="L135" s="31"/>
      <c r="M135" s="147" t="s">
        <v>1</v>
      </c>
      <c r="N135" s="148" t="s">
        <v>38</v>
      </c>
      <c r="O135" s="56"/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1" t="s">
        <v>129</v>
      </c>
      <c r="AT135" s="151" t="s">
        <v>125</v>
      </c>
      <c r="AU135" s="151" t="s">
        <v>82</v>
      </c>
      <c r="AY135" s="15" t="s">
        <v>121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5" t="s">
        <v>80</v>
      </c>
      <c r="BK135" s="152">
        <f>ROUND(I135*H135,2)</f>
        <v>0</v>
      </c>
      <c r="BL135" s="15" t="s">
        <v>129</v>
      </c>
      <c r="BM135" s="151" t="s">
        <v>129</v>
      </c>
    </row>
    <row r="136" spans="1:65" s="12" customFormat="1" ht="22.8" customHeight="1">
      <c r="B136" s="125"/>
      <c r="D136" s="126" t="s">
        <v>72</v>
      </c>
      <c r="E136" s="136" t="s">
        <v>133</v>
      </c>
      <c r="F136" s="136" t="s">
        <v>134</v>
      </c>
      <c r="I136" s="128"/>
      <c r="J136" s="137">
        <f>BK136</f>
        <v>0</v>
      </c>
      <c r="L136" s="125"/>
      <c r="M136" s="130"/>
      <c r="N136" s="131"/>
      <c r="O136" s="131"/>
      <c r="P136" s="132">
        <f>SUM(P137:P142)</f>
        <v>0</v>
      </c>
      <c r="Q136" s="131"/>
      <c r="R136" s="132">
        <f>SUM(R137:R142)</f>
        <v>2.4160710000000001</v>
      </c>
      <c r="S136" s="131"/>
      <c r="T136" s="133">
        <f>SUM(T137:T142)</f>
        <v>0</v>
      </c>
      <c r="AR136" s="126" t="s">
        <v>80</v>
      </c>
      <c r="AT136" s="134" t="s">
        <v>72</v>
      </c>
      <c r="AU136" s="134" t="s">
        <v>80</v>
      </c>
      <c r="AY136" s="126" t="s">
        <v>121</v>
      </c>
      <c r="BK136" s="135">
        <f>SUM(BK137:BK142)</f>
        <v>0</v>
      </c>
    </row>
    <row r="137" spans="1:65" s="2" customFormat="1" ht="24.15" customHeight="1">
      <c r="A137" s="30"/>
      <c r="B137" s="138"/>
      <c r="C137" s="139" t="s">
        <v>135</v>
      </c>
      <c r="D137" s="139" t="s">
        <v>125</v>
      </c>
      <c r="E137" s="140" t="s">
        <v>136</v>
      </c>
      <c r="F137" s="141" t="s">
        <v>137</v>
      </c>
      <c r="G137" s="142" t="s">
        <v>138</v>
      </c>
      <c r="H137" s="143">
        <v>2</v>
      </c>
      <c r="I137" s="144"/>
      <c r="J137" s="145">
        <f>ROUND(I137*H137,2)</f>
        <v>0</v>
      </c>
      <c r="K137" s="146"/>
      <c r="L137" s="31"/>
      <c r="M137" s="147" t="s">
        <v>1</v>
      </c>
      <c r="N137" s="148" t="s">
        <v>38</v>
      </c>
      <c r="O137" s="56"/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1" t="s">
        <v>129</v>
      </c>
      <c r="AT137" s="151" t="s">
        <v>125</v>
      </c>
      <c r="AU137" s="151" t="s">
        <v>82</v>
      </c>
      <c r="AY137" s="15" t="s">
        <v>121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5" t="s">
        <v>80</v>
      </c>
      <c r="BK137" s="152">
        <f>ROUND(I137*H137,2)</f>
        <v>0</v>
      </c>
      <c r="BL137" s="15" t="s">
        <v>129</v>
      </c>
      <c r="BM137" s="151" t="s">
        <v>133</v>
      </c>
    </row>
    <row r="138" spans="1:65" s="2" customFormat="1" ht="33" customHeight="1">
      <c r="A138" s="30"/>
      <c r="B138" s="138"/>
      <c r="C138" s="139" t="s">
        <v>139</v>
      </c>
      <c r="D138" s="139" t="s">
        <v>125</v>
      </c>
      <c r="E138" s="140" t="s">
        <v>140</v>
      </c>
      <c r="F138" s="141" t="s">
        <v>141</v>
      </c>
      <c r="G138" s="142" t="s">
        <v>142</v>
      </c>
      <c r="H138" s="143">
        <v>1.05</v>
      </c>
      <c r="I138" s="144"/>
      <c r="J138" s="145">
        <f>ROUND(I138*H138,2)</f>
        <v>0</v>
      </c>
      <c r="K138" s="146"/>
      <c r="L138" s="31"/>
      <c r="M138" s="147" t="s">
        <v>1</v>
      </c>
      <c r="N138" s="148" t="s">
        <v>38</v>
      </c>
      <c r="O138" s="56"/>
      <c r="P138" s="149">
        <f>O138*H138</f>
        <v>0</v>
      </c>
      <c r="Q138" s="149">
        <v>2.3010199999999998</v>
      </c>
      <c r="R138" s="149">
        <f>Q138*H138</f>
        <v>2.4160710000000001</v>
      </c>
      <c r="S138" s="149">
        <v>0</v>
      </c>
      <c r="T138" s="150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1" t="s">
        <v>129</v>
      </c>
      <c r="AT138" s="151" t="s">
        <v>125</v>
      </c>
      <c r="AU138" s="151" t="s">
        <v>82</v>
      </c>
      <c r="AY138" s="15" t="s">
        <v>121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5" t="s">
        <v>80</v>
      </c>
      <c r="BK138" s="152">
        <f>ROUND(I138*H138,2)</f>
        <v>0</v>
      </c>
      <c r="BL138" s="15" t="s">
        <v>129</v>
      </c>
      <c r="BM138" s="151" t="s">
        <v>143</v>
      </c>
    </row>
    <row r="139" spans="1:65" s="13" customFormat="1" ht="10.199999999999999">
      <c r="B139" s="153"/>
      <c r="D139" s="154" t="s">
        <v>144</v>
      </c>
      <c r="E139" s="155" t="s">
        <v>1</v>
      </c>
      <c r="F139" s="156" t="s">
        <v>145</v>
      </c>
      <c r="H139" s="157">
        <v>1.05</v>
      </c>
      <c r="I139" s="158"/>
      <c r="L139" s="153"/>
      <c r="M139" s="159"/>
      <c r="N139" s="160"/>
      <c r="O139" s="160"/>
      <c r="P139" s="160"/>
      <c r="Q139" s="160"/>
      <c r="R139" s="160"/>
      <c r="S139" s="160"/>
      <c r="T139" s="161"/>
      <c r="AT139" s="155" t="s">
        <v>144</v>
      </c>
      <c r="AU139" s="155" t="s">
        <v>82</v>
      </c>
      <c r="AV139" s="13" t="s">
        <v>82</v>
      </c>
      <c r="AW139" s="13" t="s">
        <v>31</v>
      </c>
      <c r="AX139" s="13" t="s">
        <v>80</v>
      </c>
      <c r="AY139" s="155" t="s">
        <v>121</v>
      </c>
    </row>
    <row r="140" spans="1:65" s="2" customFormat="1" ht="21.75" customHeight="1">
      <c r="A140" s="30"/>
      <c r="B140" s="138"/>
      <c r="C140" s="139" t="s">
        <v>146</v>
      </c>
      <c r="D140" s="139" t="s">
        <v>125</v>
      </c>
      <c r="E140" s="140" t="s">
        <v>147</v>
      </c>
      <c r="F140" s="141" t="s">
        <v>148</v>
      </c>
      <c r="G140" s="142" t="s">
        <v>138</v>
      </c>
      <c r="H140" s="143">
        <v>2</v>
      </c>
      <c r="I140" s="144"/>
      <c r="J140" s="145">
        <f>ROUND(I140*H140,2)</f>
        <v>0</v>
      </c>
      <c r="K140" s="146"/>
      <c r="L140" s="31"/>
      <c r="M140" s="147" t="s">
        <v>1</v>
      </c>
      <c r="N140" s="148" t="s">
        <v>38</v>
      </c>
      <c r="O140" s="56"/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1" t="s">
        <v>129</v>
      </c>
      <c r="AT140" s="151" t="s">
        <v>125</v>
      </c>
      <c r="AU140" s="151" t="s">
        <v>82</v>
      </c>
      <c r="AY140" s="15" t="s">
        <v>121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5" t="s">
        <v>80</v>
      </c>
      <c r="BK140" s="152">
        <f>ROUND(I140*H140,2)</f>
        <v>0</v>
      </c>
      <c r="BL140" s="15" t="s">
        <v>129</v>
      </c>
      <c r="BM140" s="151" t="s">
        <v>149</v>
      </c>
    </row>
    <row r="141" spans="1:65" s="2" customFormat="1" ht="24.15" customHeight="1">
      <c r="A141" s="30"/>
      <c r="B141" s="138"/>
      <c r="C141" s="139" t="s">
        <v>150</v>
      </c>
      <c r="D141" s="139" t="s">
        <v>125</v>
      </c>
      <c r="E141" s="140" t="s">
        <v>151</v>
      </c>
      <c r="F141" s="141" t="s">
        <v>152</v>
      </c>
      <c r="G141" s="142" t="s">
        <v>138</v>
      </c>
      <c r="H141" s="143">
        <v>2</v>
      </c>
      <c r="I141" s="144"/>
      <c r="J141" s="145">
        <f>ROUND(I141*H141,2)</f>
        <v>0</v>
      </c>
      <c r="K141" s="146"/>
      <c r="L141" s="31"/>
      <c r="M141" s="147" t="s">
        <v>1</v>
      </c>
      <c r="N141" s="148" t="s">
        <v>38</v>
      </c>
      <c r="O141" s="56"/>
      <c r="P141" s="149">
        <f>O141*H141</f>
        <v>0</v>
      </c>
      <c r="Q141" s="149">
        <v>0</v>
      </c>
      <c r="R141" s="149">
        <f>Q141*H141</f>
        <v>0</v>
      </c>
      <c r="S141" s="149">
        <v>0</v>
      </c>
      <c r="T141" s="150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1" t="s">
        <v>129</v>
      </c>
      <c r="AT141" s="151" t="s">
        <v>125</v>
      </c>
      <c r="AU141" s="151" t="s">
        <v>82</v>
      </c>
      <c r="AY141" s="15" t="s">
        <v>121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5" t="s">
        <v>80</v>
      </c>
      <c r="BK141" s="152">
        <f>ROUND(I141*H141,2)</f>
        <v>0</v>
      </c>
      <c r="BL141" s="15" t="s">
        <v>129</v>
      </c>
      <c r="BM141" s="151" t="s">
        <v>153</v>
      </c>
    </row>
    <row r="142" spans="1:65" s="2" customFormat="1" ht="24.15" customHeight="1">
      <c r="A142" s="30"/>
      <c r="B142" s="138"/>
      <c r="C142" s="162" t="s">
        <v>154</v>
      </c>
      <c r="D142" s="162" t="s">
        <v>155</v>
      </c>
      <c r="E142" s="163" t="s">
        <v>156</v>
      </c>
      <c r="F142" s="164" t="s">
        <v>157</v>
      </c>
      <c r="G142" s="165" t="s">
        <v>138</v>
      </c>
      <c r="H142" s="166">
        <v>2</v>
      </c>
      <c r="I142" s="167"/>
      <c r="J142" s="168">
        <f>ROUND(I142*H142,2)</f>
        <v>0</v>
      </c>
      <c r="K142" s="169"/>
      <c r="L142" s="170"/>
      <c r="M142" s="171" t="s">
        <v>1</v>
      </c>
      <c r="N142" s="172" t="s">
        <v>38</v>
      </c>
      <c r="O142" s="56"/>
      <c r="P142" s="149">
        <f>O142*H142</f>
        <v>0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1" t="s">
        <v>149</v>
      </c>
      <c r="AT142" s="151" t="s">
        <v>155</v>
      </c>
      <c r="AU142" s="151" t="s">
        <v>82</v>
      </c>
      <c r="AY142" s="15" t="s">
        <v>121</v>
      </c>
      <c r="BE142" s="152">
        <f>IF(N142="základní",J142,0)</f>
        <v>0</v>
      </c>
      <c r="BF142" s="152">
        <f>IF(N142="snížená",J142,0)</f>
        <v>0</v>
      </c>
      <c r="BG142" s="152">
        <f>IF(N142="zákl. přenesená",J142,0)</f>
        <v>0</v>
      </c>
      <c r="BH142" s="152">
        <f>IF(N142="sníž. přenesená",J142,0)</f>
        <v>0</v>
      </c>
      <c r="BI142" s="152">
        <f>IF(N142="nulová",J142,0)</f>
        <v>0</v>
      </c>
      <c r="BJ142" s="15" t="s">
        <v>80</v>
      </c>
      <c r="BK142" s="152">
        <f>ROUND(I142*H142,2)</f>
        <v>0</v>
      </c>
      <c r="BL142" s="15" t="s">
        <v>129</v>
      </c>
      <c r="BM142" s="151" t="s">
        <v>8</v>
      </c>
    </row>
    <row r="143" spans="1:65" s="12" customFormat="1" ht="22.8" customHeight="1">
      <c r="B143" s="125"/>
      <c r="D143" s="126" t="s">
        <v>72</v>
      </c>
      <c r="E143" s="136" t="s">
        <v>158</v>
      </c>
      <c r="F143" s="136" t="s">
        <v>159</v>
      </c>
      <c r="I143" s="128"/>
      <c r="J143" s="137">
        <f>BK143</f>
        <v>0</v>
      </c>
      <c r="L143" s="125"/>
      <c r="M143" s="130"/>
      <c r="N143" s="131"/>
      <c r="O143" s="131"/>
      <c r="P143" s="132">
        <f>SUM(P144:P145)</f>
        <v>0</v>
      </c>
      <c r="Q143" s="131"/>
      <c r="R143" s="132">
        <f>SUM(R144:R145)</f>
        <v>0</v>
      </c>
      <c r="S143" s="131"/>
      <c r="T143" s="133">
        <f>SUM(T144:T145)</f>
        <v>0</v>
      </c>
      <c r="AR143" s="126" t="s">
        <v>80</v>
      </c>
      <c r="AT143" s="134" t="s">
        <v>72</v>
      </c>
      <c r="AU143" s="134" t="s">
        <v>80</v>
      </c>
      <c r="AY143" s="126" t="s">
        <v>121</v>
      </c>
      <c r="BK143" s="135">
        <f>SUM(BK144:BK145)</f>
        <v>0</v>
      </c>
    </row>
    <row r="144" spans="1:65" s="2" customFormat="1" ht="21.75" customHeight="1">
      <c r="A144" s="30"/>
      <c r="B144" s="138"/>
      <c r="C144" s="139" t="s">
        <v>160</v>
      </c>
      <c r="D144" s="139" t="s">
        <v>125</v>
      </c>
      <c r="E144" s="140" t="s">
        <v>161</v>
      </c>
      <c r="F144" s="141" t="s">
        <v>162</v>
      </c>
      <c r="G144" s="142" t="s">
        <v>128</v>
      </c>
      <c r="H144" s="143">
        <v>14.04</v>
      </c>
      <c r="I144" s="144"/>
      <c r="J144" s="145">
        <f>ROUND(I144*H144,2)</f>
        <v>0</v>
      </c>
      <c r="K144" s="146"/>
      <c r="L144" s="31"/>
      <c r="M144" s="147" t="s">
        <v>1</v>
      </c>
      <c r="N144" s="148" t="s">
        <v>38</v>
      </c>
      <c r="O144" s="56"/>
      <c r="P144" s="149">
        <f>O144*H144</f>
        <v>0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1" t="s">
        <v>129</v>
      </c>
      <c r="AT144" s="151" t="s">
        <v>125</v>
      </c>
      <c r="AU144" s="151" t="s">
        <v>82</v>
      </c>
      <c r="AY144" s="15" t="s">
        <v>121</v>
      </c>
      <c r="BE144" s="152">
        <f>IF(N144="základní",J144,0)</f>
        <v>0</v>
      </c>
      <c r="BF144" s="152">
        <f>IF(N144="snížená",J144,0)</f>
        <v>0</v>
      </c>
      <c r="BG144" s="152">
        <f>IF(N144="zákl. přenesená",J144,0)</f>
        <v>0</v>
      </c>
      <c r="BH144" s="152">
        <f>IF(N144="sníž. přenesená",J144,0)</f>
        <v>0</v>
      </c>
      <c r="BI144" s="152">
        <f>IF(N144="nulová",J144,0)</f>
        <v>0</v>
      </c>
      <c r="BJ144" s="15" t="s">
        <v>80</v>
      </c>
      <c r="BK144" s="152">
        <f>ROUND(I144*H144,2)</f>
        <v>0</v>
      </c>
      <c r="BL144" s="15" t="s">
        <v>129</v>
      </c>
      <c r="BM144" s="151" t="s">
        <v>163</v>
      </c>
    </row>
    <row r="145" spans="1:65" s="2" customFormat="1" ht="16.5" customHeight="1">
      <c r="A145" s="30"/>
      <c r="B145" s="138"/>
      <c r="C145" s="139" t="s">
        <v>164</v>
      </c>
      <c r="D145" s="139" t="s">
        <v>125</v>
      </c>
      <c r="E145" s="140" t="s">
        <v>165</v>
      </c>
      <c r="F145" s="141" t="s">
        <v>166</v>
      </c>
      <c r="G145" s="142" t="s">
        <v>167</v>
      </c>
      <c r="H145" s="143">
        <v>4</v>
      </c>
      <c r="I145" s="144"/>
      <c r="J145" s="145">
        <f>ROUND(I145*H145,2)</f>
        <v>0</v>
      </c>
      <c r="K145" s="146"/>
      <c r="L145" s="31"/>
      <c r="M145" s="147" t="s">
        <v>1</v>
      </c>
      <c r="N145" s="148" t="s">
        <v>38</v>
      </c>
      <c r="O145" s="56"/>
      <c r="P145" s="149">
        <f>O145*H145</f>
        <v>0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1" t="s">
        <v>129</v>
      </c>
      <c r="AT145" s="151" t="s">
        <v>125</v>
      </c>
      <c r="AU145" s="151" t="s">
        <v>82</v>
      </c>
      <c r="AY145" s="15" t="s">
        <v>121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5" t="s">
        <v>80</v>
      </c>
      <c r="BK145" s="152">
        <f>ROUND(I145*H145,2)</f>
        <v>0</v>
      </c>
      <c r="BL145" s="15" t="s">
        <v>129</v>
      </c>
      <c r="BM145" s="151" t="s">
        <v>168</v>
      </c>
    </row>
    <row r="146" spans="1:65" s="12" customFormat="1" ht="22.8" customHeight="1">
      <c r="B146" s="125"/>
      <c r="D146" s="126" t="s">
        <v>72</v>
      </c>
      <c r="E146" s="136" t="s">
        <v>169</v>
      </c>
      <c r="F146" s="136" t="s">
        <v>170</v>
      </c>
      <c r="I146" s="128"/>
      <c r="J146" s="137">
        <f>BK146</f>
        <v>0</v>
      </c>
      <c r="L146" s="125"/>
      <c r="M146" s="130"/>
      <c r="N146" s="131"/>
      <c r="O146" s="131"/>
      <c r="P146" s="132">
        <f>SUM(P147:P150)</f>
        <v>0</v>
      </c>
      <c r="Q146" s="131"/>
      <c r="R146" s="132">
        <f>SUM(R147:R150)</f>
        <v>0</v>
      </c>
      <c r="S146" s="131"/>
      <c r="T146" s="133">
        <f>SUM(T147:T150)</f>
        <v>0</v>
      </c>
      <c r="AR146" s="126" t="s">
        <v>80</v>
      </c>
      <c r="AT146" s="134" t="s">
        <v>72</v>
      </c>
      <c r="AU146" s="134" t="s">
        <v>80</v>
      </c>
      <c r="AY146" s="126" t="s">
        <v>121</v>
      </c>
      <c r="BK146" s="135">
        <f>SUM(BK147:BK150)</f>
        <v>0</v>
      </c>
    </row>
    <row r="147" spans="1:65" s="2" customFormat="1" ht="33" customHeight="1">
      <c r="A147" s="30"/>
      <c r="B147" s="138"/>
      <c r="C147" s="139" t="s">
        <v>171</v>
      </c>
      <c r="D147" s="139" t="s">
        <v>125</v>
      </c>
      <c r="E147" s="140" t="s">
        <v>172</v>
      </c>
      <c r="F147" s="141" t="s">
        <v>173</v>
      </c>
      <c r="G147" s="142" t="s">
        <v>174</v>
      </c>
      <c r="H147" s="143">
        <v>9.1379999999999999</v>
      </c>
      <c r="I147" s="144"/>
      <c r="J147" s="145">
        <f>ROUND(I147*H147,2)</f>
        <v>0</v>
      </c>
      <c r="K147" s="146"/>
      <c r="L147" s="31"/>
      <c r="M147" s="147" t="s">
        <v>1</v>
      </c>
      <c r="N147" s="148" t="s">
        <v>38</v>
      </c>
      <c r="O147" s="56"/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1" t="s">
        <v>129</v>
      </c>
      <c r="AT147" s="151" t="s">
        <v>125</v>
      </c>
      <c r="AU147" s="151" t="s">
        <v>82</v>
      </c>
      <c r="AY147" s="15" t="s">
        <v>121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5" t="s">
        <v>80</v>
      </c>
      <c r="BK147" s="152">
        <f>ROUND(I147*H147,2)</f>
        <v>0</v>
      </c>
      <c r="BL147" s="15" t="s">
        <v>129</v>
      </c>
      <c r="BM147" s="151" t="s">
        <v>175</v>
      </c>
    </row>
    <row r="148" spans="1:65" s="2" customFormat="1" ht="24.15" customHeight="1">
      <c r="A148" s="30"/>
      <c r="B148" s="138"/>
      <c r="C148" s="139" t="s">
        <v>176</v>
      </c>
      <c r="D148" s="139" t="s">
        <v>125</v>
      </c>
      <c r="E148" s="140" t="s">
        <v>177</v>
      </c>
      <c r="F148" s="141" t="s">
        <v>178</v>
      </c>
      <c r="G148" s="142" t="s">
        <v>174</v>
      </c>
      <c r="H148" s="143">
        <v>9.1379999999999999</v>
      </c>
      <c r="I148" s="144"/>
      <c r="J148" s="145">
        <f>ROUND(I148*H148,2)</f>
        <v>0</v>
      </c>
      <c r="K148" s="146"/>
      <c r="L148" s="31"/>
      <c r="M148" s="147" t="s">
        <v>1</v>
      </c>
      <c r="N148" s="148" t="s">
        <v>38</v>
      </c>
      <c r="O148" s="56"/>
      <c r="P148" s="149">
        <f>O148*H148</f>
        <v>0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1" t="s">
        <v>129</v>
      </c>
      <c r="AT148" s="151" t="s">
        <v>125</v>
      </c>
      <c r="AU148" s="151" t="s">
        <v>82</v>
      </c>
      <c r="AY148" s="15" t="s">
        <v>121</v>
      </c>
      <c r="BE148" s="152">
        <f>IF(N148="základní",J148,0)</f>
        <v>0</v>
      </c>
      <c r="BF148" s="152">
        <f>IF(N148="snížená",J148,0)</f>
        <v>0</v>
      </c>
      <c r="BG148" s="152">
        <f>IF(N148="zákl. přenesená",J148,0)</f>
        <v>0</v>
      </c>
      <c r="BH148" s="152">
        <f>IF(N148="sníž. přenesená",J148,0)</f>
        <v>0</v>
      </c>
      <c r="BI148" s="152">
        <f>IF(N148="nulová",J148,0)</f>
        <v>0</v>
      </c>
      <c r="BJ148" s="15" t="s">
        <v>80</v>
      </c>
      <c r="BK148" s="152">
        <f>ROUND(I148*H148,2)</f>
        <v>0</v>
      </c>
      <c r="BL148" s="15" t="s">
        <v>129</v>
      </c>
      <c r="BM148" s="151" t="s">
        <v>179</v>
      </c>
    </row>
    <row r="149" spans="1:65" s="2" customFormat="1" ht="24.15" customHeight="1">
      <c r="A149" s="30"/>
      <c r="B149" s="138"/>
      <c r="C149" s="139" t="s">
        <v>180</v>
      </c>
      <c r="D149" s="139" t="s">
        <v>125</v>
      </c>
      <c r="E149" s="140" t="s">
        <v>181</v>
      </c>
      <c r="F149" s="141" t="s">
        <v>182</v>
      </c>
      <c r="G149" s="142" t="s">
        <v>174</v>
      </c>
      <c r="H149" s="143">
        <v>90.68</v>
      </c>
      <c r="I149" s="144"/>
      <c r="J149" s="145">
        <f>ROUND(I149*H149,2)</f>
        <v>0</v>
      </c>
      <c r="K149" s="146"/>
      <c r="L149" s="31"/>
      <c r="M149" s="147" t="s">
        <v>1</v>
      </c>
      <c r="N149" s="148" t="s">
        <v>38</v>
      </c>
      <c r="O149" s="56"/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1" t="s">
        <v>129</v>
      </c>
      <c r="AT149" s="151" t="s">
        <v>125</v>
      </c>
      <c r="AU149" s="151" t="s">
        <v>82</v>
      </c>
      <c r="AY149" s="15" t="s">
        <v>121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5" t="s">
        <v>80</v>
      </c>
      <c r="BK149" s="152">
        <f>ROUND(I149*H149,2)</f>
        <v>0</v>
      </c>
      <c r="BL149" s="15" t="s">
        <v>129</v>
      </c>
      <c r="BM149" s="151" t="s">
        <v>183</v>
      </c>
    </row>
    <row r="150" spans="1:65" s="2" customFormat="1" ht="33" customHeight="1">
      <c r="A150" s="30"/>
      <c r="B150" s="138"/>
      <c r="C150" s="139" t="s">
        <v>184</v>
      </c>
      <c r="D150" s="139" t="s">
        <v>125</v>
      </c>
      <c r="E150" s="140" t="s">
        <v>185</v>
      </c>
      <c r="F150" s="141" t="s">
        <v>186</v>
      </c>
      <c r="G150" s="142" t="s">
        <v>174</v>
      </c>
      <c r="H150" s="143">
        <v>9.0679999999999996</v>
      </c>
      <c r="I150" s="144"/>
      <c r="J150" s="145">
        <f>ROUND(I150*H150,2)</f>
        <v>0</v>
      </c>
      <c r="K150" s="146"/>
      <c r="L150" s="31"/>
      <c r="M150" s="147" t="s">
        <v>1</v>
      </c>
      <c r="N150" s="148" t="s">
        <v>38</v>
      </c>
      <c r="O150" s="56"/>
      <c r="P150" s="149">
        <f>O150*H150</f>
        <v>0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1" t="s">
        <v>129</v>
      </c>
      <c r="AT150" s="151" t="s">
        <v>125</v>
      </c>
      <c r="AU150" s="151" t="s">
        <v>82</v>
      </c>
      <c r="AY150" s="15" t="s">
        <v>121</v>
      </c>
      <c r="BE150" s="152">
        <f>IF(N150="základní",J150,0)</f>
        <v>0</v>
      </c>
      <c r="BF150" s="152">
        <f>IF(N150="snížená",J150,0)</f>
        <v>0</v>
      </c>
      <c r="BG150" s="152">
        <f>IF(N150="zákl. přenesená",J150,0)</f>
        <v>0</v>
      </c>
      <c r="BH150" s="152">
        <f>IF(N150="sníž. přenesená",J150,0)</f>
        <v>0</v>
      </c>
      <c r="BI150" s="152">
        <f>IF(N150="nulová",J150,0)</f>
        <v>0</v>
      </c>
      <c r="BJ150" s="15" t="s">
        <v>80</v>
      </c>
      <c r="BK150" s="152">
        <f>ROUND(I150*H150,2)</f>
        <v>0</v>
      </c>
      <c r="BL150" s="15" t="s">
        <v>129</v>
      </c>
      <c r="BM150" s="151" t="s">
        <v>187</v>
      </c>
    </row>
    <row r="151" spans="1:65" s="12" customFormat="1" ht="22.8" customHeight="1">
      <c r="B151" s="125"/>
      <c r="D151" s="126" t="s">
        <v>72</v>
      </c>
      <c r="E151" s="136" t="s">
        <v>188</v>
      </c>
      <c r="F151" s="136" t="s">
        <v>189</v>
      </c>
      <c r="I151" s="128"/>
      <c r="J151" s="137">
        <f>BK151</f>
        <v>0</v>
      </c>
      <c r="L151" s="125"/>
      <c r="M151" s="130"/>
      <c r="N151" s="131"/>
      <c r="O151" s="131"/>
      <c r="P151" s="132">
        <f>SUM(P152:P153)</f>
        <v>0</v>
      </c>
      <c r="Q151" s="131"/>
      <c r="R151" s="132">
        <f>SUM(R152:R153)</f>
        <v>0</v>
      </c>
      <c r="S151" s="131"/>
      <c r="T151" s="133">
        <f>SUM(T152:T153)</f>
        <v>0</v>
      </c>
      <c r="AR151" s="126" t="s">
        <v>80</v>
      </c>
      <c r="AT151" s="134" t="s">
        <v>72</v>
      </c>
      <c r="AU151" s="134" t="s">
        <v>80</v>
      </c>
      <c r="AY151" s="126" t="s">
        <v>121</v>
      </c>
      <c r="BK151" s="135">
        <f>SUM(BK152:BK153)</f>
        <v>0</v>
      </c>
    </row>
    <row r="152" spans="1:65" s="2" customFormat="1" ht="24.15" customHeight="1">
      <c r="A152" s="30"/>
      <c r="B152" s="138"/>
      <c r="C152" s="139" t="s">
        <v>190</v>
      </c>
      <c r="D152" s="139" t="s">
        <v>125</v>
      </c>
      <c r="E152" s="140" t="s">
        <v>191</v>
      </c>
      <c r="F152" s="141" t="s">
        <v>192</v>
      </c>
      <c r="G152" s="142" t="s">
        <v>174</v>
      </c>
      <c r="H152" s="143">
        <v>6.3869999999999996</v>
      </c>
      <c r="I152" s="144"/>
      <c r="J152" s="145">
        <f>ROUND(I152*H152,2)</f>
        <v>0</v>
      </c>
      <c r="K152" s="146"/>
      <c r="L152" s="31"/>
      <c r="M152" s="147" t="s">
        <v>1</v>
      </c>
      <c r="N152" s="148" t="s">
        <v>38</v>
      </c>
      <c r="O152" s="56"/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1" t="s">
        <v>129</v>
      </c>
      <c r="AT152" s="151" t="s">
        <v>125</v>
      </c>
      <c r="AU152" s="151" t="s">
        <v>82</v>
      </c>
      <c r="AY152" s="15" t="s">
        <v>121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5" t="s">
        <v>80</v>
      </c>
      <c r="BK152" s="152">
        <f>ROUND(I152*H152,2)</f>
        <v>0</v>
      </c>
      <c r="BL152" s="15" t="s">
        <v>129</v>
      </c>
      <c r="BM152" s="151" t="s">
        <v>193</v>
      </c>
    </row>
    <row r="153" spans="1:65" s="2" customFormat="1" ht="24.15" customHeight="1">
      <c r="A153" s="30"/>
      <c r="B153" s="138"/>
      <c r="C153" s="139" t="s">
        <v>194</v>
      </c>
      <c r="D153" s="139" t="s">
        <v>125</v>
      </c>
      <c r="E153" s="140" t="s">
        <v>195</v>
      </c>
      <c r="F153" s="141" t="s">
        <v>196</v>
      </c>
      <c r="G153" s="142" t="s">
        <v>174</v>
      </c>
      <c r="H153" s="143">
        <v>6.3869999999999996</v>
      </c>
      <c r="I153" s="144"/>
      <c r="J153" s="145">
        <f>ROUND(I153*H153,2)</f>
        <v>0</v>
      </c>
      <c r="K153" s="146"/>
      <c r="L153" s="31"/>
      <c r="M153" s="147" t="s">
        <v>1</v>
      </c>
      <c r="N153" s="148" t="s">
        <v>38</v>
      </c>
      <c r="O153" s="56"/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1" t="s">
        <v>129</v>
      </c>
      <c r="AT153" s="151" t="s">
        <v>125</v>
      </c>
      <c r="AU153" s="151" t="s">
        <v>82</v>
      </c>
      <c r="AY153" s="15" t="s">
        <v>121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5" t="s">
        <v>80</v>
      </c>
      <c r="BK153" s="152">
        <f>ROUND(I153*H153,2)</f>
        <v>0</v>
      </c>
      <c r="BL153" s="15" t="s">
        <v>129</v>
      </c>
      <c r="BM153" s="151" t="s">
        <v>197</v>
      </c>
    </row>
    <row r="154" spans="1:65" s="12" customFormat="1" ht="25.95" customHeight="1">
      <c r="B154" s="125"/>
      <c r="D154" s="126" t="s">
        <v>72</v>
      </c>
      <c r="E154" s="127" t="s">
        <v>198</v>
      </c>
      <c r="F154" s="127" t="s">
        <v>199</v>
      </c>
      <c r="I154" s="128"/>
      <c r="J154" s="129">
        <f>BK154</f>
        <v>0</v>
      </c>
      <c r="L154" s="125"/>
      <c r="M154" s="130"/>
      <c r="N154" s="131"/>
      <c r="O154" s="131"/>
      <c r="P154" s="132">
        <f>P155+P157+P170+P172+P180+P189+P200+P202</f>
        <v>0</v>
      </c>
      <c r="Q154" s="131"/>
      <c r="R154" s="132">
        <f>R155+R157+R170+R172+R180+R189+R200+R202</f>
        <v>4.5680000000000012E-2</v>
      </c>
      <c r="S154" s="131"/>
      <c r="T154" s="133">
        <f>T155+T157+T170+T172+T180+T189+T200+T202</f>
        <v>0</v>
      </c>
      <c r="AR154" s="126" t="s">
        <v>82</v>
      </c>
      <c r="AT154" s="134" t="s">
        <v>72</v>
      </c>
      <c r="AU154" s="134" t="s">
        <v>73</v>
      </c>
      <c r="AY154" s="126" t="s">
        <v>121</v>
      </c>
      <c r="BK154" s="135">
        <f>BK155+BK157+BK170+BK172+BK180+BK189+BK200+BK202</f>
        <v>0</v>
      </c>
    </row>
    <row r="155" spans="1:65" s="12" customFormat="1" ht="22.8" customHeight="1">
      <c r="B155" s="125"/>
      <c r="D155" s="126" t="s">
        <v>72</v>
      </c>
      <c r="E155" s="136" t="s">
        <v>200</v>
      </c>
      <c r="F155" s="136" t="s">
        <v>201</v>
      </c>
      <c r="I155" s="128"/>
      <c r="J155" s="137">
        <f>BK155</f>
        <v>0</v>
      </c>
      <c r="L155" s="125"/>
      <c r="M155" s="130"/>
      <c r="N155" s="131"/>
      <c r="O155" s="131"/>
      <c r="P155" s="132">
        <f>P156</f>
        <v>0</v>
      </c>
      <c r="Q155" s="131"/>
      <c r="R155" s="132">
        <f>R156</f>
        <v>2.0200000000000001E-3</v>
      </c>
      <c r="S155" s="131"/>
      <c r="T155" s="133">
        <f>T156</f>
        <v>0</v>
      </c>
      <c r="AR155" s="126" t="s">
        <v>82</v>
      </c>
      <c r="AT155" s="134" t="s">
        <v>72</v>
      </c>
      <c r="AU155" s="134" t="s">
        <v>80</v>
      </c>
      <c r="AY155" s="126" t="s">
        <v>121</v>
      </c>
      <c r="BK155" s="135">
        <f>BK156</f>
        <v>0</v>
      </c>
    </row>
    <row r="156" spans="1:65" s="2" customFormat="1" ht="24.15" customHeight="1">
      <c r="A156" s="30"/>
      <c r="B156" s="138"/>
      <c r="C156" s="139" t="s">
        <v>202</v>
      </c>
      <c r="D156" s="139" t="s">
        <v>125</v>
      </c>
      <c r="E156" s="140" t="s">
        <v>203</v>
      </c>
      <c r="F156" s="141" t="s">
        <v>204</v>
      </c>
      <c r="G156" s="142" t="s">
        <v>138</v>
      </c>
      <c r="H156" s="143">
        <v>2</v>
      </c>
      <c r="I156" s="144"/>
      <c r="J156" s="145">
        <f>ROUND(I156*H156,2)</f>
        <v>0</v>
      </c>
      <c r="K156" s="146"/>
      <c r="L156" s="31"/>
      <c r="M156" s="147" t="s">
        <v>1</v>
      </c>
      <c r="N156" s="148" t="s">
        <v>38</v>
      </c>
      <c r="O156" s="56"/>
      <c r="P156" s="149">
        <f>O156*H156</f>
        <v>0</v>
      </c>
      <c r="Q156" s="149">
        <v>1.01E-3</v>
      </c>
      <c r="R156" s="149">
        <f>Q156*H156</f>
        <v>2.0200000000000001E-3</v>
      </c>
      <c r="S156" s="149">
        <v>0</v>
      </c>
      <c r="T156" s="150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1" t="s">
        <v>168</v>
      </c>
      <c r="AT156" s="151" t="s">
        <v>125</v>
      </c>
      <c r="AU156" s="151" t="s">
        <v>82</v>
      </c>
      <c r="AY156" s="15" t="s">
        <v>121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15" t="s">
        <v>80</v>
      </c>
      <c r="BK156" s="152">
        <f>ROUND(I156*H156,2)</f>
        <v>0</v>
      </c>
      <c r="BL156" s="15" t="s">
        <v>168</v>
      </c>
      <c r="BM156" s="151" t="s">
        <v>205</v>
      </c>
    </row>
    <row r="157" spans="1:65" s="12" customFormat="1" ht="22.8" customHeight="1">
      <c r="B157" s="125"/>
      <c r="D157" s="126" t="s">
        <v>72</v>
      </c>
      <c r="E157" s="136" t="s">
        <v>206</v>
      </c>
      <c r="F157" s="136" t="s">
        <v>207</v>
      </c>
      <c r="I157" s="128"/>
      <c r="J157" s="137">
        <f>BK157</f>
        <v>0</v>
      </c>
      <c r="L157" s="125"/>
      <c r="M157" s="130"/>
      <c r="N157" s="131"/>
      <c r="O157" s="131"/>
      <c r="P157" s="132">
        <f>SUM(P158:P169)</f>
        <v>0</v>
      </c>
      <c r="Q157" s="131"/>
      <c r="R157" s="132">
        <f>SUM(R158:R169)</f>
        <v>3.6800000000000001E-3</v>
      </c>
      <c r="S157" s="131"/>
      <c r="T157" s="133">
        <f>SUM(T158:T169)</f>
        <v>0</v>
      </c>
      <c r="AR157" s="126" t="s">
        <v>82</v>
      </c>
      <c r="AT157" s="134" t="s">
        <v>72</v>
      </c>
      <c r="AU157" s="134" t="s">
        <v>80</v>
      </c>
      <c r="AY157" s="126" t="s">
        <v>121</v>
      </c>
      <c r="BK157" s="135">
        <f>SUM(BK158:BK169)</f>
        <v>0</v>
      </c>
    </row>
    <row r="158" spans="1:65" s="2" customFormat="1" ht="16.5" customHeight="1">
      <c r="A158" s="30"/>
      <c r="B158" s="138"/>
      <c r="C158" s="139" t="s">
        <v>208</v>
      </c>
      <c r="D158" s="139" t="s">
        <v>125</v>
      </c>
      <c r="E158" s="140" t="s">
        <v>209</v>
      </c>
      <c r="F158" s="141" t="s">
        <v>210</v>
      </c>
      <c r="G158" s="142" t="s">
        <v>211</v>
      </c>
      <c r="H158" s="143">
        <v>2</v>
      </c>
      <c r="I158" s="144"/>
      <c r="J158" s="145">
        <f t="shared" ref="J158:J169" si="0">ROUND(I158*H158,2)</f>
        <v>0</v>
      </c>
      <c r="K158" s="146"/>
      <c r="L158" s="31"/>
      <c r="M158" s="147" t="s">
        <v>1</v>
      </c>
      <c r="N158" s="148" t="s">
        <v>38</v>
      </c>
      <c r="O158" s="56"/>
      <c r="P158" s="149">
        <f t="shared" ref="P158:P169" si="1">O158*H158</f>
        <v>0</v>
      </c>
      <c r="Q158" s="149">
        <v>0</v>
      </c>
      <c r="R158" s="149">
        <f t="shared" ref="R158:R169" si="2">Q158*H158</f>
        <v>0</v>
      </c>
      <c r="S158" s="149">
        <v>0</v>
      </c>
      <c r="T158" s="150">
        <f t="shared" ref="T158:T169" si="3"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1" t="s">
        <v>168</v>
      </c>
      <c r="AT158" s="151" t="s">
        <v>125</v>
      </c>
      <c r="AU158" s="151" t="s">
        <v>82</v>
      </c>
      <c r="AY158" s="15" t="s">
        <v>121</v>
      </c>
      <c r="BE158" s="152">
        <f t="shared" ref="BE158:BE169" si="4">IF(N158="základní",J158,0)</f>
        <v>0</v>
      </c>
      <c r="BF158" s="152">
        <f t="shared" ref="BF158:BF169" si="5">IF(N158="snížená",J158,0)</f>
        <v>0</v>
      </c>
      <c r="BG158" s="152">
        <f t="shared" ref="BG158:BG169" si="6">IF(N158="zákl. přenesená",J158,0)</f>
        <v>0</v>
      </c>
      <c r="BH158" s="152">
        <f t="shared" ref="BH158:BH169" si="7">IF(N158="sníž. přenesená",J158,0)</f>
        <v>0</v>
      </c>
      <c r="BI158" s="152">
        <f t="shared" ref="BI158:BI169" si="8">IF(N158="nulová",J158,0)</f>
        <v>0</v>
      </c>
      <c r="BJ158" s="15" t="s">
        <v>80</v>
      </c>
      <c r="BK158" s="152">
        <f t="shared" ref="BK158:BK169" si="9">ROUND(I158*H158,2)</f>
        <v>0</v>
      </c>
      <c r="BL158" s="15" t="s">
        <v>168</v>
      </c>
      <c r="BM158" s="151" t="s">
        <v>150</v>
      </c>
    </row>
    <row r="159" spans="1:65" s="2" customFormat="1" ht="24.15" customHeight="1">
      <c r="A159" s="30"/>
      <c r="B159" s="138"/>
      <c r="C159" s="139" t="s">
        <v>187</v>
      </c>
      <c r="D159" s="139" t="s">
        <v>125</v>
      </c>
      <c r="E159" s="140" t="s">
        <v>212</v>
      </c>
      <c r="F159" s="141" t="s">
        <v>213</v>
      </c>
      <c r="G159" s="142" t="s">
        <v>211</v>
      </c>
      <c r="H159" s="143">
        <v>2</v>
      </c>
      <c r="I159" s="144"/>
      <c r="J159" s="145">
        <f t="shared" si="0"/>
        <v>0</v>
      </c>
      <c r="K159" s="146"/>
      <c r="L159" s="31"/>
      <c r="M159" s="147" t="s">
        <v>1</v>
      </c>
      <c r="N159" s="148" t="s">
        <v>38</v>
      </c>
      <c r="O159" s="56"/>
      <c r="P159" s="149">
        <f t="shared" si="1"/>
        <v>0</v>
      </c>
      <c r="Q159" s="149">
        <v>0</v>
      </c>
      <c r="R159" s="149">
        <f t="shared" si="2"/>
        <v>0</v>
      </c>
      <c r="S159" s="149">
        <v>0</v>
      </c>
      <c r="T159" s="150">
        <f t="shared" si="3"/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1" t="s">
        <v>168</v>
      </c>
      <c r="AT159" s="151" t="s">
        <v>125</v>
      </c>
      <c r="AU159" s="151" t="s">
        <v>82</v>
      </c>
      <c r="AY159" s="15" t="s">
        <v>121</v>
      </c>
      <c r="BE159" s="152">
        <f t="shared" si="4"/>
        <v>0</v>
      </c>
      <c r="BF159" s="152">
        <f t="shared" si="5"/>
        <v>0</v>
      </c>
      <c r="BG159" s="152">
        <f t="shared" si="6"/>
        <v>0</v>
      </c>
      <c r="BH159" s="152">
        <f t="shared" si="7"/>
        <v>0</v>
      </c>
      <c r="BI159" s="152">
        <f t="shared" si="8"/>
        <v>0</v>
      </c>
      <c r="BJ159" s="15" t="s">
        <v>80</v>
      </c>
      <c r="BK159" s="152">
        <f t="shared" si="9"/>
        <v>0</v>
      </c>
      <c r="BL159" s="15" t="s">
        <v>168</v>
      </c>
      <c r="BM159" s="151" t="s">
        <v>124</v>
      </c>
    </row>
    <row r="160" spans="1:65" s="2" customFormat="1" ht="16.5" customHeight="1">
      <c r="A160" s="30"/>
      <c r="B160" s="138"/>
      <c r="C160" s="139" t="s">
        <v>193</v>
      </c>
      <c r="D160" s="139" t="s">
        <v>125</v>
      </c>
      <c r="E160" s="140" t="s">
        <v>214</v>
      </c>
      <c r="F160" s="141" t="s">
        <v>215</v>
      </c>
      <c r="G160" s="142" t="s">
        <v>211</v>
      </c>
      <c r="H160" s="143">
        <v>2</v>
      </c>
      <c r="I160" s="144"/>
      <c r="J160" s="145">
        <f t="shared" si="0"/>
        <v>0</v>
      </c>
      <c r="K160" s="146"/>
      <c r="L160" s="31"/>
      <c r="M160" s="147" t="s">
        <v>1</v>
      </c>
      <c r="N160" s="148" t="s">
        <v>38</v>
      </c>
      <c r="O160" s="56"/>
      <c r="P160" s="149">
        <f t="shared" si="1"/>
        <v>0</v>
      </c>
      <c r="Q160" s="149">
        <v>0</v>
      </c>
      <c r="R160" s="149">
        <f t="shared" si="2"/>
        <v>0</v>
      </c>
      <c r="S160" s="149">
        <v>0</v>
      </c>
      <c r="T160" s="150">
        <f t="shared" si="3"/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1" t="s">
        <v>168</v>
      </c>
      <c r="AT160" s="151" t="s">
        <v>125</v>
      </c>
      <c r="AU160" s="151" t="s">
        <v>82</v>
      </c>
      <c r="AY160" s="15" t="s">
        <v>121</v>
      </c>
      <c r="BE160" s="152">
        <f t="shared" si="4"/>
        <v>0</v>
      </c>
      <c r="BF160" s="152">
        <f t="shared" si="5"/>
        <v>0</v>
      </c>
      <c r="BG160" s="152">
        <f t="shared" si="6"/>
        <v>0</v>
      </c>
      <c r="BH160" s="152">
        <f t="shared" si="7"/>
        <v>0</v>
      </c>
      <c r="BI160" s="152">
        <f t="shared" si="8"/>
        <v>0</v>
      </c>
      <c r="BJ160" s="15" t="s">
        <v>80</v>
      </c>
      <c r="BK160" s="152">
        <f t="shared" si="9"/>
        <v>0</v>
      </c>
      <c r="BL160" s="15" t="s">
        <v>168</v>
      </c>
      <c r="BM160" s="151" t="s">
        <v>135</v>
      </c>
    </row>
    <row r="161" spans="1:65" s="2" customFormat="1" ht="24.15" customHeight="1">
      <c r="A161" s="30"/>
      <c r="B161" s="138"/>
      <c r="C161" s="139" t="s">
        <v>183</v>
      </c>
      <c r="D161" s="139" t="s">
        <v>125</v>
      </c>
      <c r="E161" s="140" t="s">
        <v>216</v>
      </c>
      <c r="F161" s="141" t="s">
        <v>217</v>
      </c>
      <c r="G161" s="142" t="s">
        <v>211</v>
      </c>
      <c r="H161" s="143">
        <v>2</v>
      </c>
      <c r="I161" s="144"/>
      <c r="J161" s="145">
        <f t="shared" si="0"/>
        <v>0</v>
      </c>
      <c r="K161" s="146"/>
      <c r="L161" s="31"/>
      <c r="M161" s="147" t="s">
        <v>1</v>
      </c>
      <c r="N161" s="148" t="s">
        <v>38</v>
      </c>
      <c r="O161" s="56"/>
      <c r="P161" s="149">
        <f t="shared" si="1"/>
        <v>0</v>
      </c>
      <c r="Q161" s="149">
        <v>0</v>
      </c>
      <c r="R161" s="149">
        <f t="shared" si="2"/>
        <v>0</v>
      </c>
      <c r="S161" s="149">
        <v>0</v>
      </c>
      <c r="T161" s="150">
        <f t="shared" si="3"/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1" t="s">
        <v>168</v>
      </c>
      <c r="AT161" s="151" t="s">
        <v>125</v>
      </c>
      <c r="AU161" s="151" t="s">
        <v>82</v>
      </c>
      <c r="AY161" s="15" t="s">
        <v>121</v>
      </c>
      <c r="BE161" s="152">
        <f t="shared" si="4"/>
        <v>0</v>
      </c>
      <c r="BF161" s="152">
        <f t="shared" si="5"/>
        <v>0</v>
      </c>
      <c r="BG161" s="152">
        <f t="shared" si="6"/>
        <v>0</v>
      </c>
      <c r="BH161" s="152">
        <f t="shared" si="7"/>
        <v>0</v>
      </c>
      <c r="BI161" s="152">
        <f t="shared" si="8"/>
        <v>0</v>
      </c>
      <c r="BJ161" s="15" t="s">
        <v>80</v>
      </c>
      <c r="BK161" s="152">
        <f t="shared" si="9"/>
        <v>0</v>
      </c>
      <c r="BL161" s="15" t="s">
        <v>168</v>
      </c>
      <c r="BM161" s="151" t="s">
        <v>218</v>
      </c>
    </row>
    <row r="162" spans="1:65" s="2" customFormat="1" ht="16.5" customHeight="1">
      <c r="A162" s="30"/>
      <c r="B162" s="138"/>
      <c r="C162" s="139" t="s">
        <v>219</v>
      </c>
      <c r="D162" s="139" t="s">
        <v>125</v>
      </c>
      <c r="E162" s="140" t="s">
        <v>220</v>
      </c>
      <c r="F162" s="141" t="s">
        <v>221</v>
      </c>
      <c r="G162" s="142" t="s">
        <v>138</v>
      </c>
      <c r="H162" s="143">
        <v>2</v>
      </c>
      <c r="I162" s="144"/>
      <c r="J162" s="145">
        <f t="shared" si="0"/>
        <v>0</v>
      </c>
      <c r="K162" s="146"/>
      <c r="L162" s="31"/>
      <c r="M162" s="147" t="s">
        <v>1</v>
      </c>
      <c r="N162" s="148" t="s">
        <v>38</v>
      </c>
      <c r="O162" s="56"/>
      <c r="P162" s="149">
        <f t="shared" si="1"/>
        <v>0</v>
      </c>
      <c r="Q162" s="149">
        <v>0</v>
      </c>
      <c r="R162" s="149">
        <f t="shared" si="2"/>
        <v>0</v>
      </c>
      <c r="S162" s="149">
        <v>0</v>
      </c>
      <c r="T162" s="150">
        <f t="shared" si="3"/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1" t="s">
        <v>168</v>
      </c>
      <c r="AT162" s="151" t="s">
        <v>125</v>
      </c>
      <c r="AU162" s="151" t="s">
        <v>82</v>
      </c>
      <c r="AY162" s="15" t="s">
        <v>121</v>
      </c>
      <c r="BE162" s="152">
        <f t="shared" si="4"/>
        <v>0</v>
      </c>
      <c r="BF162" s="152">
        <f t="shared" si="5"/>
        <v>0</v>
      </c>
      <c r="BG162" s="152">
        <f t="shared" si="6"/>
        <v>0</v>
      </c>
      <c r="BH162" s="152">
        <f t="shared" si="7"/>
        <v>0</v>
      </c>
      <c r="BI162" s="152">
        <f t="shared" si="8"/>
        <v>0</v>
      </c>
      <c r="BJ162" s="15" t="s">
        <v>80</v>
      </c>
      <c r="BK162" s="152">
        <f t="shared" si="9"/>
        <v>0</v>
      </c>
      <c r="BL162" s="15" t="s">
        <v>168</v>
      </c>
      <c r="BM162" s="151" t="s">
        <v>222</v>
      </c>
    </row>
    <row r="163" spans="1:65" s="2" customFormat="1" ht="24.15" customHeight="1">
      <c r="A163" s="30"/>
      <c r="B163" s="138"/>
      <c r="C163" s="139" t="s">
        <v>223</v>
      </c>
      <c r="D163" s="139" t="s">
        <v>125</v>
      </c>
      <c r="E163" s="140" t="s">
        <v>224</v>
      </c>
      <c r="F163" s="141" t="s">
        <v>225</v>
      </c>
      <c r="G163" s="142" t="s">
        <v>211</v>
      </c>
      <c r="H163" s="143">
        <v>6</v>
      </c>
      <c r="I163" s="144"/>
      <c r="J163" s="145">
        <f t="shared" si="0"/>
        <v>0</v>
      </c>
      <c r="K163" s="146"/>
      <c r="L163" s="31"/>
      <c r="M163" s="147" t="s">
        <v>1</v>
      </c>
      <c r="N163" s="148" t="s">
        <v>38</v>
      </c>
      <c r="O163" s="56"/>
      <c r="P163" s="149">
        <f t="shared" si="1"/>
        <v>0</v>
      </c>
      <c r="Q163" s="149">
        <v>0</v>
      </c>
      <c r="R163" s="149">
        <f t="shared" si="2"/>
        <v>0</v>
      </c>
      <c r="S163" s="149">
        <v>0</v>
      </c>
      <c r="T163" s="150">
        <f t="shared" si="3"/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1" t="s">
        <v>168</v>
      </c>
      <c r="AT163" s="151" t="s">
        <v>125</v>
      </c>
      <c r="AU163" s="151" t="s">
        <v>82</v>
      </c>
      <c r="AY163" s="15" t="s">
        <v>121</v>
      </c>
      <c r="BE163" s="152">
        <f t="shared" si="4"/>
        <v>0</v>
      </c>
      <c r="BF163" s="152">
        <f t="shared" si="5"/>
        <v>0</v>
      </c>
      <c r="BG163" s="152">
        <f t="shared" si="6"/>
        <v>0</v>
      </c>
      <c r="BH163" s="152">
        <f t="shared" si="7"/>
        <v>0</v>
      </c>
      <c r="BI163" s="152">
        <f t="shared" si="8"/>
        <v>0</v>
      </c>
      <c r="BJ163" s="15" t="s">
        <v>80</v>
      </c>
      <c r="BK163" s="152">
        <f t="shared" si="9"/>
        <v>0</v>
      </c>
      <c r="BL163" s="15" t="s">
        <v>168</v>
      </c>
      <c r="BM163" s="151" t="s">
        <v>226</v>
      </c>
    </row>
    <row r="164" spans="1:65" s="2" customFormat="1" ht="16.5" customHeight="1">
      <c r="A164" s="30"/>
      <c r="B164" s="138"/>
      <c r="C164" s="139" t="s">
        <v>227</v>
      </c>
      <c r="D164" s="139" t="s">
        <v>125</v>
      </c>
      <c r="E164" s="140" t="s">
        <v>228</v>
      </c>
      <c r="F164" s="141" t="s">
        <v>229</v>
      </c>
      <c r="G164" s="142" t="s">
        <v>211</v>
      </c>
      <c r="H164" s="143">
        <v>2</v>
      </c>
      <c r="I164" s="144"/>
      <c r="J164" s="145">
        <f t="shared" si="0"/>
        <v>0</v>
      </c>
      <c r="K164" s="146"/>
      <c r="L164" s="31"/>
      <c r="M164" s="147" t="s">
        <v>1</v>
      </c>
      <c r="N164" s="148" t="s">
        <v>38</v>
      </c>
      <c r="O164" s="56"/>
      <c r="P164" s="149">
        <f t="shared" si="1"/>
        <v>0</v>
      </c>
      <c r="Q164" s="149">
        <v>1.8400000000000001E-3</v>
      </c>
      <c r="R164" s="149">
        <f t="shared" si="2"/>
        <v>3.6800000000000001E-3</v>
      </c>
      <c r="S164" s="149">
        <v>0</v>
      </c>
      <c r="T164" s="150">
        <f t="shared" si="3"/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1" t="s">
        <v>168</v>
      </c>
      <c r="AT164" s="151" t="s">
        <v>125</v>
      </c>
      <c r="AU164" s="151" t="s">
        <v>82</v>
      </c>
      <c r="AY164" s="15" t="s">
        <v>121</v>
      </c>
      <c r="BE164" s="152">
        <f t="shared" si="4"/>
        <v>0</v>
      </c>
      <c r="BF164" s="152">
        <f t="shared" si="5"/>
        <v>0</v>
      </c>
      <c r="BG164" s="152">
        <f t="shared" si="6"/>
        <v>0</v>
      </c>
      <c r="BH164" s="152">
        <f t="shared" si="7"/>
        <v>0</v>
      </c>
      <c r="BI164" s="152">
        <f t="shared" si="8"/>
        <v>0</v>
      </c>
      <c r="BJ164" s="15" t="s">
        <v>80</v>
      </c>
      <c r="BK164" s="152">
        <f t="shared" si="9"/>
        <v>0</v>
      </c>
      <c r="BL164" s="15" t="s">
        <v>168</v>
      </c>
      <c r="BM164" s="151" t="s">
        <v>230</v>
      </c>
    </row>
    <row r="165" spans="1:65" s="2" customFormat="1" ht="16.5" customHeight="1">
      <c r="A165" s="30"/>
      <c r="B165" s="138"/>
      <c r="C165" s="139" t="s">
        <v>197</v>
      </c>
      <c r="D165" s="139" t="s">
        <v>125</v>
      </c>
      <c r="E165" s="140" t="s">
        <v>231</v>
      </c>
      <c r="F165" s="141" t="s">
        <v>232</v>
      </c>
      <c r="G165" s="142" t="s">
        <v>138</v>
      </c>
      <c r="H165" s="143">
        <v>2</v>
      </c>
      <c r="I165" s="144"/>
      <c r="J165" s="145">
        <f t="shared" si="0"/>
        <v>0</v>
      </c>
      <c r="K165" s="146"/>
      <c r="L165" s="31"/>
      <c r="M165" s="147" t="s">
        <v>1</v>
      </c>
      <c r="N165" s="148" t="s">
        <v>38</v>
      </c>
      <c r="O165" s="56"/>
      <c r="P165" s="149">
        <f t="shared" si="1"/>
        <v>0</v>
      </c>
      <c r="Q165" s="149">
        <v>0</v>
      </c>
      <c r="R165" s="149">
        <f t="shared" si="2"/>
        <v>0</v>
      </c>
      <c r="S165" s="149">
        <v>0</v>
      </c>
      <c r="T165" s="150">
        <f t="shared" si="3"/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1" t="s">
        <v>168</v>
      </c>
      <c r="AT165" s="151" t="s">
        <v>125</v>
      </c>
      <c r="AU165" s="151" t="s">
        <v>82</v>
      </c>
      <c r="AY165" s="15" t="s">
        <v>121</v>
      </c>
      <c r="BE165" s="152">
        <f t="shared" si="4"/>
        <v>0</v>
      </c>
      <c r="BF165" s="152">
        <f t="shared" si="5"/>
        <v>0</v>
      </c>
      <c r="BG165" s="152">
        <f t="shared" si="6"/>
        <v>0</v>
      </c>
      <c r="BH165" s="152">
        <f t="shared" si="7"/>
        <v>0</v>
      </c>
      <c r="BI165" s="152">
        <f t="shared" si="8"/>
        <v>0</v>
      </c>
      <c r="BJ165" s="15" t="s">
        <v>80</v>
      </c>
      <c r="BK165" s="152">
        <f t="shared" si="9"/>
        <v>0</v>
      </c>
      <c r="BL165" s="15" t="s">
        <v>168</v>
      </c>
      <c r="BM165" s="151" t="s">
        <v>194</v>
      </c>
    </row>
    <row r="166" spans="1:65" s="2" customFormat="1" ht="16.5" customHeight="1">
      <c r="A166" s="30"/>
      <c r="B166" s="138"/>
      <c r="C166" s="139" t="s">
        <v>179</v>
      </c>
      <c r="D166" s="139" t="s">
        <v>125</v>
      </c>
      <c r="E166" s="140" t="s">
        <v>233</v>
      </c>
      <c r="F166" s="141" t="s">
        <v>234</v>
      </c>
      <c r="G166" s="142" t="s">
        <v>211</v>
      </c>
      <c r="H166" s="143">
        <v>2</v>
      </c>
      <c r="I166" s="144"/>
      <c r="J166" s="145">
        <f t="shared" si="0"/>
        <v>0</v>
      </c>
      <c r="K166" s="146"/>
      <c r="L166" s="31"/>
      <c r="M166" s="147" t="s">
        <v>1</v>
      </c>
      <c r="N166" s="148" t="s">
        <v>38</v>
      </c>
      <c r="O166" s="56"/>
      <c r="P166" s="149">
        <f t="shared" si="1"/>
        <v>0</v>
      </c>
      <c r="Q166" s="149">
        <v>0</v>
      </c>
      <c r="R166" s="149">
        <f t="shared" si="2"/>
        <v>0</v>
      </c>
      <c r="S166" s="149">
        <v>0</v>
      </c>
      <c r="T166" s="150">
        <f t="shared" si="3"/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1" t="s">
        <v>168</v>
      </c>
      <c r="AT166" s="151" t="s">
        <v>125</v>
      </c>
      <c r="AU166" s="151" t="s">
        <v>82</v>
      </c>
      <c r="AY166" s="15" t="s">
        <v>121</v>
      </c>
      <c r="BE166" s="152">
        <f t="shared" si="4"/>
        <v>0</v>
      </c>
      <c r="BF166" s="152">
        <f t="shared" si="5"/>
        <v>0</v>
      </c>
      <c r="BG166" s="152">
        <f t="shared" si="6"/>
        <v>0</v>
      </c>
      <c r="BH166" s="152">
        <f t="shared" si="7"/>
        <v>0</v>
      </c>
      <c r="BI166" s="152">
        <f t="shared" si="8"/>
        <v>0</v>
      </c>
      <c r="BJ166" s="15" t="s">
        <v>80</v>
      </c>
      <c r="BK166" s="152">
        <f t="shared" si="9"/>
        <v>0</v>
      </c>
      <c r="BL166" s="15" t="s">
        <v>168</v>
      </c>
      <c r="BM166" s="151" t="s">
        <v>176</v>
      </c>
    </row>
    <row r="167" spans="1:65" s="2" customFormat="1" ht="16.5" customHeight="1">
      <c r="A167" s="30"/>
      <c r="B167" s="138"/>
      <c r="C167" s="139" t="s">
        <v>235</v>
      </c>
      <c r="D167" s="139" t="s">
        <v>125</v>
      </c>
      <c r="E167" s="140" t="s">
        <v>236</v>
      </c>
      <c r="F167" s="141" t="s">
        <v>237</v>
      </c>
      <c r="G167" s="142" t="s">
        <v>211</v>
      </c>
      <c r="H167" s="143">
        <v>2</v>
      </c>
      <c r="I167" s="144"/>
      <c r="J167" s="145">
        <f t="shared" si="0"/>
        <v>0</v>
      </c>
      <c r="K167" s="146"/>
      <c r="L167" s="31"/>
      <c r="M167" s="147" t="s">
        <v>1</v>
      </c>
      <c r="N167" s="148" t="s">
        <v>38</v>
      </c>
      <c r="O167" s="56"/>
      <c r="P167" s="149">
        <f t="shared" si="1"/>
        <v>0</v>
      </c>
      <c r="Q167" s="149">
        <v>0</v>
      </c>
      <c r="R167" s="149">
        <f t="shared" si="2"/>
        <v>0</v>
      </c>
      <c r="S167" s="149">
        <v>0</v>
      </c>
      <c r="T167" s="150">
        <f t="shared" si="3"/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1" t="s">
        <v>168</v>
      </c>
      <c r="AT167" s="151" t="s">
        <v>125</v>
      </c>
      <c r="AU167" s="151" t="s">
        <v>82</v>
      </c>
      <c r="AY167" s="15" t="s">
        <v>121</v>
      </c>
      <c r="BE167" s="152">
        <f t="shared" si="4"/>
        <v>0</v>
      </c>
      <c r="BF167" s="152">
        <f t="shared" si="5"/>
        <v>0</v>
      </c>
      <c r="BG167" s="152">
        <f t="shared" si="6"/>
        <v>0</v>
      </c>
      <c r="BH167" s="152">
        <f t="shared" si="7"/>
        <v>0</v>
      </c>
      <c r="BI167" s="152">
        <f t="shared" si="8"/>
        <v>0</v>
      </c>
      <c r="BJ167" s="15" t="s">
        <v>80</v>
      </c>
      <c r="BK167" s="152">
        <f t="shared" si="9"/>
        <v>0</v>
      </c>
      <c r="BL167" s="15" t="s">
        <v>168</v>
      </c>
      <c r="BM167" s="151" t="s">
        <v>184</v>
      </c>
    </row>
    <row r="168" spans="1:65" s="2" customFormat="1" ht="21.75" customHeight="1">
      <c r="A168" s="30"/>
      <c r="B168" s="138"/>
      <c r="C168" s="139" t="s">
        <v>238</v>
      </c>
      <c r="D168" s="139" t="s">
        <v>125</v>
      </c>
      <c r="E168" s="140" t="s">
        <v>239</v>
      </c>
      <c r="F168" s="141" t="s">
        <v>240</v>
      </c>
      <c r="G168" s="142" t="s">
        <v>211</v>
      </c>
      <c r="H168" s="143">
        <v>2</v>
      </c>
      <c r="I168" s="144"/>
      <c r="J168" s="145">
        <f t="shared" si="0"/>
        <v>0</v>
      </c>
      <c r="K168" s="146"/>
      <c r="L168" s="31"/>
      <c r="M168" s="147" t="s">
        <v>1</v>
      </c>
      <c r="N168" s="148" t="s">
        <v>38</v>
      </c>
      <c r="O168" s="56"/>
      <c r="P168" s="149">
        <f t="shared" si="1"/>
        <v>0</v>
      </c>
      <c r="Q168" s="149">
        <v>0</v>
      </c>
      <c r="R168" s="149">
        <f t="shared" si="2"/>
        <v>0</v>
      </c>
      <c r="S168" s="149">
        <v>0</v>
      </c>
      <c r="T168" s="150">
        <f t="shared" si="3"/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1" t="s">
        <v>168</v>
      </c>
      <c r="AT168" s="151" t="s">
        <v>125</v>
      </c>
      <c r="AU168" s="151" t="s">
        <v>82</v>
      </c>
      <c r="AY168" s="15" t="s">
        <v>121</v>
      </c>
      <c r="BE168" s="152">
        <f t="shared" si="4"/>
        <v>0</v>
      </c>
      <c r="BF168" s="152">
        <f t="shared" si="5"/>
        <v>0</v>
      </c>
      <c r="BG168" s="152">
        <f t="shared" si="6"/>
        <v>0</v>
      </c>
      <c r="BH168" s="152">
        <f t="shared" si="7"/>
        <v>0</v>
      </c>
      <c r="BI168" s="152">
        <f t="shared" si="8"/>
        <v>0</v>
      </c>
      <c r="BJ168" s="15" t="s">
        <v>80</v>
      </c>
      <c r="BK168" s="152">
        <f t="shared" si="9"/>
        <v>0</v>
      </c>
      <c r="BL168" s="15" t="s">
        <v>168</v>
      </c>
      <c r="BM168" s="151" t="s">
        <v>235</v>
      </c>
    </row>
    <row r="169" spans="1:65" s="2" customFormat="1" ht="24.15" customHeight="1">
      <c r="A169" s="30"/>
      <c r="B169" s="138"/>
      <c r="C169" s="139" t="s">
        <v>7</v>
      </c>
      <c r="D169" s="139" t="s">
        <v>125</v>
      </c>
      <c r="E169" s="140" t="s">
        <v>241</v>
      </c>
      <c r="F169" s="141" t="s">
        <v>242</v>
      </c>
      <c r="G169" s="142" t="s">
        <v>243</v>
      </c>
      <c r="H169" s="173"/>
      <c r="I169" s="144"/>
      <c r="J169" s="145">
        <f t="shared" si="0"/>
        <v>0</v>
      </c>
      <c r="K169" s="146"/>
      <c r="L169" s="31"/>
      <c r="M169" s="147" t="s">
        <v>1</v>
      </c>
      <c r="N169" s="148" t="s">
        <v>38</v>
      </c>
      <c r="O169" s="56"/>
      <c r="P169" s="149">
        <f t="shared" si="1"/>
        <v>0</v>
      </c>
      <c r="Q169" s="149">
        <v>0</v>
      </c>
      <c r="R169" s="149">
        <f t="shared" si="2"/>
        <v>0</v>
      </c>
      <c r="S169" s="149">
        <v>0</v>
      </c>
      <c r="T169" s="150">
        <f t="shared" si="3"/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1" t="s">
        <v>168</v>
      </c>
      <c r="AT169" s="151" t="s">
        <v>125</v>
      </c>
      <c r="AU169" s="151" t="s">
        <v>82</v>
      </c>
      <c r="AY169" s="15" t="s">
        <v>121</v>
      </c>
      <c r="BE169" s="152">
        <f t="shared" si="4"/>
        <v>0</v>
      </c>
      <c r="BF169" s="152">
        <f t="shared" si="5"/>
        <v>0</v>
      </c>
      <c r="BG169" s="152">
        <f t="shared" si="6"/>
        <v>0</v>
      </c>
      <c r="BH169" s="152">
        <f t="shared" si="7"/>
        <v>0</v>
      </c>
      <c r="BI169" s="152">
        <f t="shared" si="8"/>
        <v>0</v>
      </c>
      <c r="BJ169" s="15" t="s">
        <v>80</v>
      </c>
      <c r="BK169" s="152">
        <f t="shared" si="9"/>
        <v>0</v>
      </c>
      <c r="BL169" s="15" t="s">
        <v>168</v>
      </c>
      <c r="BM169" s="151" t="s">
        <v>130</v>
      </c>
    </row>
    <row r="170" spans="1:65" s="12" customFormat="1" ht="22.8" customHeight="1">
      <c r="B170" s="125"/>
      <c r="D170" s="126" t="s">
        <v>72</v>
      </c>
      <c r="E170" s="136" t="s">
        <v>244</v>
      </c>
      <c r="F170" s="136" t="s">
        <v>245</v>
      </c>
      <c r="I170" s="128"/>
      <c r="J170" s="137">
        <f>BK170</f>
        <v>0</v>
      </c>
      <c r="L170" s="125"/>
      <c r="M170" s="130"/>
      <c r="N170" s="131"/>
      <c r="O170" s="131"/>
      <c r="P170" s="132">
        <f>P171</f>
        <v>0</v>
      </c>
      <c r="Q170" s="131"/>
      <c r="R170" s="132">
        <f>R171</f>
        <v>0</v>
      </c>
      <c r="S170" s="131"/>
      <c r="T170" s="133">
        <f>T171</f>
        <v>0</v>
      </c>
      <c r="AR170" s="126" t="s">
        <v>82</v>
      </c>
      <c r="AT170" s="134" t="s">
        <v>72</v>
      </c>
      <c r="AU170" s="134" t="s">
        <v>80</v>
      </c>
      <c r="AY170" s="126" t="s">
        <v>121</v>
      </c>
      <c r="BK170" s="135">
        <f>BK171</f>
        <v>0</v>
      </c>
    </row>
    <row r="171" spans="1:65" s="2" customFormat="1" ht="21.75" customHeight="1">
      <c r="A171" s="30"/>
      <c r="B171" s="138"/>
      <c r="C171" s="139" t="s">
        <v>246</v>
      </c>
      <c r="D171" s="139" t="s">
        <v>125</v>
      </c>
      <c r="E171" s="140" t="s">
        <v>247</v>
      </c>
      <c r="F171" s="141" t="s">
        <v>248</v>
      </c>
      <c r="G171" s="142" t="s">
        <v>167</v>
      </c>
      <c r="H171" s="143">
        <v>2</v>
      </c>
      <c r="I171" s="144"/>
      <c r="J171" s="145">
        <f>ROUND(I171*H171,2)</f>
        <v>0</v>
      </c>
      <c r="K171" s="146"/>
      <c r="L171" s="31"/>
      <c r="M171" s="147" t="s">
        <v>1</v>
      </c>
      <c r="N171" s="148" t="s">
        <v>38</v>
      </c>
      <c r="O171" s="56"/>
      <c r="P171" s="149">
        <f>O171*H171</f>
        <v>0</v>
      </c>
      <c r="Q171" s="149">
        <v>0</v>
      </c>
      <c r="R171" s="149">
        <f>Q171*H171</f>
        <v>0</v>
      </c>
      <c r="S171" s="149">
        <v>0</v>
      </c>
      <c r="T171" s="150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1" t="s">
        <v>168</v>
      </c>
      <c r="AT171" s="151" t="s">
        <v>125</v>
      </c>
      <c r="AU171" s="151" t="s">
        <v>82</v>
      </c>
      <c r="AY171" s="15" t="s">
        <v>121</v>
      </c>
      <c r="BE171" s="152">
        <f>IF(N171="základní",J171,0)</f>
        <v>0</v>
      </c>
      <c r="BF171" s="152">
        <f>IF(N171="snížená",J171,0)</f>
        <v>0</v>
      </c>
      <c r="BG171" s="152">
        <f>IF(N171="zákl. přenesená",J171,0)</f>
        <v>0</v>
      </c>
      <c r="BH171" s="152">
        <f>IF(N171="sníž. přenesená",J171,0)</f>
        <v>0</v>
      </c>
      <c r="BI171" s="152">
        <f>IF(N171="nulová",J171,0)</f>
        <v>0</v>
      </c>
      <c r="BJ171" s="15" t="s">
        <v>80</v>
      </c>
      <c r="BK171" s="152">
        <f>ROUND(I171*H171,2)</f>
        <v>0</v>
      </c>
      <c r="BL171" s="15" t="s">
        <v>168</v>
      </c>
      <c r="BM171" s="151" t="s">
        <v>139</v>
      </c>
    </row>
    <row r="172" spans="1:65" s="12" customFormat="1" ht="22.8" customHeight="1">
      <c r="B172" s="125"/>
      <c r="D172" s="126" t="s">
        <v>72</v>
      </c>
      <c r="E172" s="136" t="s">
        <v>249</v>
      </c>
      <c r="F172" s="136" t="s">
        <v>250</v>
      </c>
      <c r="I172" s="128"/>
      <c r="J172" s="137">
        <f>BK172</f>
        <v>0</v>
      </c>
      <c r="L172" s="125"/>
      <c r="M172" s="130"/>
      <c r="N172" s="131"/>
      <c r="O172" s="131"/>
      <c r="P172" s="132">
        <f>SUM(P173:P179)</f>
        <v>0</v>
      </c>
      <c r="Q172" s="131"/>
      <c r="R172" s="132">
        <f>SUM(R173:R179)</f>
        <v>3.9700000000000006E-2</v>
      </c>
      <c r="S172" s="131"/>
      <c r="T172" s="133">
        <f>SUM(T173:T179)</f>
        <v>0</v>
      </c>
      <c r="AR172" s="126" t="s">
        <v>82</v>
      </c>
      <c r="AT172" s="134" t="s">
        <v>72</v>
      </c>
      <c r="AU172" s="134" t="s">
        <v>80</v>
      </c>
      <c r="AY172" s="126" t="s">
        <v>121</v>
      </c>
      <c r="BK172" s="135">
        <f>SUM(BK173:BK179)</f>
        <v>0</v>
      </c>
    </row>
    <row r="173" spans="1:65" s="2" customFormat="1" ht="24.15" customHeight="1">
      <c r="A173" s="30"/>
      <c r="B173" s="138"/>
      <c r="C173" s="139" t="s">
        <v>251</v>
      </c>
      <c r="D173" s="139" t="s">
        <v>125</v>
      </c>
      <c r="E173" s="140" t="s">
        <v>252</v>
      </c>
      <c r="F173" s="141" t="s">
        <v>253</v>
      </c>
      <c r="G173" s="142" t="s">
        <v>138</v>
      </c>
      <c r="H173" s="143">
        <v>2</v>
      </c>
      <c r="I173" s="144"/>
      <c r="J173" s="145">
        <f t="shared" ref="J173:J179" si="10">ROUND(I173*H173,2)</f>
        <v>0</v>
      </c>
      <c r="K173" s="146"/>
      <c r="L173" s="31"/>
      <c r="M173" s="147" t="s">
        <v>1</v>
      </c>
      <c r="N173" s="148" t="s">
        <v>38</v>
      </c>
      <c r="O173" s="56"/>
      <c r="P173" s="149">
        <f t="shared" ref="P173:P179" si="11">O173*H173</f>
        <v>0</v>
      </c>
      <c r="Q173" s="149">
        <v>0</v>
      </c>
      <c r="R173" s="149">
        <f t="shared" ref="R173:R179" si="12">Q173*H173</f>
        <v>0</v>
      </c>
      <c r="S173" s="149">
        <v>0</v>
      </c>
      <c r="T173" s="150">
        <f t="shared" ref="T173:T179" si="13"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1" t="s">
        <v>168</v>
      </c>
      <c r="AT173" s="151" t="s">
        <v>125</v>
      </c>
      <c r="AU173" s="151" t="s">
        <v>82</v>
      </c>
      <c r="AY173" s="15" t="s">
        <v>121</v>
      </c>
      <c r="BE173" s="152">
        <f t="shared" ref="BE173:BE179" si="14">IF(N173="základní",J173,0)</f>
        <v>0</v>
      </c>
      <c r="BF173" s="152">
        <f t="shared" ref="BF173:BF179" si="15">IF(N173="snížená",J173,0)</f>
        <v>0</v>
      </c>
      <c r="BG173" s="152">
        <f t="shared" ref="BG173:BG179" si="16">IF(N173="zákl. přenesená",J173,0)</f>
        <v>0</v>
      </c>
      <c r="BH173" s="152">
        <f t="shared" ref="BH173:BH179" si="17">IF(N173="sníž. přenesená",J173,0)</f>
        <v>0</v>
      </c>
      <c r="BI173" s="152">
        <f t="shared" ref="BI173:BI179" si="18">IF(N173="nulová",J173,0)</f>
        <v>0</v>
      </c>
      <c r="BJ173" s="15" t="s">
        <v>80</v>
      </c>
      <c r="BK173" s="152">
        <f t="shared" ref="BK173:BK179" si="19">ROUND(I173*H173,2)</f>
        <v>0</v>
      </c>
      <c r="BL173" s="15" t="s">
        <v>168</v>
      </c>
      <c r="BM173" s="151" t="s">
        <v>254</v>
      </c>
    </row>
    <row r="174" spans="1:65" s="2" customFormat="1" ht="24.15" customHeight="1">
      <c r="A174" s="30"/>
      <c r="B174" s="138"/>
      <c r="C174" s="162" t="s">
        <v>255</v>
      </c>
      <c r="D174" s="162" t="s">
        <v>155</v>
      </c>
      <c r="E174" s="163" t="s">
        <v>256</v>
      </c>
      <c r="F174" s="164" t="s">
        <v>257</v>
      </c>
      <c r="G174" s="165" t="s">
        <v>138</v>
      </c>
      <c r="H174" s="166">
        <v>2</v>
      </c>
      <c r="I174" s="167"/>
      <c r="J174" s="168">
        <f t="shared" si="10"/>
        <v>0</v>
      </c>
      <c r="K174" s="169"/>
      <c r="L174" s="170"/>
      <c r="M174" s="171" t="s">
        <v>1</v>
      </c>
      <c r="N174" s="172" t="s">
        <v>38</v>
      </c>
      <c r="O174" s="56"/>
      <c r="P174" s="149">
        <f t="shared" si="11"/>
        <v>0</v>
      </c>
      <c r="Q174" s="149">
        <v>1.7500000000000002E-2</v>
      </c>
      <c r="R174" s="149">
        <f t="shared" si="12"/>
        <v>3.5000000000000003E-2</v>
      </c>
      <c r="S174" s="149">
        <v>0</v>
      </c>
      <c r="T174" s="150">
        <f t="shared" si="13"/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1" t="s">
        <v>124</v>
      </c>
      <c r="AT174" s="151" t="s">
        <v>155</v>
      </c>
      <c r="AU174" s="151" t="s">
        <v>82</v>
      </c>
      <c r="AY174" s="15" t="s">
        <v>121</v>
      </c>
      <c r="BE174" s="152">
        <f t="shared" si="14"/>
        <v>0</v>
      </c>
      <c r="BF174" s="152">
        <f t="shared" si="15"/>
        <v>0</v>
      </c>
      <c r="BG174" s="152">
        <f t="shared" si="16"/>
        <v>0</v>
      </c>
      <c r="BH174" s="152">
        <f t="shared" si="17"/>
        <v>0</v>
      </c>
      <c r="BI174" s="152">
        <f t="shared" si="18"/>
        <v>0</v>
      </c>
      <c r="BJ174" s="15" t="s">
        <v>80</v>
      </c>
      <c r="BK174" s="152">
        <f t="shared" si="19"/>
        <v>0</v>
      </c>
      <c r="BL174" s="15" t="s">
        <v>168</v>
      </c>
      <c r="BM174" s="151" t="s">
        <v>258</v>
      </c>
    </row>
    <row r="175" spans="1:65" s="2" customFormat="1" ht="16.5" customHeight="1">
      <c r="A175" s="30"/>
      <c r="B175" s="138"/>
      <c r="C175" s="139" t="s">
        <v>259</v>
      </c>
      <c r="D175" s="139" t="s">
        <v>125</v>
      </c>
      <c r="E175" s="140" t="s">
        <v>260</v>
      </c>
      <c r="F175" s="141" t="s">
        <v>261</v>
      </c>
      <c r="G175" s="142" t="s">
        <v>138</v>
      </c>
      <c r="H175" s="143">
        <v>2</v>
      </c>
      <c r="I175" s="144"/>
      <c r="J175" s="145">
        <f t="shared" si="10"/>
        <v>0</v>
      </c>
      <c r="K175" s="146"/>
      <c r="L175" s="31"/>
      <c r="M175" s="147" t="s">
        <v>1</v>
      </c>
      <c r="N175" s="148" t="s">
        <v>38</v>
      </c>
      <c r="O175" s="56"/>
      <c r="P175" s="149">
        <f t="shared" si="11"/>
        <v>0</v>
      </c>
      <c r="Q175" s="149">
        <v>0</v>
      </c>
      <c r="R175" s="149">
        <f t="shared" si="12"/>
        <v>0</v>
      </c>
      <c r="S175" s="149">
        <v>0</v>
      </c>
      <c r="T175" s="150">
        <f t="shared" si="13"/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1" t="s">
        <v>168</v>
      </c>
      <c r="AT175" s="151" t="s">
        <v>125</v>
      </c>
      <c r="AU175" s="151" t="s">
        <v>82</v>
      </c>
      <c r="AY175" s="15" t="s">
        <v>121</v>
      </c>
      <c r="BE175" s="152">
        <f t="shared" si="14"/>
        <v>0</v>
      </c>
      <c r="BF175" s="152">
        <f t="shared" si="15"/>
        <v>0</v>
      </c>
      <c r="BG175" s="152">
        <f t="shared" si="16"/>
        <v>0</v>
      </c>
      <c r="BH175" s="152">
        <f t="shared" si="17"/>
        <v>0</v>
      </c>
      <c r="BI175" s="152">
        <f t="shared" si="18"/>
        <v>0</v>
      </c>
      <c r="BJ175" s="15" t="s">
        <v>80</v>
      </c>
      <c r="BK175" s="152">
        <f t="shared" si="19"/>
        <v>0</v>
      </c>
      <c r="BL175" s="15" t="s">
        <v>168</v>
      </c>
      <c r="BM175" s="151" t="s">
        <v>262</v>
      </c>
    </row>
    <row r="176" spans="1:65" s="2" customFormat="1" ht="21.75" customHeight="1">
      <c r="A176" s="30"/>
      <c r="B176" s="138"/>
      <c r="C176" s="162" t="s">
        <v>263</v>
      </c>
      <c r="D176" s="162" t="s">
        <v>155</v>
      </c>
      <c r="E176" s="163" t="s">
        <v>264</v>
      </c>
      <c r="F176" s="164" t="s">
        <v>265</v>
      </c>
      <c r="G176" s="165" t="s">
        <v>138</v>
      </c>
      <c r="H176" s="166">
        <v>2</v>
      </c>
      <c r="I176" s="167"/>
      <c r="J176" s="168">
        <f t="shared" si="10"/>
        <v>0</v>
      </c>
      <c r="K176" s="169"/>
      <c r="L176" s="170"/>
      <c r="M176" s="171" t="s">
        <v>1</v>
      </c>
      <c r="N176" s="172" t="s">
        <v>38</v>
      </c>
      <c r="O176" s="56"/>
      <c r="P176" s="149">
        <f t="shared" si="11"/>
        <v>0</v>
      </c>
      <c r="Q176" s="149">
        <v>1.4999999999999999E-4</v>
      </c>
      <c r="R176" s="149">
        <f t="shared" si="12"/>
        <v>2.9999999999999997E-4</v>
      </c>
      <c r="S176" s="149">
        <v>0</v>
      </c>
      <c r="T176" s="150">
        <f t="shared" si="13"/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1" t="s">
        <v>124</v>
      </c>
      <c r="AT176" s="151" t="s">
        <v>155</v>
      </c>
      <c r="AU176" s="151" t="s">
        <v>82</v>
      </c>
      <c r="AY176" s="15" t="s">
        <v>121</v>
      </c>
      <c r="BE176" s="152">
        <f t="shared" si="14"/>
        <v>0</v>
      </c>
      <c r="BF176" s="152">
        <f t="shared" si="15"/>
        <v>0</v>
      </c>
      <c r="BG176" s="152">
        <f t="shared" si="16"/>
        <v>0</v>
      </c>
      <c r="BH176" s="152">
        <f t="shared" si="17"/>
        <v>0</v>
      </c>
      <c r="BI176" s="152">
        <f t="shared" si="18"/>
        <v>0</v>
      </c>
      <c r="BJ176" s="15" t="s">
        <v>80</v>
      </c>
      <c r="BK176" s="152">
        <f t="shared" si="19"/>
        <v>0</v>
      </c>
      <c r="BL176" s="15" t="s">
        <v>168</v>
      </c>
      <c r="BM176" s="151" t="s">
        <v>266</v>
      </c>
    </row>
    <row r="177" spans="1:65" s="2" customFormat="1" ht="21.75" customHeight="1">
      <c r="A177" s="30"/>
      <c r="B177" s="138"/>
      <c r="C177" s="139" t="s">
        <v>267</v>
      </c>
      <c r="D177" s="139" t="s">
        <v>125</v>
      </c>
      <c r="E177" s="140" t="s">
        <v>268</v>
      </c>
      <c r="F177" s="141" t="s">
        <v>269</v>
      </c>
      <c r="G177" s="142" t="s">
        <v>138</v>
      </c>
      <c r="H177" s="143">
        <v>2</v>
      </c>
      <c r="I177" s="144"/>
      <c r="J177" s="145">
        <f t="shared" si="10"/>
        <v>0</v>
      </c>
      <c r="K177" s="146"/>
      <c r="L177" s="31"/>
      <c r="M177" s="147" t="s">
        <v>1</v>
      </c>
      <c r="N177" s="148" t="s">
        <v>38</v>
      </c>
      <c r="O177" s="56"/>
      <c r="P177" s="149">
        <f t="shared" si="11"/>
        <v>0</v>
      </c>
      <c r="Q177" s="149">
        <v>0</v>
      </c>
      <c r="R177" s="149">
        <f t="shared" si="12"/>
        <v>0</v>
      </c>
      <c r="S177" s="149">
        <v>0</v>
      </c>
      <c r="T177" s="150">
        <f t="shared" si="13"/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1" t="s">
        <v>168</v>
      </c>
      <c r="AT177" s="151" t="s">
        <v>125</v>
      </c>
      <c r="AU177" s="151" t="s">
        <v>82</v>
      </c>
      <c r="AY177" s="15" t="s">
        <v>121</v>
      </c>
      <c r="BE177" s="152">
        <f t="shared" si="14"/>
        <v>0</v>
      </c>
      <c r="BF177" s="152">
        <f t="shared" si="15"/>
        <v>0</v>
      </c>
      <c r="BG177" s="152">
        <f t="shared" si="16"/>
        <v>0</v>
      </c>
      <c r="BH177" s="152">
        <f t="shared" si="17"/>
        <v>0</v>
      </c>
      <c r="BI177" s="152">
        <f t="shared" si="18"/>
        <v>0</v>
      </c>
      <c r="BJ177" s="15" t="s">
        <v>80</v>
      </c>
      <c r="BK177" s="152">
        <f t="shared" si="19"/>
        <v>0</v>
      </c>
      <c r="BL177" s="15" t="s">
        <v>168</v>
      </c>
      <c r="BM177" s="151" t="s">
        <v>270</v>
      </c>
    </row>
    <row r="178" spans="1:65" s="2" customFormat="1" ht="16.5" customHeight="1">
      <c r="A178" s="30"/>
      <c r="B178" s="138"/>
      <c r="C178" s="162" t="s">
        <v>271</v>
      </c>
      <c r="D178" s="162" t="s">
        <v>155</v>
      </c>
      <c r="E178" s="163" t="s">
        <v>272</v>
      </c>
      <c r="F178" s="164" t="s">
        <v>273</v>
      </c>
      <c r="G178" s="165" t="s">
        <v>138</v>
      </c>
      <c r="H178" s="166">
        <v>2</v>
      </c>
      <c r="I178" s="167"/>
      <c r="J178" s="168">
        <f t="shared" si="10"/>
        <v>0</v>
      </c>
      <c r="K178" s="169"/>
      <c r="L178" s="170"/>
      <c r="M178" s="171" t="s">
        <v>1</v>
      </c>
      <c r="N178" s="172" t="s">
        <v>38</v>
      </c>
      <c r="O178" s="56"/>
      <c r="P178" s="149">
        <f t="shared" si="11"/>
        <v>0</v>
      </c>
      <c r="Q178" s="149">
        <v>2.2000000000000001E-3</v>
      </c>
      <c r="R178" s="149">
        <f t="shared" si="12"/>
        <v>4.4000000000000003E-3</v>
      </c>
      <c r="S178" s="149">
        <v>0</v>
      </c>
      <c r="T178" s="150">
        <f t="shared" si="13"/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1" t="s">
        <v>124</v>
      </c>
      <c r="AT178" s="151" t="s">
        <v>155</v>
      </c>
      <c r="AU178" s="151" t="s">
        <v>82</v>
      </c>
      <c r="AY178" s="15" t="s">
        <v>121</v>
      </c>
      <c r="BE178" s="152">
        <f t="shared" si="14"/>
        <v>0</v>
      </c>
      <c r="BF178" s="152">
        <f t="shared" si="15"/>
        <v>0</v>
      </c>
      <c r="BG178" s="152">
        <f t="shared" si="16"/>
        <v>0</v>
      </c>
      <c r="BH178" s="152">
        <f t="shared" si="17"/>
        <v>0</v>
      </c>
      <c r="BI178" s="152">
        <f t="shared" si="18"/>
        <v>0</v>
      </c>
      <c r="BJ178" s="15" t="s">
        <v>80</v>
      </c>
      <c r="BK178" s="152">
        <f t="shared" si="19"/>
        <v>0</v>
      </c>
      <c r="BL178" s="15" t="s">
        <v>168</v>
      </c>
      <c r="BM178" s="151" t="s">
        <v>274</v>
      </c>
    </row>
    <row r="179" spans="1:65" s="2" customFormat="1" ht="24.15" customHeight="1">
      <c r="A179" s="30"/>
      <c r="B179" s="138"/>
      <c r="C179" s="139" t="s">
        <v>275</v>
      </c>
      <c r="D179" s="139" t="s">
        <v>125</v>
      </c>
      <c r="E179" s="140" t="s">
        <v>276</v>
      </c>
      <c r="F179" s="141" t="s">
        <v>277</v>
      </c>
      <c r="G179" s="142" t="s">
        <v>243</v>
      </c>
      <c r="H179" s="173"/>
      <c r="I179" s="144"/>
      <c r="J179" s="145">
        <f t="shared" si="10"/>
        <v>0</v>
      </c>
      <c r="K179" s="146"/>
      <c r="L179" s="31"/>
      <c r="M179" s="147" t="s">
        <v>1</v>
      </c>
      <c r="N179" s="148" t="s">
        <v>38</v>
      </c>
      <c r="O179" s="56"/>
      <c r="P179" s="149">
        <f t="shared" si="11"/>
        <v>0</v>
      </c>
      <c r="Q179" s="149">
        <v>0</v>
      </c>
      <c r="R179" s="149">
        <f t="shared" si="12"/>
        <v>0</v>
      </c>
      <c r="S179" s="149">
        <v>0</v>
      </c>
      <c r="T179" s="150">
        <f t="shared" si="13"/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1" t="s">
        <v>168</v>
      </c>
      <c r="AT179" s="151" t="s">
        <v>125</v>
      </c>
      <c r="AU179" s="151" t="s">
        <v>82</v>
      </c>
      <c r="AY179" s="15" t="s">
        <v>121</v>
      </c>
      <c r="BE179" s="152">
        <f t="shared" si="14"/>
        <v>0</v>
      </c>
      <c r="BF179" s="152">
        <f t="shared" si="15"/>
        <v>0</v>
      </c>
      <c r="BG179" s="152">
        <f t="shared" si="16"/>
        <v>0</v>
      </c>
      <c r="BH179" s="152">
        <f t="shared" si="17"/>
        <v>0</v>
      </c>
      <c r="BI179" s="152">
        <f t="shared" si="18"/>
        <v>0</v>
      </c>
      <c r="BJ179" s="15" t="s">
        <v>80</v>
      </c>
      <c r="BK179" s="152">
        <f t="shared" si="19"/>
        <v>0</v>
      </c>
      <c r="BL179" s="15" t="s">
        <v>168</v>
      </c>
      <c r="BM179" s="151" t="s">
        <v>278</v>
      </c>
    </row>
    <row r="180" spans="1:65" s="12" customFormat="1" ht="22.8" customHeight="1">
      <c r="B180" s="125"/>
      <c r="D180" s="126" t="s">
        <v>72</v>
      </c>
      <c r="E180" s="136" t="s">
        <v>279</v>
      </c>
      <c r="F180" s="136" t="s">
        <v>280</v>
      </c>
      <c r="I180" s="128"/>
      <c r="J180" s="137">
        <f>BK180</f>
        <v>0</v>
      </c>
      <c r="L180" s="125"/>
      <c r="M180" s="130"/>
      <c r="N180" s="131"/>
      <c r="O180" s="131"/>
      <c r="P180" s="132">
        <f>SUM(P181:P188)</f>
        <v>0</v>
      </c>
      <c r="Q180" s="131"/>
      <c r="R180" s="132">
        <f>SUM(R181:R188)</f>
        <v>0</v>
      </c>
      <c r="S180" s="131"/>
      <c r="T180" s="133">
        <f>SUM(T181:T188)</f>
        <v>0</v>
      </c>
      <c r="AR180" s="126" t="s">
        <v>82</v>
      </c>
      <c r="AT180" s="134" t="s">
        <v>72</v>
      </c>
      <c r="AU180" s="134" t="s">
        <v>80</v>
      </c>
      <c r="AY180" s="126" t="s">
        <v>121</v>
      </c>
      <c r="BK180" s="135">
        <f>SUM(BK181:BK188)</f>
        <v>0</v>
      </c>
    </row>
    <row r="181" spans="1:65" s="2" customFormat="1" ht="16.5" customHeight="1">
      <c r="A181" s="30"/>
      <c r="B181" s="138"/>
      <c r="C181" s="139" t="s">
        <v>8</v>
      </c>
      <c r="D181" s="139" t="s">
        <v>125</v>
      </c>
      <c r="E181" s="140" t="s">
        <v>281</v>
      </c>
      <c r="F181" s="141" t="s">
        <v>282</v>
      </c>
      <c r="G181" s="142" t="s">
        <v>128</v>
      </c>
      <c r="H181" s="143">
        <v>39.729999999999997</v>
      </c>
      <c r="I181" s="144"/>
      <c r="J181" s="145">
        <f t="shared" ref="J181:J188" si="20">ROUND(I181*H181,2)</f>
        <v>0</v>
      </c>
      <c r="K181" s="146"/>
      <c r="L181" s="31"/>
      <c r="M181" s="147" t="s">
        <v>1</v>
      </c>
      <c r="N181" s="148" t="s">
        <v>38</v>
      </c>
      <c r="O181" s="56"/>
      <c r="P181" s="149">
        <f t="shared" ref="P181:P188" si="21">O181*H181</f>
        <v>0</v>
      </c>
      <c r="Q181" s="149">
        <v>0</v>
      </c>
      <c r="R181" s="149">
        <f t="shared" ref="R181:R188" si="22">Q181*H181</f>
        <v>0</v>
      </c>
      <c r="S181" s="149">
        <v>0</v>
      </c>
      <c r="T181" s="150">
        <f t="shared" ref="T181:T188" si="23"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1" t="s">
        <v>168</v>
      </c>
      <c r="AT181" s="151" t="s">
        <v>125</v>
      </c>
      <c r="AU181" s="151" t="s">
        <v>82</v>
      </c>
      <c r="AY181" s="15" t="s">
        <v>121</v>
      </c>
      <c r="BE181" s="152">
        <f t="shared" ref="BE181:BE188" si="24">IF(N181="základní",J181,0)</f>
        <v>0</v>
      </c>
      <c r="BF181" s="152">
        <f t="shared" ref="BF181:BF188" si="25">IF(N181="snížená",J181,0)</f>
        <v>0</v>
      </c>
      <c r="BG181" s="152">
        <f t="shared" ref="BG181:BG188" si="26">IF(N181="zákl. přenesená",J181,0)</f>
        <v>0</v>
      </c>
      <c r="BH181" s="152">
        <f t="shared" ref="BH181:BH188" si="27">IF(N181="sníž. přenesená",J181,0)</f>
        <v>0</v>
      </c>
      <c r="BI181" s="152">
        <f t="shared" ref="BI181:BI188" si="28">IF(N181="nulová",J181,0)</f>
        <v>0</v>
      </c>
      <c r="BJ181" s="15" t="s">
        <v>80</v>
      </c>
      <c r="BK181" s="152">
        <f t="shared" ref="BK181:BK188" si="29">ROUND(I181*H181,2)</f>
        <v>0</v>
      </c>
      <c r="BL181" s="15" t="s">
        <v>168</v>
      </c>
      <c r="BM181" s="151" t="s">
        <v>283</v>
      </c>
    </row>
    <row r="182" spans="1:65" s="2" customFormat="1" ht="16.5" customHeight="1">
      <c r="A182" s="30"/>
      <c r="B182" s="138"/>
      <c r="C182" s="139" t="s">
        <v>284</v>
      </c>
      <c r="D182" s="139" t="s">
        <v>125</v>
      </c>
      <c r="E182" s="140" t="s">
        <v>285</v>
      </c>
      <c r="F182" s="141" t="s">
        <v>286</v>
      </c>
      <c r="G182" s="142" t="s">
        <v>128</v>
      </c>
      <c r="H182" s="143">
        <v>39.729999999999997</v>
      </c>
      <c r="I182" s="144"/>
      <c r="J182" s="145">
        <f t="shared" si="20"/>
        <v>0</v>
      </c>
      <c r="K182" s="146"/>
      <c r="L182" s="31"/>
      <c r="M182" s="147" t="s">
        <v>1</v>
      </c>
      <c r="N182" s="148" t="s">
        <v>38</v>
      </c>
      <c r="O182" s="56"/>
      <c r="P182" s="149">
        <f t="shared" si="21"/>
        <v>0</v>
      </c>
      <c r="Q182" s="149">
        <v>0</v>
      </c>
      <c r="R182" s="149">
        <f t="shared" si="22"/>
        <v>0</v>
      </c>
      <c r="S182" s="149">
        <v>0</v>
      </c>
      <c r="T182" s="150">
        <f t="shared" si="23"/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1" t="s">
        <v>168</v>
      </c>
      <c r="AT182" s="151" t="s">
        <v>125</v>
      </c>
      <c r="AU182" s="151" t="s">
        <v>82</v>
      </c>
      <c r="AY182" s="15" t="s">
        <v>121</v>
      </c>
      <c r="BE182" s="152">
        <f t="shared" si="24"/>
        <v>0</v>
      </c>
      <c r="BF182" s="152">
        <f t="shared" si="25"/>
        <v>0</v>
      </c>
      <c r="BG182" s="152">
        <f t="shared" si="26"/>
        <v>0</v>
      </c>
      <c r="BH182" s="152">
        <f t="shared" si="27"/>
        <v>0</v>
      </c>
      <c r="BI182" s="152">
        <f t="shared" si="28"/>
        <v>0</v>
      </c>
      <c r="BJ182" s="15" t="s">
        <v>80</v>
      </c>
      <c r="BK182" s="152">
        <f t="shared" si="29"/>
        <v>0</v>
      </c>
      <c r="BL182" s="15" t="s">
        <v>168</v>
      </c>
      <c r="BM182" s="151" t="s">
        <v>219</v>
      </c>
    </row>
    <row r="183" spans="1:65" s="2" customFormat="1" ht="24.15" customHeight="1">
      <c r="A183" s="30"/>
      <c r="B183" s="138"/>
      <c r="C183" s="139" t="s">
        <v>163</v>
      </c>
      <c r="D183" s="139" t="s">
        <v>125</v>
      </c>
      <c r="E183" s="140" t="s">
        <v>287</v>
      </c>
      <c r="F183" s="141" t="s">
        <v>288</v>
      </c>
      <c r="G183" s="142" t="s">
        <v>128</v>
      </c>
      <c r="H183" s="143">
        <v>39.729999999999997</v>
      </c>
      <c r="I183" s="144"/>
      <c r="J183" s="145">
        <f t="shared" si="20"/>
        <v>0</v>
      </c>
      <c r="K183" s="146"/>
      <c r="L183" s="31"/>
      <c r="M183" s="147" t="s">
        <v>1</v>
      </c>
      <c r="N183" s="148" t="s">
        <v>38</v>
      </c>
      <c r="O183" s="56"/>
      <c r="P183" s="149">
        <f t="shared" si="21"/>
        <v>0</v>
      </c>
      <c r="Q183" s="149">
        <v>0</v>
      </c>
      <c r="R183" s="149">
        <f t="shared" si="22"/>
        <v>0</v>
      </c>
      <c r="S183" s="149">
        <v>0</v>
      </c>
      <c r="T183" s="150">
        <f t="shared" si="23"/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1" t="s">
        <v>168</v>
      </c>
      <c r="AT183" s="151" t="s">
        <v>125</v>
      </c>
      <c r="AU183" s="151" t="s">
        <v>82</v>
      </c>
      <c r="AY183" s="15" t="s">
        <v>121</v>
      </c>
      <c r="BE183" s="152">
        <f t="shared" si="24"/>
        <v>0</v>
      </c>
      <c r="BF183" s="152">
        <f t="shared" si="25"/>
        <v>0</v>
      </c>
      <c r="BG183" s="152">
        <f t="shared" si="26"/>
        <v>0</v>
      </c>
      <c r="BH183" s="152">
        <f t="shared" si="27"/>
        <v>0</v>
      </c>
      <c r="BI183" s="152">
        <f t="shared" si="28"/>
        <v>0</v>
      </c>
      <c r="BJ183" s="15" t="s">
        <v>80</v>
      </c>
      <c r="BK183" s="152">
        <f t="shared" si="29"/>
        <v>0</v>
      </c>
      <c r="BL183" s="15" t="s">
        <v>168</v>
      </c>
      <c r="BM183" s="151" t="s">
        <v>227</v>
      </c>
    </row>
    <row r="184" spans="1:65" s="2" customFormat="1" ht="16.5" customHeight="1">
      <c r="A184" s="30"/>
      <c r="B184" s="138"/>
      <c r="C184" s="139" t="s">
        <v>289</v>
      </c>
      <c r="D184" s="139" t="s">
        <v>125</v>
      </c>
      <c r="E184" s="140" t="s">
        <v>290</v>
      </c>
      <c r="F184" s="141" t="s">
        <v>291</v>
      </c>
      <c r="G184" s="142" t="s">
        <v>128</v>
      </c>
      <c r="H184" s="143">
        <v>39.729999999999997</v>
      </c>
      <c r="I184" s="144"/>
      <c r="J184" s="145">
        <f t="shared" si="20"/>
        <v>0</v>
      </c>
      <c r="K184" s="146"/>
      <c r="L184" s="31"/>
      <c r="M184" s="147" t="s">
        <v>1</v>
      </c>
      <c r="N184" s="148" t="s">
        <v>38</v>
      </c>
      <c r="O184" s="56"/>
      <c r="P184" s="149">
        <f t="shared" si="21"/>
        <v>0</v>
      </c>
      <c r="Q184" s="149">
        <v>0</v>
      </c>
      <c r="R184" s="149">
        <f t="shared" si="22"/>
        <v>0</v>
      </c>
      <c r="S184" s="149">
        <v>0</v>
      </c>
      <c r="T184" s="150">
        <f t="shared" si="23"/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1" t="s">
        <v>168</v>
      </c>
      <c r="AT184" s="151" t="s">
        <v>125</v>
      </c>
      <c r="AU184" s="151" t="s">
        <v>82</v>
      </c>
      <c r="AY184" s="15" t="s">
        <v>121</v>
      </c>
      <c r="BE184" s="152">
        <f t="shared" si="24"/>
        <v>0</v>
      </c>
      <c r="BF184" s="152">
        <f t="shared" si="25"/>
        <v>0</v>
      </c>
      <c r="BG184" s="152">
        <f t="shared" si="26"/>
        <v>0</v>
      </c>
      <c r="BH184" s="152">
        <f t="shared" si="27"/>
        <v>0</v>
      </c>
      <c r="BI184" s="152">
        <f t="shared" si="28"/>
        <v>0</v>
      </c>
      <c r="BJ184" s="15" t="s">
        <v>80</v>
      </c>
      <c r="BK184" s="152">
        <f t="shared" si="29"/>
        <v>0</v>
      </c>
      <c r="BL184" s="15" t="s">
        <v>168</v>
      </c>
      <c r="BM184" s="151" t="s">
        <v>255</v>
      </c>
    </row>
    <row r="185" spans="1:65" s="2" customFormat="1" ht="37.799999999999997" customHeight="1">
      <c r="A185" s="30"/>
      <c r="B185" s="138"/>
      <c r="C185" s="139" t="s">
        <v>168</v>
      </c>
      <c r="D185" s="139" t="s">
        <v>125</v>
      </c>
      <c r="E185" s="140" t="s">
        <v>292</v>
      </c>
      <c r="F185" s="141" t="s">
        <v>293</v>
      </c>
      <c r="G185" s="142" t="s">
        <v>128</v>
      </c>
      <c r="H185" s="143">
        <v>39.729999999999997</v>
      </c>
      <c r="I185" s="144"/>
      <c r="J185" s="145">
        <f t="shared" si="20"/>
        <v>0</v>
      </c>
      <c r="K185" s="146"/>
      <c r="L185" s="31"/>
      <c r="M185" s="147" t="s">
        <v>1</v>
      </c>
      <c r="N185" s="148" t="s">
        <v>38</v>
      </c>
      <c r="O185" s="56"/>
      <c r="P185" s="149">
        <f t="shared" si="21"/>
        <v>0</v>
      </c>
      <c r="Q185" s="149">
        <v>0</v>
      </c>
      <c r="R185" s="149">
        <f t="shared" si="22"/>
        <v>0</v>
      </c>
      <c r="S185" s="149">
        <v>0</v>
      </c>
      <c r="T185" s="150">
        <f t="shared" si="23"/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1" t="s">
        <v>168</v>
      </c>
      <c r="AT185" s="151" t="s">
        <v>125</v>
      </c>
      <c r="AU185" s="151" t="s">
        <v>82</v>
      </c>
      <c r="AY185" s="15" t="s">
        <v>121</v>
      </c>
      <c r="BE185" s="152">
        <f t="shared" si="24"/>
        <v>0</v>
      </c>
      <c r="BF185" s="152">
        <f t="shared" si="25"/>
        <v>0</v>
      </c>
      <c r="BG185" s="152">
        <f t="shared" si="26"/>
        <v>0</v>
      </c>
      <c r="BH185" s="152">
        <f t="shared" si="27"/>
        <v>0</v>
      </c>
      <c r="BI185" s="152">
        <f t="shared" si="28"/>
        <v>0</v>
      </c>
      <c r="BJ185" s="15" t="s">
        <v>80</v>
      </c>
      <c r="BK185" s="152">
        <f t="shared" si="29"/>
        <v>0</v>
      </c>
      <c r="BL185" s="15" t="s">
        <v>168</v>
      </c>
      <c r="BM185" s="151" t="s">
        <v>263</v>
      </c>
    </row>
    <row r="186" spans="1:65" s="2" customFormat="1" ht="33" customHeight="1">
      <c r="A186" s="30"/>
      <c r="B186" s="138"/>
      <c r="C186" s="162" t="s">
        <v>294</v>
      </c>
      <c r="D186" s="162" t="s">
        <v>155</v>
      </c>
      <c r="E186" s="163" t="s">
        <v>295</v>
      </c>
      <c r="F186" s="164" t="s">
        <v>296</v>
      </c>
      <c r="G186" s="165" t="s">
        <v>128</v>
      </c>
      <c r="H186" s="166">
        <v>45.69</v>
      </c>
      <c r="I186" s="167"/>
      <c r="J186" s="168">
        <f t="shared" si="20"/>
        <v>0</v>
      </c>
      <c r="K186" s="169"/>
      <c r="L186" s="170"/>
      <c r="M186" s="171" t="s">
        <v>1</v>
      </c>
      <c r="N186" s="172" t="s">
        <v>38</v>
      </c>
      <c r="O186" s="56"/>
      <c r="P186" s="149">
        <f t="shared" si="21"/>
        <v>0</v>
      </c>
      <c r="Q186" s="149">
        <v>0</v>
      </c>
      <c r="R186" s="149">
        <f t="shared" si="22"/>
        <v>0</v>
      </c>
      <c r="S186" s="149">
        <v>0</v>
      </c>
      <c r="T186" s="150">
        <f t="shared" si="23"/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1" t="s">
        <v>124</v>
      </c>
      <c r="AT186" s="151" t="s">
        <v>155</v>
      </c>
      <c r="AU186" s="151" t="s">
        <v>82</v>
      </c>
      <c r="AY186" s="15" t="s">
        <v>121</v>
      </c>
      <c r="BE186" s="152">
        <f t="shared" si="24"/>
        <v>0</v>
      </c>
      <c r="BF186" s="152">
        <f t="shared" si="25"/>
        <v>0</v>
      </c>
      <c r="BG186" s="152">
        <f t="shared" si="26"/>
        <v>0</v>
      </c>
      <c r="BH186" s="152">
        <f t="shared" si="27"/>
        <v>0</v>
      </c>
      <c r="BI186" s="152">
        <f t="shared" si="28"/>
        <v>0</v>
      </c>
      <c r="BJ186" s="15" t="s">
        <v>80</v>
      </c>
      <c r="BK186" s="152">
        <f t="shared" si="29"/>
        <v>0</v>
      </c>
      <c r="BL186" s="15" t="s">
        <v>168</v>
      </c>
      <c r="BM186" s="151" t="s">
        <v>271</v>
      </c>
    </row>
    <row r="187" spans="1:65" s="2" customFormat="1" ht="24.15" customHeight="1">
      <c r="A187" s="30"/>
      <c r="B187" s="138"/>
      <c r="C187" s="139" t="s">
        <v>297</v>
      </c>
      <c r="D187" s="139" t="s">
        <v>125</v>
      </c>
      <c r="E187" s="140" t="s">
        <v>298</v>
      </c>
      <c r="F187" s="141" t="s">
        <v>299</v>
      </c>
      <c r="G187" s="142" t="s">
        <v>128</v>
      </c>
      <c r="H187" s="143">
        <v>39.729999999999997</v>
      </c>
      <c r="I187" s="144"/>
      <c r="J187" s="145">
        <f t="shared" si="20"/>
        <v>0</v>
      </c>
      <c r="K187" s="146"/>
      <c r="L187" s="31"/>
      <c r="M187" s="147" t="s">
        <v>1</v>
      </c>
      <c r="N187" s="148" t="s">
        <v>38</v>
      </c>
      <c r="O187" s="56"/>
      <c r="P187" s="149">
        <f t="shared" si="21"/>
        <v>0</v>
      </c>
      <c r="Q187" s="149">
        <v>0</v>
      </c>
      <c r="R187" s="149">
        <f t="shared" si="22"/>
        <v>0</v>
      </c>
      <c r="S187" s="149">
        <v>0</v>
      </c>
      <c r="T187" s="150">
        <f t="shared" si="23"/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1" t="s">
        <v>168</v>
      </c>
      <c r="AT187" s="151" t="s">
        <v>125</v>
      </c>
      <c r="AU187" s="151" t="s">
        <v>82</v>
      </c>
      <c r="AY187" s="15" t="s">
        <v>121</v>
      </c>
      <c r="BE187" s="152">
        <f t="shared" si="24"/>
        <v>0</v>
      </c>
      <c r="BF187" s="152">
        <f t="shared" si="25"/>
        <v>0</v>
      </c>
      <c r="BG187" s="152">
        <f t="shared" si="26"/>
        <v>0</v>
      </c>
      <c r="BH187" s="152">
        <f t="shared" si="27"/>
        <v>0</v>
      </c>
      <c r="BI187" s="152">
        <f t="shared" si="28"/>
        <v>0</v>
      </c>
      <c r="BJ187" s="15" t="s">
        <v>80</v>
      </c>
      <c r="BK187" s="152">
        <f t="shared" si="29"/>
        <v>0</v>
      </c>
      <c r="BL187" s="15" t="s">
        <v>168</v>
      </c>
      <c r="BM187" s="151" t="s">
        <v>300</v>
      </c>
    </row>
    <row r="188" spans="1:65" s="2" customFormat="1" ht="24.15" customHeight="1">
      <c r="A188" s="30"/>
      <c r="B188" s="138"/>
      <c r="C188" s="139" t="s">
        <v>175</v>
      </c>
      <c r="D188" s="139" t="s">
        <v>125</v>
      </c>
      <c r="E188" s="140" t="s">
        <v>301</v>
      </c>
      <c r="F188" s="141" t="s">
        <v>302</v>
      </c>
      <c r="G188" s="142" t="s">
        <v>243</v>
      </c>
      <c r="H188" s="173"/>
      <c r="I188" s="144"/>
      <c r="J188" s="145">
        <f t="shared" si="20"/>
        <v>0</v>
      </c>
      <c r="K188" s="146"/>
      <c r="L188" s="31"/>
      <c r="M188" s="147" t="s">
        <v>1</v>
      </c>
      <c r="N188" s="148" t="s">
        <v>38</v>
      </c>
      <c r="O188" s="56"/>
      <c r="P188" s="149">
        <f t="shared" si="21"/>
        <v>0</v>
      </c>
      <c r="Q188" s="149">
        <v>0</v>
      </c>
      <c r="R188" s="149">
        <f t="shared" si="22"/>
        <v>0</v>
      </c>
      <c r="S188" s="149">
        <v>0</v>
      </c>
      <c r="T188" s="150">
        <f t="shared" si="23"/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1" t="s">
        <v>168</v>
      </c>
      <c r="AT188" s="151" t="s">
        <v>125</v>
      </c>
      <c r="AU188" s="151" t="s">
        <v>82</v>
      </c>
      <c r="AY188" s="15" t="s">
        <v>121</v>
      </c>
      <c r="BE188" s="152">
        <f t="shared" si="24"/>
        <v>0</v>
      </c>
      <c r="BF188" s="152">
        <f t="shared" si="25"/>
        <v>0</v>
      </c>
      <c r="BG188" s="152">
        <f t="shared" si="26"/>
        <v>0</v>
      </c>
      <c r="BH188" s="152">
        <f t="shared" si="27"/>
        <v>0</v>
      </c>
      <c r="BI188" s="152">
        <f t="shared" si="28"/>
        <v>0</v>
      </c>
      <c r="BJ188" s="15" t="s">
        <v>80</v>
      </c>
      <c r="BK188" s="152">
        <f t="shared" si="29"/>
        <v>0</v>
      </c>
      <c r="BL188" s="15" t="s">
        <v>168</v>
      </c>
      <c r="BM188" s="151" t="s">
        <v>303</v>
      </c>
    </row>
    <row r="189" spans="1:65" s="12" customFormat="1" ht="22.8" customHeight="1">
      <c r="B189" s="125"/>
      <c r="D189" s="126" t="s">
        <v>72</v>
      </c>
      <c r="E189" s="136" t="s">
        <v>304</v>
      </c>
      <c r="F189" s="136" t="s">
        <v>305</v>
      </c>
      <c r="I189" s="128"/>
      <c r="J189" s="137">
        <f>BK189</f>
        <v>0</v>
      </c>
      <c r="L189" s="125"/>
      <c r="M189" s="130"/>
      <c r="N189" s="131"/>
      <c r="O189" s="131"/>
      <c r="P189" s="132">
        <f>SUM(P190:P199)</f>
        <v>0</v>
      </c>
      <c r="Q189" s="131"/>
      <c r="R189" s="132">
        <f>SUM(R190:R199)</f>
        <v>0</v>
      </c>
      <c r="S189" s="131"/>
      <c r="T189" s="133">
        <f>SUM(T190:T199)</f>
        <v>0</v>
      </c>
      <c r="AR189" s="126" t="s">
        <v>82</v>
      </c>
      <c r="AT189" s="134" t="s">
        <v>72</v>
      </c>
      <c r="AU189" s="134" t="s">
        <v>80</v>
      </c>
      <c r="AY189" s="126" t="s">
        <v>121</v>
      </c>
      <c r="BK189" s="135">
        <f>SUM(BK190:BK199)</f>
        <v>0</v>
      </c>
    </row>
    <row r="190" spans="1:65" s="2" customFormat="1" ht="16.5" customHeight="1">
      <c r="A190" s="30"/>
      <c r="B190" s="138"/>
      <c r="C190" s="139" t="s">
        <v>82</v>
      </c>
      <c r="D190" s="139" t="s">
        <v>125</v>
      </c>
      <c r="E190" s="140" t="s">
        <v>306</v>
      </c>
      <c r="F190" s="141" t="s">
        <v>307</v>
      </c>
      <c r="G190" s="142" t="s">
        <v>128</v>
      </c>
      <c r="H190" s="143">
        <v>119.6</v>
      </c>
      <c r="I190" s="144"/>
      <c r="J190" s="145">
        <f t="shared" ref="J190:J199" si="30">ROUND(I190*H190,2)</f>
        <v>0</v>
      </c>
      <c r="K190" s="146"/>
      <c r="L190" s="31"/>
      <c r="M190" s="147" t="s">
        <v>1</v>
      </c>
      <c r="N190" s="148" t="s">
        <v>38</v>
      </c>
      <c r="O190" s="56"/>
      <c r="P190" s="149">
        <f t="shared" ref="P190:P199" si="31">O190*H190</f>
        <v>0</v>
      </c>
      <c r="Q190" s="149">
        <v>0</v>
      </c>
      <c r="R190" s="149">
        <f t="shared" ref="R190:R199" si="32">Q190*H190</f>
        <v>0</v>
      </c>
      <c r="S190" s="149">
        <v>0</v>
      </c>
      <c r="T190" s="150">
        <f t="shared" ref="T190:T199" si="33"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1" t="s">
        <v>168</v>
      </c>
      <c r="AT190" s="151" t="s">
        <v>125</v>
      </c>
      <c r="AU190" s="151" t="s">
        <v>82</v>
      </c>
      <c r="AY190" s="15" t="s">
        <v>121</v>
      </c>
      <c r="BE190" s="152">
        <f t="shared" ref="BE190:BE199" si="34">IF(N190="základní",J190,0)</f>
        <v>0</v>
      </c>
      <c r="BF190" s="152">
        <f t="shared" ref="BF190:BF199" si="35">IF(N190="snížená",J190,0)</f>
        <v>0</v>
      </c>
      <c r="BG190" s="152">
        <f t="shared" ref="BG190:BG199" si="36">IF(N190="zákl. přenesená",J190,0)</f>
        <v>0</v>
      </c>
      <c r="BH190" s="152">
        <f t="shared" ref="BH190:BH199" si="37">IF(N190="sníž. přenesená",J190,0)</f>
        <v>0</v>
      </c>
      <c r="BI190" s="152">
        <f t="shared" ref="BI190:BI199" si="38">IF(N190="nulová",J190,0)</f>
        <v>0</v>
      </c>
      <c r="BJ190" s="15" t="s">
        <v>80</v>
      </c>
      <c r="BK190" s="152">
        <f t="shared" ref="BK190:BK199" si="39">ROUND(I190*H190,2)</f>
        <v>0</v>
      </c>
      <c r="BL190" s="15" t="s">
        <v>168</v>
      </c>
      <c r="BM190" s="151" t="s">
        <v>275</v>
      </c>
    </row>
    <row r="191" spans="1:65" s="2" customFormat="1" ht="16.5" customHeight="1">
      <c r="A191" s="30"/>
      <c r="B191" s="138"/>
      <c r="C191" s="139" t="s">
        <v>122</v>
      </c>
      <c r="D191" s="139" t="s">
        <v>125</v>
      </c>
      <c r="E191" s="140" t="s">
        <v>308</v>
      </c>
      <c r="F191" s="141" t="s">
        <v>309</v>
      </c>
      <c r="G191" s="142" t="s">
        <v>128</v>
      </c>
      <c r="H191" s="143">
        <v>119.6</v>
      </c>
      <c r="I191" s="144"/>
      <c r="J191" s="145">
        <f t="shared" si="30"/>
        <v>0</v>
      </c>
      <c r="K191" s="146"/>
      <c r="L191" s="31"/>
      <c r="M191" s="147" t="s">
        <v>1</v>
      </c>
      <c r="N191" s="148" t="s">
        <v>38</v>
      </c>
      <c r="O191" s="56"/>
      <c r="P191" s="149">
        <f t="shared" si="31"/>
        <v>0</v>
      </c>
      <c r="Q191" s="149">
        <v>0</v>
      </c>
      <c r="R191" s="149">
        <f t="shared" si="32"/>
        <v>0</v>
      </c>
      <c r="S191" s="149">
        <v>0</v>
      </c>
      <c r="T191" s="150">
        <f t="shared" si="33"/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1" t="s">
        <v>168</v>
      </c>
      <c r="AT191" s="151" t="s">
        <v>125</v>
      </c>
      <c r="AU191" s="151" t="s">
        <v>82</v>
      </c>
      <c r="AY191" s="15" t="s">
        <v>121</v>
      </c>
      <c r="BE191" s="152">
        <f t="shared" si="34"/>
        <v>0</v>
      </c>
      <c r="BF191" s="152">
        <f t="shared" si="35"/>
        <v>0</v>
      </c>
      <c r="BG191" s="152">
        <f t="shared" si="36"/>
        <v>0</v>
      </c>
      <c r="BH191" s="152">
        <f t="shared" si="37"/>
        <v>0</v>
      </c>
      <c r="BI191" s="152">
        <f t="shared" si="38"/>
        <v>0</v>
      </c>
      <c r="BJ191" s="15" t="s">
        <v>80</v>
      </c>
      <c r="BK191" s="152">
        <f t="shared" si="39"/>
        <v>0</v>
      </c>
      <c r="BL191" s="15" t="s">
        <v>168</v>
      </c>
      <c r="BM191" s="151" t="s">
        <v>310</v>
      </c>
    </row>
    <row r="192" spans="1:65" s="2" customFormat="1" ht="24.15" customHeight="1">
      <c r="A192" s="30"/>
      <c r="B192" s="138"/>
      <c r="C192" s="139" t="s">
        <v>311</v>
      </c>
      <c r="D192" s="139" t="s">
        <v>125</v>
      </c>
      <c r="E192" s="140" t="s">
        <v>312</v>
      </c>
      <c r="F192" s="141" t="s">
        <v>313</v>
      </c>
      <c r="G192" s="142" t="s">
        <v>128</v>
      </c>
      <c r="H192" s="143">
        <v>119.6</v>
      </c>
      <c r="I192" s="144"/>
      <c r="J192" s="145">
        <f t="shared" si="30"/>
        <v>0</v>
      </c>
      <c r="K192" s="146"/>
      <c r="L192" s="31"/>
      <c r="M192" s="147" t="s">
        <v>1</v>
      </c>
      <c r="N192" s="148" t="s">
        <v>38</v>
      </c>
      <c r="O192" s="56"/>
      <c r="P192" s="149">
        <f t="shared" si="31"/>
        <v>0</v>
      </c>
      <c r="Q192" s="149">
        <v>0</v>
      </c>
      <c r="R192" s="149">
        <f t="shared" si="32"/>
        <v>0</v>
      </c>
      <c r="S192" s="149">
        <v>0</v>
      </c>
      <c r="T192" s="150">
        <f t="shared" si="33"/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1" t="s">
        <v>168</v>
      </c>
      <c r="AT192" s="151" t="s">
        <v>125</v>
      </c>
      <c r="AU192" s="151" t="s">
        <v>82</v>
      </c>
      <c r="AY192" s="15" t="s">
        <v>121</v>
      </c>
      <c r="BE192" s="152">
        <f t="shared" si="34"/>
        <v>0</v>
      </c>
      <c r="BF192" s="152">
        <f t="shared" si="35"/>
        <v>0</v>
      </c>
      <c r="BG192" s="152">
        <f t="shared" si="36"/>
        <v>0</v>
      </c>
      <c r="BH192" s="152">
        <f t="shared" si="37"/>
        <v>0</v>
      </c>
      <c r="BI192" s="152">
        <f t="shared" si="38"/>
        <v>0</v>
      </c>
      <c r="BJ192" s="15" t="s">
        <v>80</v>
      </c>
      <c r="BK192" s="152">
        <f t="shared" si="39"/>
        <v>0</v>
      </c>
      <c r="BL192" s="15" t="s">
        <v>168</v>
      </c>
      <c r="BM192" s="151" t="s">
        <v>314</v>
      </c>
    </row>
    <row r="193" spans="1:65" s="2" customFormat="1" ht="16.5" customHeight="1">
      <c r="A193" s="30"/>
      <c r="B193" s="138"/>
      <c r="C193" s="139" t="s">
        <v>129</v>
      </c>
      <c r="D193" s="139" t="s">
        <v>125</v>
      </c>
      <c r="E193" s="140" t="s">
        <v>315</v>
      </c>
      <c r="F193" s="141" t="s">
        <v>316</v>
      </c>
      <c r="G193" s="142" t="s">
        <v>128</v>
      </c>
      <c r="H193" s="143">
        <v>119.6</v>
      </c>
      <c r="I193" s="144"/>
      <c r="J193" s="145">
        <f t="shared" si="30"/>
        <v>0</v>
      </c>
      <c r="K193" s="146"/>
      <c r="L193" s="31"/>
      <c r="M193" s="147" t="s">
        <v>1</v>
      </c>
      <c r="N193" s="148" t="s">
        <v>38</v>
      </c>
      <c r="O193" s="56"/>
      <c r="P193" s="149">
        <f t="shared" si="31"/>
        <v>0</v>
      </c>
      <c r="Q193" s="149">
        <v>0</v>
      </c>
      <c r="R193" s="149">
        <f t="shared" si="32"/>
        <v>0</v>
      </c>
      <c r="S193" s="149">
        <v>0</v>
      </c>
      <c r="T193" s="150">
        <f t="shared" si="33"/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1" t="s">
        <v>168</v>
      </c>
      <c r="AT193" s="151" t="s">
        <v>125</v>
      </c>
      <c r="AU193" s="151" t="s">
        <v>82</v>
      </c>
      <c r="AY193" s="15" t="s">
        <v>121</v>
      </c>
      <c r="BE193" s="152">
        <f t="shared" si="34"/>
        <v>0</v>
      </c>
      <c r="BF193" s="152">
        <f t="shared" si="35"/>
        <v>0</v>
      </c>
      <c r="BG193" s="152">
        <f t="shared" si="36"/>
        <v>0</v>
      </c>
      <c r="BH193" s="152">
        <f t="shared" si="37"/>
        <v>0</v>
      </c>
      <c r="BI193" s="152">
        <f t="shared" si="38"/>
        <v>0</v>
      </c>
      <c r="BJ193" s="15" t="s">
        <v>80</v>
      </c>
      <c r="BK193" s="152">
        <f t="shared" si="39"/>
        <v>0</v>
      </c>
      <c r="BL193" s="15" t="s">
        <v>168</v>
      </c>
      <c r="BM193" s="151" t="s">
        <v>317</v>
      </c>
    </row>
    <row r="194" spans="1:65" s="2" customFormat="1" ht="24.15" customHeight="1">
      <c r="A194" s="30"/>
      <c r="B194" s="138"/>
      <c r="C194" s="139" t="s">
        <v>318</v>
      </c>
      <c r="D194" s="139" t="s">
        <v>125</v>
      </c>
      <c r="E194" s="140" t="s">
        <v>319</v>
      </c>
      <c r="F194" s="141" t="s">
        <v>320</v>
      </c>
      <c r="G194" s="142" t="s">
        <v>321</v>
      </c>
      <c r="H194" s="143">
        <v>27.4</v>
      </c>
      <c r="I194" s="144"/>
      <c r="J194" s="145">
        <f t="shared" si="30"/>
        <v>0</v>
      </c>
      <c r="K194" s="146"/>
      <c r="L194" s="31"/>
      <c r="M194" s="147" t="s">
        <v>1</v>
      </c>
      <c r="N194" s="148" t="s">
        <v>38</v>
      </c>
      <c r="O194" s="56"/>
      <c r="P194" s="149">
        <f t="shared" si="31"/>
        <v>0</v>
      </c>
      <c r="Q194" s="149">
        <v>0</v>
      </c>
      <c r="R194" s="149">
        <f t="shared" si="32"/>
        <v>0</v>
      </c>
      <c r="S194" s="149">
        <v>0</v>
      </c>
      <c r="T194" s="150">
        <f t="shared" si="33"/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1" t="s">
        <v>168</v>
      </c>
      <c r="AT194" s="151" t="s">
        <v>125</v>
      </c>
      <c r="AU194" s="151" t="s">
        <v>82</v>
      </c>
      <c r="AY194" s="15" t="s">
        <v>121</v>
      </c>
      <c r="BE194" s="152">
        <f t="shared" si="34"/>
        <v>0</v>
      </c>
      <c r="BF194" s="152">
        <f t="shared" si="35"/>
        <v>0</v>
      </c>
      <c r="BG194" s="152">
        <f t="shared" si="36"/>
        <v>0</v>
      </c>
      <c r="BH194" s="152">
        <f t="shared" si="37"/>
        <v>0</v>
      </c>
      <c r="BI194" s="152">
        <f t="shared" si="38"/>
        <v>0</v>
      </c>
      <c r="BJ194" s="15" t="s">
        <v>80</v>
      </c>
      <c r="BK194" s="152">
        <f t="shared" si="39"/>
        <v>0</v>
      </c>
      <c r="BL194" s="15" t="s">
        <v>168</v>
      </c>
      <c r="BM194" s="151" t="s">
        <v>322</v>
      </c>
    </row>
    <row r="195" spans="1:65" s="2" customFormat="1" ht="24.15" customHeight="1">
      <c r="A195" s="30"/>
      <c r="B195" s="138"/>
      <c r="C195" s="162" t="s">
        <v>133</v>
      </c>
      <c r="D195" s="162" t="s">
        <v>155</v>
      </c>
      <c r="E195" s="163" t="s">
        <v>323</v>
      </c>
      <c r="F195" s="164" t="s">
        <v>324</v>
      </c>
      <c r="G195" s="165" t="s">
        <v>321</v>
      </c>
      <c r="H195" s="166">
        <v>30.14</v>
      </c>
      <c r="I195" s="167"/>
      <c r="J195" s="168">
        <f t="shared" si="30"/>
        <v>0</v>
      </c>
      <c r="K195" s="169"/>
      <c r="L195" s="170"/>
      <c r="M195" s="171" t="s">
        <v>1</v>
      </c>
      <c r="N195" s="172" t="s">
        <v>38</v>
      </c>
      <c r="O195" s="56"/>
      <c r="P195" s="149">
        <f t="shared" si="31"/>
        <v>0</v>
      </c>
      <c r="Q195" s="149">
        <v>0</v>
      </c>
      <c r="R195" s="149">
        <f t="shared" si="32"/>
        <v>0</v>
      </c>
      <c r="S195" s="149">
        <v>0</v>
      </c>
      <c r="T195" s="150">
        <f t="shared" si="33"/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1" t="s">
        <v>124</v>
      </c>
      <c r="AT195" s="151" t="s">
        <v>155</v>
      </c>
      <c r="AU195" s="151" t="s">
        <v>82</v>
      </c>
      <c r="AY195" s="15" t="s">
        <v>121</v>
      </c>
      <c r="BE195" s="152">
        <f t="shared" si="34"/>
        <v>0</v>
      </c>
      <c r="BF195" s="152">
        <f t="shared" si="35"/>
        <v>0</v>
      </c>
      <c r="BG195" s="152">
        <f t="shared" si="36"/>
        <v>0</v>
      </c>
      <c r="BH195" s="152">
        <f t="shared" si="37"/>
        <v>0</v>
      </c>
      <c r="BI195" s="152">
        <f t="shared" si="38"/>
        <v>0</v>
      </c>
      <c r="BJ195" s="15" t="s">
        <v>80</v>
      </c>
      <c r="BK195" s="152">
        <f t="shared" si="39"/>
        <v>0</v>
      </c>
      <c r="BL195" s="15" t="s">
        <v>168</v>
      </c>
      <c r="BM195" s="151" t="s">
        <v>325</v>
      </c>
    </row>
    <row r="196" spans="1:65" s="2" customFormat="1" ht="24.15" customHeight="1">
      <c r="A196" s="30"/>
      <c r="B196" s="138"/>
      <c r="C196" s="139" t="s">
        <v>80</v>
      </c>
      <c r="D196" s="139" t="s">
        <v>125</v>
      </c>
      <c r="E196" s="140" t="s">
        <v>326</v>
      </c>
      <c r="F196" s="141" t="s">
        <v>327</v>
      </c>
      <c r="G196" s="142" t="s">
        <v>128</v>
      </c>
      <c r="H196" s="143">
        <v>119.6</v>
      </c>
      <c r="I196" s="144"/>
      <c r="J196" s="145">
        <f t="shared" si="30"/>
        <v>0</v>
      </c>
      <c r="K196" s="146"/>
      <c r="L196" s="31"/>
      <c r="M196" s="147" t="s">
        <v>1</v>
      </c>
      <c r="N196" s="148" t="s">
        <v>38</v>
      </c>
      <c r="O196" s="56"/>
      <c r="P196" s="149">
        <f t="shared" si="31"/>
        <v>0</v>
      </c>
      <c r="Q196" s="149">
        <v>0</v>
      </c>
      <c r="R196" s="149">
        <f t="shared" si="32"/>
        <v>0</v>
      </c>
      <c r="S196" s="149">
        <v>0</v>
      </c>
      <c r="T196" s="150">
        <f t="shared" si="33"/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1" t="s">
        <v>168</v>
      </c>
      <c r="AT196" s="151" t="s">
        <v>125</v>
      </c>
      <c r="AU196" s="151" t="s">
        <v>82</v>
      </c>
      <c r="AY196" s="15" t="s">
        <v>121</v>
      </c>
      <c r="BE196" s="152">
        <f t="shared" si="34"/>
        <v>0</v>
      </c>
      <c r="BF196" s="152">
        <f t="shared" si="35"/>
        <v>0</v>
      </c>
      <c r="BG196" s="152">
        <f t="shared" si="36"/>
        <v>0</v>
      </c>
      <c r="BH196" s="152">
        <f t="shared" si="37"/>
        <v>0</v>
      </c>
      <c r="BI196" s="152">
        <f t="shared" si="38"/>
        <v>0</v>
      </c>
      <c r="BJ196" s="15" t="s">
        <v>80</v>
      </c>
      <c r="BK196" s="152">
        <f t="shared" si="39"/>
        <v>0</v>
      </c>
      <c r="BL196" s="15" t="s">
        <v>168</v>
      </c>
      <c r="BM196" s="151" t="s">
        <v>328</v>
      </c>
    </row>
    <row r="197" spans="1:65" s="2" customFormat="1" ht="33" customHeight="1">
      <c r="A197" s="30"/>
      <c r="B197" s="138"/>
      <c r="C197" s="139" t="s">
        <v>149</v>
      </c>
      <c r="D197" s="139" t="s">
        <v>125</v>
      </c>
      <c r="E197" s="140" t="s">
        <v>329</v>
      </c>
      <c r="F197" s="141" t="s">
        <v>330</v>
      </c>
      <c r="G197" s="142" t="s">
        <v>128</v>
      </c>
      <c r="H197" s="143">
        <v>119.6</v>
      </c>
      <c r="I197" s="144"/>
      <c r="J197" s="145">
        <f t="shared" si="30"/>
        <v>0</v>
      </c>
      <c r="K197" s="146"/>
      <c r="L197" s="31"/>
      <c r="M197" s="147" t="s">
        <v>1</v>
      </c>
      <c r="N197" s="148" t="s">
        <v>38</v>
      </c>
      <c r="O197" s="56"/>
      <c r="P197" s="149">
        <f t="shared" si="31"/>
        <v>0</v>
      </c>
      <c r="Q197" s="149">
        <v>0</v>
      </c>
      <c r="R197" s="149">
        <f t="shared" si="32"/>
        <v>0</v>
      </c>
      <c r="S197" s="149">
        <v>0</v>
      </c>
      <c r="T197" s="150">
        <f t="shared" si="33"/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1" t="s">
        <v>168</v>
      </c>
      <c r="AT197" s="151" t="s">
        <v>125</v>
      </c>
      <c r="AU197" s="151" t="s">
        <v>82</v>
      </c>
      <c r="AY197" s="15" t="s">
        <v>121</v>
      </c>
      <c r="BE197" s="152">
        <f t="shared" si="34"/>
        <v>0</v>
      </c>
      <c r="BF197" s="152">
        <f t="shared" si="35"/>
        <v>0</v>
      </c>
      <c r="BG197" s="152">
        <f t="shared" si="36"/>
        <v>0</v>
      </c>
      <c r="BH197" s="152">
        <f t="shared" si="37"/>
        <v>0</v>
      </c>
      <c r="BI197" s="152">
        <f t="shared" si="38"/>
        <v>0</v>
      </c>
      <c r="BJ197" s="15" t="s">
        <v>80</v>
      </c>
      <c r="BK197" s="152">
        <f t="shared" si="39"/>
        <v>0</v>
      </c>
      <c r="BL197" s="15" t="s">
        <v>168</v>
      </c>
      <c r="BM197" s="151" t="s">
        <v>331</v>
      </c>
    </row>
    <row r="198" spans="1:65" s="2" customFormat="1" ht="16.5" customHeight="1">
      <c r="A198" s="30"/>
      <c r="B198" s="138"/>
      <c r="C198" s="162" t="s">
        <v>158</v>
      </c>
      <c r="D198" s="162" t="s">
        <v>155</v>
      </c>
      <c r="E198" s="163" t="s">
        <v>332</v>
      </c>
      <c r="F198" s="164" t="s">
        <v>333</v>
      </c>
      <c r="G198" s="165" t="s">
        <v>128</v>
      </c>
      <c r="H198" s="166">
        <v>119.6</v>
      </c>
      <c r="I198" s="167"/>
      <c r="J198" s="168">
        <f t="shared" si="30"/>
        <v>0</v>
      </c>
      <c r="K198" s="169"/>
      <c r="L198" s="170"/>
      <c r="M198" s="171" t="s">
        <v>1</v>
      </c>
      <c r="N198" s="172" t="s">
        <v>38</v>
      </c>
      <c r="O198" s="56"/>
      <c r="P198" s="149">
        <f t="shared" si="31"/>
        <v>0</v>
      </c>
      <c r="Q198" s="149">
        <v>0</v>
      </c>
      <c r="R198" s="149">
        <f t="shared" si="32"/>
        <v>0</v>
      </c>
      <c r="S198" s="149">
        <v>0</v>
      </c>
      <c r="T198" s="150">
        <f t="shared" si="33"/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1" t="s">
        <v>124</v>
      </c>
      <c r="AT198" s="151" t="s">
        <v>155</v>
      </c>
      <c r="AU198" s="151" t="s">
        <v>82</v>
      </c>
      <c r="AY198" s="15" t="s">
        <v>121</v>
      </c>
      <c r="BE198" s="152">
        <f t="shared" si="34"/>
        <v>0</v>
      </c>
      <c r="BF198" s="152">
        <f t="shared" si="35"/>
        <v>0</v>
      </c>
      <c r="BG198" s="152">
        <f t="shared" si="36"/>
        <v>0</v>
      </c>
      <c r="BH198" s="152">
        <f t="shared" si="37"/>
        <v>0</v>
      </c>
      <c r="BI198" s="152">
        <f t="shared" si="38"/>
        <v>0</v>
      </c>
      <c r="BJ198" s="15" t="s">
        <v>80</v>
      </c>
      <c r="BK198" s="152">
        <f t="shared" si="39"/>
        <v>0</v>
      </c>
      <c r="BL198" s="15" t="s">
        <v>168</v>
      </c>
      <c r="BM198" s="151" t="s">
        <v>334</v>
      </c>
    </row>
    <row r="199" spans="1:65" s="2" customFormat="1" ht="24.15" customHeight="1">
      <c r="A199" s="30"/>
      <c r="B199" s="138"/>
      <c r="C199" s="139" t="s">
        <v>153</v>
      </c>
      <c r="D199" s="139" t="s">
        <v>125</v>
      </c>
      <c r="E199" s="140" t="s">
        <v>335</v>
      </c>
      <c r="F199" s="141" t="s">
        <v>336</v>
      </c>
      <c r="G199" s="142" t="s">
        <v>243</v>
      </c>
      <c r="H199" s="173"/>
      <c r="I199" s="144"/>
      <c r="J199" s="145">
        <f t="shared" si="30"/>
        <v>0</v>
      </c>
      <c r="K199" s="146"/>
      <c r="L199" s="31"/>
      <c r="M199" s="147" t="s">
        <v>1</v>
      </c>
      <c r="N199" s="148" t="s">
        <v>38</v>
      </c>
      <c r="O199" s="56"/>
      <c r="P199" s="149">
        <f t="shared" si="31"/>
        <v>0</v>
      </c>
      <c r="Q199" s="149">
        <v>0</v>
      </c>
      <c r="R199" s="149">
        <f t="shared" si="32"/>
        <v>0</v>
      </c>
      <c r="S199" s="149">
        <v>0</v>
      </c>
      <c r="T199" s="150">
        <f t="shared" si="33"/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1" t="s">
        <v>168</v>
      </c>
      <c r="AT199" s="151" t="s">
        <v>125</v>
      </c>
      <c r="AU199" s="151" t="s">
        <v>82</v>
      </c>
      <c r="AY199" s="15" t="s">
        <v>121</v>
      </c>
      <c r="BE199" s="152">
        <f t="shared" si="34"/>
        <v>0</v>
      </c>
      <c r="BF199" s="152">
        <f t="shared" si="35"/>
        <v>0</v>
      </c>
      <c r="BG199" s="152">
        <f t="shared" si="36"/>
        <v>0</v>
      </c>
      <c r="BH199" s="152">
        <f t="shared" si="37"/>
        <v>0</v>
      </c>
      <c r="BI199" s="152">
        <f t="shared" si="38"/>
        <v>0</v>
      </c>
      <c r="BJ199" s="15" t="s">
        <v>80</v>
      </c>
      <c r="BK199" s="152">
        <f t="shared" si="39"/>
        <v>0</v>
      </c>
      <c r="BL199" s="15" t="s">
        <v>168</v>
      </c>
      <c r="BM199" s="151" t="s">
        <v>337</v>
      </c>
    </row>
    <row r="200" spans="1:65" s="12" customFormat="1" ht="22.8" customHeight="1">
      <c r="B200" s="125"/>
      <c r="D200" s="126" t="s">
        <v>72</v>
      </c>
      <c r="E200" s="136" t="s">
        <v>338</v>
      </c>
      <c r="F200" s="136" t="s">
        <v>339</v>
      </c>
      <c r="I200" s="128"/>
      <c r="J200" s="137">
        <f>BK200</f>
        <v>0</v>
      </c>
      <c r="L200" s="125"/>
      <c r="M200" s="130"/>
      <c r="N200" s="131"/>
      <c r="O200" s="131"/>
      <c r="P200" s="132">
        <f>P201</f>
        <v>0</v>
      </c>
      <c r="Q200" s="131"/>
      <c r="R200" s="132">
        <f>R201</f>
        <v>2.7999999999999998E-4</v>
      </c>
      <c r="S200" s="131"/>
      <c r="T200" s="133">
        <f>T201</f>
        <v>0</v>
      </c>
      <c r="AR200" s="126" t="s">
        <v>82</v>
      </c>
      <c r="AT200" s="134" t="s">
        <v>72</v>
      </c>
      <c r="AU200" s="134" t="s">
        <v>80</v>
      </c>
      <c r="AY200" s="126" t="s">
        <v>121</v>
      </c>
      <c r="BK200" s="135">
        <f>BK201</f>
        <v>0</v>
      </c>
    </row>
    <row r="201" spans="1:65" s="2" customFormat="1" ht="24.15" customHeight="1">
      <c r="A201" s="30"/>
      <c r="B201" s="138"/>
      <c r="C201" s="139" t="s">
        <v>340</v>
      </c>
      <c r="D201" s="139" t="s">
        <v>125</v>
      </c>
      <c r="E201" s="140" t="s">
        <v>341</v>
      </c>
      <c r="F201" s="141" t="s">
        <v>342</v>
      </c>
      <c r="G201" s="142" t="s">
        <v>167</v>
      </c>
      <c r="H201" s="143">
        <v>2</v>
      </c>
      <c r="I201" s="144"/>
      <c r="J201" s="145">
        <f>ROUND(I201*H201,2)</f>
        <v>0</v>
      </c>
      <c r="K201" s="146"/>
      <c r="L201" s="31"/>
      <c r="M201" s="147" t="s">
        <v>1</v>
      </c>
      <c r="N201" s="148" t="s">
        <v>38</v>
      </c>
      <c r="O201" s="56"/>
      <c r="P201" s="149">
        <f>O201*H201</f>
        <v>0</v>
      </c>
      <c r="Q201" s="149">
        <v>1.3999999999999999E-4</v>
      </c>
      <c r="R201" s="149">
        <f>Q201*H201</f>
        <v>2.7999999999999998E-4</v>
      </c>
      <c r="S201" s="149">
        <v>0</v>
      </c>
      <c r="T201" s="150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1" t="s">
        <v>168</v>
      </c>
      <c r="AT201" s="151" t="s">
        <v>125</v>
      </c>
      <c r="AU201" s="151" t="s">
        <v>82</v>
      </c>
      <c r="AY201" s="15" t="s">
        <v>121</v>
      </c>
      <c r="BE201" s="152">
        <f>IF(N201="základní",J201,0)</f>
        <v>0</v>
      </c>
      <c r="BF201" s="152">
        <f>IF(N201="snížená",J201,0)</f>
        <v>0</v>
      </c>
      <c r="BG201" s="152">
        <f>IF(N201="zákl. přenesená",J201,0)</f>
        <v>0</v>
      </c>
      <c r="BH201" s="152">
        <f>IF(N201="sníž. přenesená",J201,0)</f>
        <v>0</v>
      </c>
      <c r="BI201" s="152">
        <f>IF(N201="nulová",J201,0)</f>
        <v>0</v>
      </c>
      <c r="BJ201" s="15" t="s">
        <v>80</v>
      </c>
      <c r="BK201" s="152">
        <f>ROUND(I201*H201,2)</f>
        <v>0</v>
      </c>
      <c r="BL201" s="15" t="s">
        <v>168</v>
      </c>
      <c r="BM201" s="151" t="s">
        <v>343</v>
      </c>
    </row>
    <row r="202" spans="1:65" s="12" customFormat="1" ht="22.8" customHeight="1">
      <c r="B202" s="125"/>
      <c r="D202" s="126" t="s">
        <v>72</v>
      </c>
      <c r="E202" s="136" t="s">
        <v>344</v>
      </c>
      <c r="F202" s="136" t="s">
        <v>345</v>
      </c>
      <c r="I202" s="128"/>
      <c r="J202" s="137">
        <f>BK202</f>
        <v>0</v>
      </c>
      <c r="L202" s="125"/>
      <c r="M202" s="130"/>
      <c r="N202" s="131"/>
      <c r="O202" s="131"/>
      <c r="P202" s="132">
        <f>SUM(P203:P206)</f>
        <v>0</v>
      </c>
      <c r="Q202" s="131"/>
      <c r="R202" s="132">
        <f>SUM(R203:R206)</f>
        <v>0</v>
      </c>
      <c r="S202" s="131"/>
      <c r="T202" s="133">
        <f>SUM(T203:T206)</f>
        <v>0</v>
      </c>
      <c r="AR202" s="126" t="s">
        <v>82</v>
      </c>
      <c r="AT202" s="134" t="s">
        <v>72</v>
      </c>
      <c r="AU202" s="134" t="s">
        <v>80</v>
      </c>
      <c r="AY202" s="126" t="s">
        <v>121</v>
      </c>
      <c r="BK202" s="135">
        <f>SUM(BK203:BK206)</f>
        <v>0</v>
      </c>
    </row>
    <row r="203" spans="1:65" s="2" customFormat="1" ht="16.5" customHeight="1">
      <c r="A203" s="30"/>
      <c r="B203" s="138"/>
      <c r="C203" s="139" t="s">
        <v>346</v>
      </c>
      <c r="D203" s="139" t="s">
        <v>125</v>
      </c>
      <c r="E203" s="140" t="s">
        <v>347</v>
      </c>
      <c r="F203" s="141" t="s">
        <v>348</v>
      </c>
      <c r="G203" s="142" t="s">
        <v>128</v>
      </c>
      <c r="H203" s="143">
        <v>59.8</v>
      </c>
      <c r="I203" s="144"/>
      <c r="J203" s="145">
        <f>ROUND(I203*H203,2)</f>
        <v>0</v>
      </c>
      <c r="K203" s="146"/>
      <c r="L203" s="31"/>
      <c r="M203" s="147" t="s">
        <v>1</v>
      </c>
      <c r="N203" s="148" t="s">
        <v>38</v>
      </c>
      <c r="O203" s="56"/>
      <c r="P203" s="149">
        <f>O203*H203</f>
        <v>0</v>
      </c>
      <c r="Q203" s="149">
        <v>0</v>
      </c>
      <c r="R203" s="149">
        <f>Q203*H203</f>
        <v>0</v>
      </c>
      <c r="S203" s="149">
        <v>0</v>
      </c>
      <c r="T203" s="150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1" t="s">
        <v>168</v>
      </c>
      <c r="AT203" s="151" t="s">
        <v>125</v>
      </c>
      <c r="AU203" s="151" t="s">
        <v>82</v>
      </c>
      <c r="AY203" s="15" t="s">
        <v>121</v>
      </c>
      <c r="BE203" s="152">
        <f>IF(N203="základní",J203,0)</f>
        <v>0</v>
      </c>
      <c r="BF203" s="152">
        <f>IF(N203="snížená",J203,0)</f>
        <v>0</v>
      </c>
      <c r="BG203" s="152">
        <f>IF(N203="zákl. přenesená",J203,0)</f>
        <v>0</v>
      </c>
      <c r="BH203" s="152">
        <f>IF(N203="sníž. přenesená",J203,0)</f>
        <v>0</v>
      </c>
      <c r="BI203" s="152">
        <f>IF(N203="nulová",J203,0)</f>
        <v>0</v>
      </c>
      <c r="BJ203" s="15" t="s">
        <v>80</v>
      </c>
      <c r="BK203" s="152">
        <f>ROUND(I203*H203,2)</f>
        <v>0</v>
      </c>
      <c r="BL203" s="15" t="s">
        <v>168</v>
      </c>
      <c r="BM203" s="151" t="s">
        <v>349</v>
      </c>
    </row>
    <row r="204" spans="1:65" s="2" customFormat="1" ht="24.15" customHeight="1">
      <c r="A204" s="30"/>
      <c r="B204" s="138"/>
      <c r="C204" s="139" t="s">
        <v>218</v>
      </c>
      <c r="D204" s="139" t="s">
        <v>125</v>
      </c>
      <c r="E204" s="140" t="s">
        <v>350</v>
      </c>
      <c r="F204" s="141" t="s">
        <v>351</v>
      </c>
      <c r="G204" s="142" t="s">
        <v>128</v>
      </c>
      <c r="H204" s="143">
        <v>59.8</v>
      </c>
      <c r="I204" s="144"/>
      <c r="J204" s="145">
        <f>ROUND(I204*H204,2)</f>
        <v>0</v>
      </c>
      <c r="K204" s="146"/>
      <c r="L204" s="31"/>
      <c r="M204" s="147" t="s">
        <v>1</v>
      </c>
      <c r="N204" s="148" t="s">
        <v>38</v>
      </c>
      <c r="O204" s="56"/>
      <c r="P204" s="149">
        <f>O204*H204</f>
        <v>0</v>
      </c>
      <c r="Q204" s="149">
        <v>0</v>
      </c>
      <c r="R204" s="149">
        <f>Q204*H204</f>
        <v>0</v>
      </c>
      <c r="S204" s="149">
        <v>0</v>
      </c>
      <c r="T204" s="150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1" t="s">
        <v>168</v>
      </c>
      <c r="AT204" s="151" t="s">
        <v>125</v>
      </c>
      <c r="AU204" s="151" t="s">
        <v>82</v>
      </c>
      <c r="AY204" s="15" t="s">
        <v>121</v>
      </c>
      <c r="BE204" s="152">
        <f>IF(N204="základní",J204,0)</f>
        <v>0</v>
      </c>
      <c r="BF204" s="152">
        <f>IF(N204="snížená",J204,0)</f>
        <v>0</v>
      </c>
      <c r="BG204" s="152">
        <f>IF(N204="zákl. přenesená",J204,0)</f>
        <v>0</v>
      </c>
      <c r="BH204" s="152">
        <f>IF(N204="sníž. přenesená",J204,0)</f>
        <v>0</v>
      </c>
      <c r="BI204" s="152">
        <f>IF(N204="nulová",J204,0)</f>
        <v>0</v>
      </c>
      <c r="BJ204" s="15" t="s">
        <v>80</v>
      </c>
      <c r="BK204" s="152">
        <f>ROUND(I204*H204,2)</f>
        <v>0</v>
      </c>
      <c r="BL204" s="15" t="s">
        <v>168</v>
      </c>
      <c r="BM204" s="151" t="s">
        <v>352</v>
      </c>
    </row>
    <row r="205" spans="1:65" s="2" customFormat="1" ht="24.15" customHeight="1">
      <c r="A205" s="30"/>
      <c r="B205" s="138"/>
      <c r="C205" s="139" t="s">
        <v>353</v>
      </c>
      <c r="D205" s="139" t="s">
        <v>125</v>
      </c>
      <c r="E205" s="140" t="s">
        <v>354</v>
      </c>
      <c r="F205" s="141" t="s">
        <v>355</v>
      </c>
      <c r="G205" s="142" t="s">
        <v>128</v>
      </c>
      <c r="H205" s="143">
        <v>59.8</v>
      </c>
      <c r="I205" s="144"/>
      <c r="J205" s="145">
        <f>ROUND(I205*H205,2)</f>
        <v>0</v>
      </c>
      <c r="K205" s="146"/>
      <c r="L205" s="31"/>
      <c r="M205" s="147" t="s">
        <v>1</v>
      </c>
      <c r="N205" s="148" t="s">
        <v>38</v>
      </c>
      <c r="O205" s="56"/>
      <c r="P205" s="149">
        <f>O205*H205</f>
        <v>0</v>
      </c>
      <c r="Q205" s="149">
        <v>0</v>
      </c>
      <c r="R205" s="149">
        <f>Q205*H205</f>
        <v>0</v>
      </c>
      <c r="S205" s="149">
        <v>0</v>
      </c>
      <c r="T205" s="150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1" t="s">
        <v>168</v>
      </c>
      <c r="AT205" s="151" t="s">
        <v>125</v>
      </c>
      <c r="AU205" s="151" t="s">
        <v>82</v>
      </c>
      <c r="AY205" s="15" t="s">
        <v>121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5" t="s">
        <v>80</v>
      </c>
      <c r="BK205" s="152">
        <f>ROUND(I205*H205,2)</f>
        <v>0</v>
      </c>
      <c r="BL205" s="15" t="s">
        <v>168</v>
      </c>
      <c r="BM205" s="151" t="s">
        <v>356</v>
      </c>
    </row>
    <row r="206" spans="1:65" s="2" customFormat="1" ht="33" customHeight="1">
      <c r="A206" s="30"/>
      <c r="B206" s="138"/>
      <c r="C206" s="139" t="s">
        <v>226</v>
      </c>
      <c r="D206" s="139" t="s">
        <v>125</v>
      </c>
      <c r="E206" s="140" t="s">
        <v>357</v>
      </c>
      <c r="F206" s="141" t="s">
        <v>358</v>
      </c>
      <c r="G206" s="142" t="s">
        <v>128</v>
      </c>
      <c r="H206" s="143">
        <v>59.8</v>
      </c>
      <c r="I206" s="144"/>
      <c r="J206" s="145">
        <f>ROUND(I206*H206,2)</f>
        <v>0</v>
      </c>
      <c r="K206" s="146"/>
      <c r="L206" s="31"/>
      <c r="M206" s="174" t="s">
        <v>1</v>
      </c>
      <c r="N206" s="175" t="s">
        <v>38</v>
      </c>
      <c r="O206" s="176"/>
      <c r="P206" s="177">
        <f>O206*H206</f>
        <v>0</v>
      </c>
      <c r="Q206" s="177">
        <v>0</v>
      </c>
      <c r="R206" s="177">
        <f>Q206*H206</f>
        <v>0</v>
      </c>
      <c r="S206" s="177">
        <v>0</v>
      </c>
      <c r="T206" s="17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1" t="s">
        <v>168</v>
      </c>
      <c r="AT206" s="151" t="s">
        <v>125</v>
      </c>
      <c r="AU206" s="151" t="s">
        <v>82</v>
      </c>
      <c r="AY206" s="15" t="s">
        <v>121</v>
      </c>
      <c r="BE206" s="152">
        <f>IF(N206="základní",J206,0)</f>
        <v>0</v>
      </c>
      <c r="BF206" s="152">
        <f>IF(N206="snížená",J206,0)</f>
        <v>0</v>
      </c>
      <c r="BG206" s="152">
        <f>IF(N206="zákl. přenesená",J206,0)</f>
        <v>0</v>
      </c>
      <c r="BH206" s="152">
        <f>IF(N206="sníž. přenesená",J206,0)</f>
        <v>0</v>
      </c>
      <c r="BI206" s="152">
        <f>IF(N206="nulová",J206,0)</f>
        <v>0</v>
      </c>
      <c r="BJ206" s="15" t="s">
        <v>80</v>
      </c>
      <c r="BK206" s="152">
        <f>ROUND(I206*H206,2)</f>
        <v>0</v>
      </c>
      <c r="BL206" s="15" t="s">
        <v>168</v>
      </c>
      <c r="BM206" s="151" t="s">
        <v>359</v>
      </c>
    </row>
    <row r="207" spans="1:65" s="2" customFormat="1" ht="6.9" customHeight="1">
      <c r="A207" s="30"/>
      <c r="B207" s="45"/>
      <c r="C207" s="46"/>
      <c r="D207" s="46"/>
      <c r="E207" s="46"/>
      <c r="F207" s="46"/>
      <c r="G207" s="46"/>
      <c r="H207" s="46"/>
      <c r="I207" s="46"/>
      <c r="J207" s="46"/>
      <c r="K207" s="46"/>
      <c r="L207" s="31"/>
      <c r="M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</row>
  </sheetData>
  <autoFilter ref="C130:K206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SO01 - Stavební práce</vt:lpstr>
      <vt:lpstr>'Rekapitulace stavby'!Názvy_tisku</vt:lpstr>
      <vt:lpstr>'SO01 - Stavební práce'!Názvy_tisku</vt:lpstr>
      <vt:lpstr>'Rekapitulace stavby'!Oblast_tisku</vt:lpstr>
      <vt:lpstr>'SO01 - Stavební práce'!Oblast_tisku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DESKTOP-2NDPFVB\User</dc:creator>
  <cp:lastModifiedBy>Slavíková Dagmar</cp:lastModifiedBy>
  <dcterms:created xsi:type="dcterms:W3CDTF">2024-11-15T10:29:28Z</dcterms:created>
  <dcterms:modified xsi:type="dcterms:W3CDTF">2024-11-20T11:42:47Z</dcterms:modified>
</cp:coreProperties>
</file>