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rek.Sara\Desktop\zakázky nové\MO\Oprava kotelny č. 2 v areálu Krajské zdravotní, a.s. nemocnice Most, o. z\ZD\"/>
    </mc:Choice>
  </mc:AlternateContent>
  <xr:revisionPtr revIDLastSave="0" documentId="13_ncr:1_{69646BB8-667A-44A8-A53D-E131D9DBDAD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01-07-2024 - Oprava kotel..." sheetId="2" r:id="rId2"/>
  </sheets>
  <definedNames>
    <definedName name="_xlnm._FilterDatabase" localSheetId="1" hidden="1">'01-07-2024 - Oprava kotel...'!$C$125:$K$224</definedName>
    <definedName name="_xlnm.Print_Titles" localSheetId="1">'01-07-2024 - Oprava kotel...'!$125:$125</definedName>
    <definedName name="_xlnm.Print_Titles" localSheetId="0">'Rekapitulace stavby'!$92:$92</definedName>
    <definedName name="_xlnm.Print_Area" localSheetId="1">'01-07-2024 - Oprava kotel...'!$C$113:$J$224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1" i="2" l="1"/>
  <c r="J143" i="2"/>
  <c r="J186" i="2"/>
  <c r="J37" i="2"/>
  <c r="J36" i="2"/>
  <c r="AY95" i="1" s="1"/>
  <c r="J35" i="2"/>
  <c r="AX95" i="1" s="1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T215" i="2"/>
  <c r="R216" i="2"/>
  <c r="R215" i="2"/>
  <c r="P216" i="2"/>
  <c r="P215" i="2" s="1"/>
  <c r="BI213" i="2"/>
  <c r="BH213" i="2"/>
  <c r="BG213" i="2"/>
  <c r="BF213" i="2"/>
  <c r="T213" i="2"/>
  <c r="T212" i="2" s="1"/>
  <c r="R213" i="2"/>
  <c r="R212" i="2" s="1"/>
  <c r="P213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F120" i="2"/>
  <c r="E118" i="2"/>
  <c r="J92" i="2"/>
  <c r="F89" i="2"/>
  <c r="E87" i="2"/>
  <c r="J21" i="2"/>
  <c r="E21" i="2"/>
  <c r="J122" i="2" s="1"/>
  <c r="J20" i="2"/>
  <c r="J18" i="2"/>
  <c r="E18" i="2"/>
  <c r="F92" i="2" s="1"/>
  <c r="J17" i="2"/>
  <c r="J15" i="2"/>
  <c r="E15" i="2"/>
  <c r="F122" i="2" s="1"/>
  <c r="J14" i="2"/>
  <c r="J12" i="2"/>
  <c r="J120" i="2" s="1"/>
  <c r="E7" i="2"/>
  <c r="E116" i="2" s="1"/>
  <c r="L90" i="1"/>
  <c r="AM90" i="1"/>
  <c r="AM89" i="1"/>
  <c r="L89" i="1"/>
  <c r="AM87" i="1"/>
  <c r="L87" i="1"/>
  <c r="L85" i="1"/>
  <c r="L84" i="1"/>
  <c r="BK216" i="2"/>
  <c r="BK191" i="2"/>
  <c r="BK170" i="2"/>
  <c r="BK139" i="2"/>
  <c r="BK188" i="2"/>
  <c r="BK156" i="2"/>
  <c r="BK133" i="2"/>
  <c r="J179" i="2"/>
  <c r="J156" i="2"/>
  <c r="J135" i="2"/>
  <c r="J209" i="2"/>
  <c r="BK179" i="2"/>
  <c r="BK160" i="2"/>
  <c r="BK131" i="2"/>
  <c r="BK213" i="2"/>
  <c r="J219" i="2"/>
  <c r="J191" i="2"/>
  <c r="J154" i="2"/>
  <c r="BK199" i="2"/>
  <c r="BK177" i="2"/>
  <c r="BK137" i="2"/>
  <c r="BK203" i="2"/>
  <c r="BK164" i="2"/>
  <c r="BK141" i="2"/>
  <c r="J193" i="2"/>
  <c r="BK173" i="2"/>
  <c r="J148" i="2"/>
  <c r="J223" i="2"/>
  <c r="BK195" i="2"/>
  <c r="BK166" i="2"/>
  <c r="J139" i="2"/>
  <c r="BK219" i="2"/>
  <c r="J207" i="2"/>
  <c r="J173" i="2"/>
  <c r="J145" i="2"/>
  <c r="J195" i="2"/>
  <c r="J166" i="2"/>
  <c r="J133" i="2"/>
  <c r="BK182" i="2"/>
  <c r="BK154" i="2"/>
  <c r="BK221" i="2"/>
  <c r="J184" i="2"/>
  <c r="J164" i="2"/>
  <c r="AS94" i="1"/>
  <c r="BK207" i="2"/>
  <c r="BK175" i="2"/>
  <c r="BK150" i="2"/>
  <c r="J199" i="2"/>
  <c r="BK197" i="2"/>
  <c r="J162" i="2"/>
  <c r="J131" i="2"/>
  <c r="J203" i="2"/>
  <c r="BK168" i="2"/>
  <c r="J201" i="2"/>
  <c r="J160" i="2"/>
  <c r="J137" i="2"/>
  <c r="J197" i="2"/>
  <c r="J188" i="2"/>
  <c r="BK152" i="2"/>
  <c r="J216" i="2"/>
  <c r="BK162" i="2"/>
  <c r="BK148" i="2"/>
  <c r="J221" i="2"/>
  <c r="J182" i="2"/>
  <c r="BK193" i="2"/>
  <c r="J158" i="2"/>
  <c r="J129" i="2"/>
  <c r="BK209" i="2"/>
  <c r="BK184" i="2"/>
  <c r="BK158" i="2"/>
  <c r="BK205" i="2"/>
  <c r="J168" i="2"/>
  <c r="BK143" i="2"/>
  <c r="BK135" i="2"/>
  <c r="J175" i="2"/>
  <c r="BK145" i="2"/>
  <c r="BK129" i="2"/>
  <c r="J205" i="2"/>
  <c r="J170" i="2"/>
  <c r="J152" i="2"/>
  <c r="BK223" i="2"/>
  <c r="BK201" i="2"/>
  <c r="J213" i="2"/>
  <c r="J177" i="2"/>
  <c r="J150" i="2"/>
  <c r="BK128" i="2" l="1"/>
  <c r="P147" i="2"/>
  <c r="T172" i="2"/>
  <c r="P190" i="2"/>
  <c r="BK218" i="2"/>
  <c r="J218" i="2"/>
  <c r="J106" i="2" s="1"/>
  <c r="BK147" i="2"/>
  <c r="J147" i="2" s="1"/>
  <c r="J99" i="2" s="1"/>
  <c r="BK172" i="2"/>
  <c r="J172" i="2" s="1"/>
  <c r="J100" i="2" s="1"/>
  <c r="P181" i="2"/>
  <c r="R181" i="2"/>
  <c r="T181" i="2"/>
  <c r="T128" i="2"/>
  <c r="R172" i="2"/>
  <c r="R190" i="2"/>
  <c r="R218" i="2"/>
  <c r="R211" i="2" s="1"/>
  <c r="R128" i="2"/>
  <c r="T147" i="2"/>
  <c r="BK181" i="2"/>
  <c r="J181" i="2" s="1"/>
  <c r="J101" i="2" s="1"/>
  <c r="T190" i="2"/>
  <c r="P218" i="2"/>
  <c r="P211" i="2" s="1"/>
  <c r="P128" i="2"/>
  <c r="R147" i="2"/>
  <c r="P172" i="2"/>
  <c r="BK190" i="2"/>
  <c r="J190" i="2" s="1"/>
  <c r="J102" i="2" s="1"/>
  <c r="T218" i="2"/>
  <c r="T211" i="2"/>
  <c r="BK215" i="2"/>
  <c r="J215" i="2" s="1"/>
  <c r="J105" i="2" s="1"/>
  <c r="BK212" i="2"/>
  <c r="F91" i="2"/>
  <c r="F123" i="2"/>
  <c r="BE148" i="2"/>
  <c r="BE156" i="2"/>
  <c r="BE160" i="2"/>
  <c r="BE168" i="2"/>
  <c r="BE170" i="2"/>
  <c r="BE199" i="2"/>
  <c r="BE197" i="2"/>
  <c r="BE216" i="2"/>
  <c r="E85" i="2"/>
  <c r="J91" i="2"/>
  <c r="BE129" i="2"/>
  <c r="BE143" i="2"/>
  <c r="BE145" i="2"/>
  <c r="BE173" i="2"/>
  <c r="BE191" i="2"/>
  <c r="BE201" i="2"/>
  <c r="BE133" i="2"/>
  <c r="BE137" i="2"/>
  <c r="BE139" i="2"/>
  <c r="BE141" i="2"/>
  <c r="BE154" i="2"/>
  <c r="BE162" i="2"/>
  <c r="BE177" i="2"/>
  <c r="BE203" i="2"/>
  <c r="BE219" i="2"/>
  <c r="BE223" i="2"/>
  <c r="J89" i="2"/>
  <c r="BE152" i="2"/>
  <c r="BE158" i="2"/>
  <c r="BE179" i="2"/>
  <c r="BE184" i="2"/>
  <c r="BE195" i="2"/>
  <c r="BE209" i="2"/>
  <c r="BE213" i="2"/>
  <c r="BE221" i="2"/>
  <c r="BE131" i="2"/>
  <c r="BE135" i="2"/>
  <c r="BE150" i="2"/>
  <c r="BE164" i="2"/>
  <c r="BE166" i="2"/>
  <c r="BE175" i="2"/>
  <c r="BE182" i="2"/>
  <c r="BE188" i="2"/>
  <c r="BE193" i="2"/>
  <c r="BE205" i="2"/>
  <c r="BE207" i="2"/>
  <c r="F35" i="2"/>
  <c r="BB95" i="1" s="1"/>
  <c r="BB94" i="1" s="1"/>
  <c r="W31" i="1" s="1"/>
  <c r="J34" i="2"/>
  <c r="AW95" i="1" s="1"/>
  <c r="F36" i="2"/>
  <c r="BC95" i="1" s="1"/>
  <c r="BC94" i="1" s="1"/>
  <c r="AY94" i="1" s="1"/>
  <c r="F34" i="2"/>
  <c r="BA95" i="1" s="1"/>
  <c r="BA94" i="1" s="1"/>
  <c r="W30" i="1" s="1"/>
  <c r="F37" i="2"/>
  <c r="BD95" i="1" s="1"/>
  <c r="BD94" i="1" s="1"/>
  <c r="W33" i="1" s="1"/>
  <c r="BK211" i="2" l="1"/>
  <c r="J211" i="2" s="1"/>
  <c r="J103" i="2" s="1"/>
  <c r="P127" i="2"/>
  <c r="P126" i="2" s="1"/>
  <c r="AU95" i="1" s="1"/>
  <c r="AU94" i="1" s="1"/>
  <c r="BK127" i="2"/>
  <c r="J127" i="2" s="1"/>
  <c r="J97" i="2" s="1"/>
  <c r="T127" i="2"/>
  <c r="T126" i="2" s="1"/>
  <c r="R127" i="2"/>
  <c r="R126" i="2" s="1"/>
  <c r="J128" i="2"/>
  <c r="J98" i="2" s="1"/>
  <c r="J212" i="2"/>
  <c r="J104" i="2" s="1"/>
  <c r="AW94" i="1"/>
  <c r="AK30" i="1" s="1"/>
  <c r="AX94" i="1"/>
  <c r="J33" i="2"/>
  <c r="AV95" i="1" s="1"/>
  <c r="AT95" i="1" s="1"/>
  <c r="W32" i="1"/>
  <c r="F33" i="2"/>
  <c r="AZ95" i="1" s="1"/>
  <c r="AZ94" i="1" s="1"/>
  <c r="W29" i="1" s="1"/>
  <c r="BK126" i="2" l="1"/>
  <c r="J126" i="2" s="1"/>
  <c r="J96" i="2" s="1"/>
  <c r="AV94" i="1"/>
  <c r="AK29" i="1" s="1"/>
  <c r="J30" i="2" l="1"/>
  <c r="AG95" i="1" s="1"/>
  <c r="AG94" i="1" s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<sst xmlns="http://schemas.openxmlformats.org/spreadsheetml/2006/main" count="1099" uniqueCount="345">
  <si>
    <t>Export Komplet</t>
  </si>
  <si>
    <t/>
  </si>
  <si>
    <t>2.0</t>
  </si>
  <si>
    <t>False</t>
  </si>
  <si>
    <t>{fba660d0-3689-4138-af4a-2c775a1dfb63}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</si>
  <si>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</si>
  <si>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</si>
  <si>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</si>
  <si>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</si>
  <si>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</si>
  <si>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</si>
  <si>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</si>
  <si>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</si>
  <si>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</si>
  <si>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Nemocnice MOST</t>
  </si>
  <si>
    <t>KSO:</t>
  </si>
  <si>
    <t>CC-CZ:</t>
  </si>
  <si>
    <t>Místo: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</si>
  <si>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</si>
  <si>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</si>
  <si>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</si>
  <si>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</si>
  <si>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</si>
  <si>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</si>
  <si>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</si>
  <si>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</si>
  <si>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</si>
  <si>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28739370</t>
  </si>
  <si>
    <t>STEFAN Engineering s.r.o.</t>
  </si>
  <si>
    <t>CZ28739370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</si>
  <si>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</si>
  <si>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</si>
  <si>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</si>
  <si>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</si>
  <si>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</si>
  <si>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</si>
  <si>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</si>
  <si>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</si>
  <si>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</si>
  <si>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</si>
  <si>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</si>
  <si>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</si>
  <si>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</si>
  <si>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</si>
  <si>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</si>
  <si>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</si>
  <si>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</si>
  <si>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</si>
  <si>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</si>
  <si>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</si>
  <si>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</si>
  <si>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</si>
  <si>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</si>
  <si>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</si>
  <si>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</si>
  <si>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</si>
  <si>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</si>
  <si>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</si>
  <si>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</si>
  <si>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</si>
  <si>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</si>
  <si>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</si>
  <si>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</si>
  <si>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</si>
  <si>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</si>
  <si>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</si>
  <si>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</si>
  <si>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</si>
  <si>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</si>
  <si>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</si>
  <si>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</si>
  <si>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</si>
  <si>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</si>
  <si>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</si>
  <si>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</si>
  <si>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</si>
  <si>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01/07/2024</t>
  </si>
  <si>
    <t>Oprava kotelny K2</t>
  </si>
  <si>
    <t>STA</t>
  </si>
  <si>
    <t>1</t>
  </si>
  <si>
    <t>{ff5d8b00-15d6-408a-b215-b0a0d855b0f2}</t>
  </si>
  <si>
    <t>2</t>
  </si>
  <si>
    <t>KRYCÍ LIST SOUPISU PRACÍ</t>
  </si>
  <si>
    <t>Objekt:</t>
  </si>
  <si>
    <t>01/07/2024 - Oprava kotelny K2</t>
  </si>
  <si>
    <t>Kotelny K2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</si>
  <si>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</si>
  <si>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</si>
  <si>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</si>
  <si>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</si>
  <si>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</si>
  <si>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</si>
  <si>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</si>
  <si>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</si>
  <si>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</si>
  <si>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741 - Elektroinstalace - silnoproud</t>
  </si>
  <si>
    <t>HZS - Hodinové zúčtovací sazby</t>
  </si>
  <si>
    <t>VRN - Vedlejší rozpočtové náklady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</si>
  <si>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</si>
  <si>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</si>
  <si>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</si>
  <si>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</si>
  <si>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</si>
  <si>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</si>
  <si>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</si>
  <si>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</si>
  <si>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</si>
  <si>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</si>
  <si>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</si>
  <si>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</si>
  <si>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</si>
  <si>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</si>
  <si>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</si>
  <si>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</si>
  <si>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</si>
  <si>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</si>
  <si>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</si>
  <si>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732</t>
  </si>
  <si>
    <t>Ústřední vytápění - strojovny</t>
  </si>
  <si>
    <t>11</t>
  </si>
  <si>
    <t>K</t>
  </si>
  <si>
    <t>soubor</t>
  </si>
  <si>
    <t>16</t>
  </si>
  <si>
    <t>1619998466</t>
  </si>
  <si>
    <t>PP</t>
  </si>
  <si>
    <t>5</t>
  </si>
  <si>
    <t>kus</t>
  </si>
  <si>
    <t>200708389</t>
  </si>
  <si>
    <t>Demontáž nádrží beztlakých nebo tlakových odpojení od rozvodů potrubí nádrže o obsahu přes 1 000 do 2 000 l</t>
  </si>
  <si>
    <t>6</t>
  </si>
  <si>
    <t>-307816898</t>
  </si>
  <si>
    <t>7</t>
  </si>
  <si>
    <t>Rozřezání demontované nádrže obsah přes 1000 do 2000 l</t>
  </si>
  <si>
    <t>-1862144363</t>
  </si>
  <si>
    <t>Sejmutí nádrží z konzol, rozřezání nádrží rozřezání demontovaných nádrží o obsahu přes 1 000 do 2 000 l</t>
  </si>
  <si>
    <t>-503661976</t>
  </si>
  <si>
    <t>14</t>
  </si>
  <si>
    <t>-1715220867</t>
  </si>
  <si>
    <t>12</t>
  </si>
  <si>
    <t>405757770</t>
  </si>
  <si>
    <t>13</t>
  </si>
  <si>
    <t>166129916</t>
  </si>
  <si>
    <t>Demontáž zařízení plovákového spínacího</t>
  </si>
  <si>
    <t>-175587696</t>
  </si>
  <si>
    <t>Demontáž ostatního zařízení strojoven plovákového spínacího zařízení</t>
  </si>
  <si>
    <t>733</t>
  </si>
  <si>
    <t>Ústřední vytápění - rozvodné potrubí</t>
  </si>
  <si>
    <t>3</t>
  </si>
  <si>
    <t>Demontáž potrubí ocelového závitového DN přes 32 do 50</t>
  </si>
  <si>
    <t>m</t>
  </si>
  <si>
    <t>-55330674</t>
  </si>
  <si>
    <t>Demontáž potrubí z trubek ocelových závitových DN přes 32 do 50</t>
  </si>
  <si>
    <t>8</t>
  </si>
  <si>
    <t>Demontáž potrubí ocelového hladkého D přes 38 do 60,3</t>
  </si>
  <si>
    <t>-1683470259</t>
  </si>
  <si>
    <t>Demontáž potrubí z trubek ocelových hladkých Ø přes 38 do 60,3</t>
  </si>
  <si>
    <t>733122225.VGA</t>
  </si>
  <si>
    <t>2054784258</t>
  </si>
  <si>
    <t>733122226.VGA</t>
  </si>
  <si>
    <t>662449163</t>
  </si>
  <si>
    <t>17</t>
  </si>
  <si>
    <t>733122227.VGA</t>
  </si>
  <si>
    <t>-1067168102</t>
  </si>
  <si>
    <t>18</t>
  </si>
  <si>
    <t>733122228.VGA</t>
  </si>
  <si>
    <t>-1149104282</t>
  </si>
  <si>
    <t>4</t>
  </si>
  <si>
    <t>733140811</t>
  </si>
  <si>
    <t>-1102856050</t>
  </si>
  <si>
    <t>Demontáž odvzdušňovacích nádob a stříšek odřezání nádoby</t>
  </si>
  <si>
    <t>23</t>
  </si>
  <si>
    <t>733191905</t>
  </si>
  <si>
    <t>Montáž potrubí ocelového závitového běžného nebo zesíleného při opravě DN 25</t>
  </si>
  <si>
    <t>1546855325</t>
  </si>
  <si>
    <t>Opravy rozvodů potrubí z trubek ocelových závitových normálních i zesílených montáž DN 25</t>
  </si>
  <si>
    <t>24</t>
  </si>
  <si>
    <t>733191906</t>
  </si>
  <si>
    <t>Montáž potrubí ocelového závitového běžného nebo zesíleného při opravě DN 32</t>
  </si>
  <si>
    <t>2054673958</t>
  </si>
  <si>
    <t>Opravy rozvodů potrubí z trubek ocelových závitových normálních i zesílených montáž DN 32</t>
  </si>
  <si>
    <t>25</t>
  </si>
  <si>
    <t>733191907</t>
  </si>
  <si>
    <t>Montáž potrubí ocelového závitového běžného nebo zesíleného při opravě DN 40</t>
  </si>
  <si>
    <t>-1092423567</t>
  </si>
  <si>
    <t>Opravy rozvodů potrubí z trubek ocelových závitových normálních i zesílených montáž DN 40</t>
  </si>
  <si>
    <t>26</t>
  </si>
  <si>
    <t>733191908</t>
  </si>
  <si>
    <t>Montáž potrubí ocelového závitového běžného nebo zesíleného při opravě DN 50</t>
  </si>
  <si>
    <t>-1458154143</t>
  </si>
  <si>
    <t>Opravy rozvodů potrubí z trubek ocelových závitových normálních i zesílených montáž DN 50</t>
  </si>
  <si>
    <t>19</t>
  </si>
  <si>
    <t>998733102</t>
  </si>
  <si>
    <t>Přesun hmot tonážní pro rozvody potrubí v objektech v přes 6 do 12 m</t>
  </si>
  <si>
    <t>t</t>
  </si>
  <si>
    <t>366133556</t>
  </si>
  <si>
    <t>Přesun hmot pro rozvody potrubí stanovený z hmotnosti přesunovaného materiálu vodorovná dopravní vzdálenost do 50 m v objektech výšky přes 6 do 12 m</t>
  </si>
  <si>
    <t>734</t>
  </si>
  <si>
    <t>Ústřední vytápění - armatury</t>
  </si>
  <si>
    <t>20</t>
  </si>
  <si>
    <t>886411534</t>
  </si>
  <si>
    <t>1428375260</t>
  </si>
  <si>
    <t>22</t>
  </si>
  <si>
    <t>56156861</t>
  </si>
  <si>
    <t>9</t>
  </si>
  <si>
    <t>Demontáž armatur + ostatního příslušenství</t>
  </si>
  <si>
    <t>-516743672</t>
  </si>
  <si>
    <t>Demontáž armatur závitových s jedním závitem přes 6/4 do G 2</t>
  </si>
  <si>
    <t>741</t>
  </si>
  <si>
    <t>Elektroinstalace - silnoproud</t>
  </si>
  <si>
    <t>27</t>
  </si>
  <si>
    <t>1437640920</t>
  </si>
  <si>
    <t>28</t>
  </si>
  <si>
    <t>Montáž rozvodnice oceloplechová nebo plastová běžná do 50 kg</t>
  </si>
  <si>
    <t>-1844197093</t>
  </si>
  <si>
    <t>Montáž rozvodnic oceloplechových nebo plastových bez zapojení vodičů běžných, hmotnosti do 50 kg</t>
  </si>
  <si>
    <t>10</t>
  </si>
  <si>
    <t>-2099635373</t>
  </si>
  <si>
    <t>HZS</t>
  </si>
  <si>
    <t>Hodinové zúčtovací sazby</t>
  </si>
  <si>
    <t>29</t>
  </si>
  <si>
    <t>Hodinová zúčtovací sazba zedník</t>
  </si>
  <si>
    <t>hod</t>
  </si>
  <si>
    <t>512</t>
  </si>
  <si>
    <t>363054541</t>
  </si>
  <si>
    <t>Hodinové zúčtovací sazby profesí HSV provádění konstrukcí zedník</t>
  </si>
  <si>
    <t>31</t>
  </si>
  <si>
    <t>Hodinová zúčtovací sazba instalatér odborný</t>
  </si>
  <si>
    <t>-771463660</t>
  </si>
  <si>
    <t>Hodinové zúčtovací sazby profesí PSV provádění stavebních instalací instalatér odborný</t>
  </si>
  <si>
    <t>32</t>
  </si>
  <si>
    <t>Hodinová zúčtovací sazba topenář odborný</t>
  </si>
  <si>
    <t>-1828401968</t>
  </si>
  <si>
    <t>Hodinové zúčtovací sazby profesí PSV provádění stavebních instalací topenář odborný</t>
  </si>
  <si>
    <t>33</t>
  </si>
  <si>
    <t>Hodinová zúčtovací sazba elektrikář odborný</t>
  </si>
  <si>
    <t>-99741852</t>
  </si>
  <si>
    <t>Hodinové zúčtovací sazby profesí PSV provádění stavebních instalací elektrikář odborný</t>
  </si>
  <si>
    <t>34</t>
  </si>
  <si>
    <t>Hodinová zúčtovací sazba montér potrubí odborný</t>
  </si>
  <si>
    <t>-1133869047</t>
  </si>
  <si>
    <t>Hodinové zúčtovací sazby montáží technologických zařízení při externích montážích montér potrubí odborný</t>
  </si>
  <si>
    <t>35</t>
  </si>
  <si>
    <t>Hodinová zúčtovací sazba montér ocelových konstrukcí</t>
  </si>
  <si>
    <t>199454198</t>
  </si>
  <si>
    <t>Hodinové zúčtovací sazby montáží technologických zařízení při externích montážích montér ocelových konstrukcí</t>
  </si>
  <si>
    <t>36</t>
  </si>
  <si>
    <t>Hodinová zúčtovací sazba montér ocelových konstrukcí odborný</t>
  </si>
  <si>
    <t>1087840491</t>
  </si>
  <si>
    <t>Hodinové zúčtovací sazby montáží technologických zařízení při externích montážích montér ocelových konstrukcí odborný</t>
  </si>
  <si>
    <t>37</t>
  </si>
  <si>
    <t>Hodinová zúčtovací sazba montér vzduchotechniky a chlazení</t>
  </si>
  <si>
    <t>-1912588357</t>
  </si>
  <si>
    <t>Hodinové zúčtovací sazby montáží technologických zařízení na stavebních objektech montér vzduchotechniky a chlazení</t>
  </si>
  <si>
    <t>38</t>
  </si>
  <si>
    <t>Hodinová zúčtovací sazba revizní technik specialista</t>
  </si>
  <si>
    <t>1580862858</t>
  </si>
  <si>
    <t>Hodinové zúčtovací sazby ostatních profesí revizní a kontrolní činnost revizní technik specialista</t>
  </si>
  <si>
    <t>39</t>
  </si>
  <si>
    <t>Hodinová zúčtovací sazba technik odborný</t>
  </si>
  <si>
    <t>2060974749</t>
  </si>
  <si>
    <t>Hodinové zúčtovací sazby ostatních profesí revizní a kontrolní činnost technik odborný</t>
  </si>
  <si>
    <t>VRN</t>
  </si>
  <si>
    <t>Vedlejší rozpočtové náklady</t>
  </si>
  <si>
    <t>VRN2</t>
  </si>
  <si>
    <t>Příprava staveniště</t>
  </si>
  <si>
    <t>42</t>
  </si>
  <si>
    <t>Přeložení konstrukcí</t>
  </si>
  <si>
    <t>1024</t>
  </si>
  <si>
    <t>-1390526370</t>
  </si>
  <si>
    <t>VRN3</t>
  </si>
  <si>
    <t>Zařízení staveniště</t>
  </si>
  <si>
    <t>40</t>
  </si>
  <si>
    <t>-137645572</t>
  </si>
  <si>
    <t>VRN4</t>
  </si>
  <si>
    <t>Inženýrská činnost</t>
  </si>
  <si>
    <t>41</t>
  </si>
  <si>
    <t>856103360</t>
  </si>
  <si>
    <t>43</t>
  </si>
  <si>
    <t>Dozory</t>
  </si>
  <si>
    <t>-203848948</t>
  </si>
  <si>
    <t>44</t>
  </si>
  <si>
    <t>Kompletační a koordinační činnost</t>
  </si>
  <si>
    <t>1655719086</t>
  </si>
  <si>
    <t>Kotelna K2</t>
  </si>
  <si>
    <t xml:space="preserve">Nádrž kondenzační o obsahu 2000 l, včetně příslušenství </t>
  </si>
  <si>
    <t>7323111231R</t>
  </si>
  <si>
    <t>Demontáž stávající nádrže beztlaké nebo tlakové odpojení od rozvodů potrubí obsah přes 1000 do 2000 l</t>
  </si>
  <si>
    <t>Demontáž - vypuštění vody z nádrže , včetně ostatní technologie</t>
  </si>
  <si>
    <t>73232081611</t>
  </si>
  <si>
    <t>73232481612</t>
  </si>
  <si>
    <t>73239381650</t>
  </si>
  <si>
    <t>Demontáž čerpadel a ostatních armatur, atd do DN50</t>
  </si>
  <si>
    <t>kpl.</t>
  </si>
  <si>
    <t>73242081300</t>
  </si>
  <si>
    <t>73242221621</t>
  </si>
  <si>
    <t>73242221723</t>
  </si>
  <si>
    <t>73249381022</t>
  </si>
  <si>
    <t>733110808R1</t>
  </si>
  <si>
    <t>733120819R1</t>
  </si>
  <si>
    <t>Odřezání nádoby odvzdušňovací + příslušenství</t>
  </si>
  <si>
    <t>Armatury PN 16 do 300°C (V 30 111 616) DN 25</t>
  </si>
  <si>
    <t>Armatury PN16 - DN50</t>
  </si>
  <si>
    <t>Armatury PN16 - DN25 - DN32</t>
  </si>
  <si>
    <t>Armatury PN16 - DN40</t>
  </si>
  <si>
    <t>Armatury - DN40 PN 16 do 300°C (V 30 111 616) DN 40</t>
  </si>
  <si>
    <t>Armatury DN50 PN 16 do 300°C (V 30 111 616) DN 50</t>
  </si>
  <si>
    <t>Soubor</t>
  </si>
  <si>
    <t>73411141211</t>
  </si>
  <si>
    <t>73411141322</t>
  </si>
  <si>
    <t>73411141433</t>
  </si>
  <si>
    <t>73420081444</t>
  </si>
  <si>
    <t>Demontáž elektro</t>
  </si>
  <si>
    <t>74112010177</t>
  </si>
  <si>
    <t>74121000277</t>
  </si>
  <si>
    <t>74132281177</t>
  </si>
  <si>
    <t>Vodič + příslušenství a Montáž vodič Cu izolovaný plný a laněný s PVC pláštěm žíla 0,15-16 mm2 zatažený (např. CY, CHAH-V)</t>
  </si>
  <si>
    <t>Vodič + příslušenství a Montáž</t>
  </si>
  <si>
    <t>HZS13011</t>
  </si>
  <si>
    <t>HZS22122</t>
  </si>
  <si>
    <t>HZS22222</t>
  </si>
  <si>
    <t>HZS22322</t>
  </si>
  <si>
    <t>HZS31123</t>
  </si>
  <si>
    <t>HZS31213</t>
  </si>
  <si>
    <t>HZS31223</t>
  </si>
  <si>
    <t>HZS32115</t>
  </si>
  <si>
    <t>HZS42125</t>
  </si>
  <si>
    <t>HZS42325</t>
  </si>
  <si>
    <t>022002000R</t>
  </si>
  <si>
    <t>030001000R</t>
  </si>
  <si>
    <t>R040001000</t>
  </si>
  <si>
    <t>R041002000</t>
  </si>
  <si>
    <t>R045002000</t>
  </si>
  <si>
    <t>742210033</t>
  </si>
  <si>
    <t>Demontáž a opětovná montáž signalizace a celkové řízení kotelny</t>
  </si>
  <si>
    <t>Demontáž a opětovná montáž signalizace a celkové řízení kotelny, včetně doplnění nových komponentů</t>
  </si>
  <si>
    <t>Potrubí  1103 z uhlíkové oceli tenkostěnné vně pozink spojované lisováním D 54x1,5 mm</t>
  </si>
  <si>
    <t>Potrubí  1103 z uhlíkové oceli tenkostěnné vně pozink spojované lisováním D 42x1,5 mm</t>
  </si>
  <si>
    <t>Potrubí 1103 z uhlíkové oceli tenkostěnné vně pozink spojované lisováním D 35x1,5 mm</t>
  </si>
  <si>
    <t>Potrubí  1103 z uhlíkové oceli tenkostěnné vně pozink spojované lisováním D 35x1,5 mm</t>
  </si>
  <si>
    <t>Potrubí  1103 z uhlíkové oceli tenkostěnné vně pozink spojované lisováním D 28x1,5 mm</t>
  </si>
  <si>
    <t>Opětovná montáž teplovodních mokroběžných čerpadel, včetně nových armatur, usazení a elektro instalace</t>
  </si>
  <si>
    <t>Kompaktní ultrazvukový hladinový snímač a spínač hladiny METER RELAY je určen pro průběžné měření a současnou kontrolu výšky dvou úrovní hladiny kapalin s měřícím dosahem dle provedení do 6m nebo 10m.</t>
  </si>
  <si>
    <t>Ultrazvukový hladinoměr s výstupem 4-20 mA, 2x relé, včetně ostatního příslušenství jako je VL 601, atd.</t>
  </si>
  <si>
    <t>MR601VL</t>
  </si>
  <si>
    <t>Ostatní materiál pro strojovnu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</si>
</sst>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6" fontId="15" fillId="0" borderId="0" xfId="0" applyNumberFormat="1" applyFont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/>
    <xf numFmtId="166" fontId="27" fillId="0" borderId="12" xfId="0" applyNumberFormat="1" applyFont="1" applyBorder="1"/>
    <xf numFmtId="166" fontId="27" fillId="0" borderId="13" xfId="0" applyNumberFormat="1" applyFont="1" applyBorder="1"/>
    <xf numFmtId="4" fontId="28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BE18" sqref="BE1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42" t="s">
        <v>5</v>
      </c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70">
        <v>45474</v>
      </c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R5" s="16"/>
      <c r="BS5" s="13" t="s">
        <v>6</v>
      </c>
    </row>
    <row r="6" spans="1:74" ht="36.950000000000003" customHeight="1">
      <c r="B6" s="16"/>
      <c r="D6" s="21" t="s">
        <v>13</v>
      </c>
      <c r="K6" s="171" t="s">
        <v>14</v>
      </c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R6" s="16"/>
      <c r="BS6" s="13" t="s">
        <v>6</v>
      </c>
    </row>
    <row r="7" spans="1:74" ht="12" customHeight="1">
      <c r="B7" s="16"/>
      <c r="D7" s="22" t="s">
        <v>15</v>
      </c>
      <c r="K7" s="20" t="s">
        <v>1</v>
      </c>
      <c r="AK7" s="22" t="s">
        <v>16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17</v>
      </c>
      <c r="K8" s="20" t="s">
        <v>283</v>
      </c>
      <c r="AK8" s="22" t="s">
        <v>18</v>
      </c>
      <c r="AN8" s="141">
        <v>45474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19</v>
      </c>
      <c r="AK10" s="22" t="s">
        <v>20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21</v>
      </c>
      <c r="AK11" s="22" t="s">
        <v>22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23</v>
      </c>
      <c r="AK13" s="22" t="s">
        <v>20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21</v>
      </c>
      <c r="AK14" s="22" t="s">
        <v>22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24</v>
      </c>
      <c r="AK16" s="22" t="s">
        <v>20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21</v>
      </c>
      <c r="AK17" s="22" t="s">
        <v>22</v>
      </c>
      <c r="AN17" s="20" t="s">
        <v>1</v>
      </c>
      <c r="AR17" s="16"/>
      <c r="BS17" s="13" t="s">
        <v>25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26</v>
      </c>
      <c r="AK19" s="22" t="s">
        <v>20</v>
      </c>
      <c r="AN19" s="20" t="s">
        <v>27</v>
      </c>
      <c r="AR19" s="16"/>
      <c r="BS19" s="13" t="s">
        <v>6</v>
      </c>
    </row>
    <row r="20" spans="2:71" ht="18.399999999999999" customHeight="1">
      <c r="B20" s="16"/>
      <c r="E20" s="20" t="s">
        <v>28</v>
      </c>
      <c r="AK20" s="22" t="s">
        <v>22</v>
      </c>
      <c r="AN20" s="20" t="s">
        <v>29</v>
      </c>
      <c r="AR20" s="16"/>
      <c r="BS20" s="13" t="s">
        <v>25</v>
      </c>
    </row>
    <row r="21" spans="2:71" ht="6.95" customHeight="1">
      <c r="B21" s="16"/>
      <c r="AR21" s="16"/>
    </row>
    <row r="22" spans="2:71" ht="12" customHeight="1">
      <c r="B22" s="16"/>
      <c r="D22" s="22" t="s">
        <v>30</v>
      </c>
      <c r="AR22" s="16"/>
    </row>
    <row r="23" spans="2:71" ht="16.5" customHeight="1">
      <c r="B23" s="16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3">
        <f>ROUND(AG94,2)</f>
        <v>0</v>
      </c>
      <c r="AL26" s="174"/>
      <c r="AM26" s="174"/>
      <c r="AN26" s="174"/>
      <c r="AO26" s="174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75" t="s">
        <v>32</v>
      </c>
      <c r="M28" s="175"/>
      <c r="N28" s="175"/>
      <c r="O28" s="175"/>
      <c r="P28" s="175"/>
      <c r="W28" s="175" t="s">
        <v>33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34</v>
      </c>
      <c r="AL28" s="175"/>
      <c r="AM28" s="175"/>
      <c r="AN28" s="175"/>
      <c r="AO28" s="175"/>
      <c r="AR28" s="25"/>
    </row>
    <row r="29" spans="2:71" s="2" customFormat="1" ht="14.45" customHeight="1">
      <c r="B29" s="29"/>
      <c r="D29" s="22" t="s">
        <v>35</v>
      </c>
      <c r="F29" s="22" t="s">
        <v>36</v>
      </c>
      <c r="L29" s="160">
        <v>0.21</v>
      </c>
      <c r="M29" s="159"/>
      <c r="N29" s="159"/>
      <c r="O29" s="159"/>
      <c r="P29" s="159"/>
      <c r="W29" s="158">
        <f>ROUND(AZ94, 2)</f>
        <v>0</v>
      </c>
      <c r="X29" s="159"/>
      <c r="Y29" s="159"/>
      <c r="Z29" s="159"/>
      <c r="AA29" s="159"/>
      <c r="AB29" s="159"/>
      <c r="AC29" s="159"/>
      <c r="AD29" s="159"/>
      <c r="AE29" s="159"/>
      <c r="AK29" s="158">
        <f>ROUND(AV94, 2)</f>
        <v>0</v>
      </c>
      <c r="AL29" s="159"/>
      <c r="AM29" s="159"/>
      <c r="AN29" s="159"/>
      <c r="AO29" s="159"/>
      <c r="AR29" s="29"/>
    </row>
    <row r="30" spans="2:71" s="2" customFormat="1" ht="14.45" customHeight="1">
      <c r="B30" s="29"/>
      <c r="F30" s="22" t="s">
        <v>37</v>
      </c>
      <c r="L30" s="160">
        <v>0.15</v>
      </c>
      <c r="M30" s="159"/>
      <c r="N30" s="159"/>
      <c r="O30" s="159"/>
      <c r="P30" s="159"/>
      <c r="W30" s="158">
        <f>ROUND(BA94, 2)</f>
        <v>0</v>
      </c>
      <c r="X30" s="159"/>
      <c r="Y30" s="159"/>
      <c r="Z30" s="159"/>
      <c r="AA30" s="159"/>
      <c r="AB30" s="159"/>
      <c r="AC30" s="159"/>
      <c r="AD30" s="159"/>
      <c r="AE30" s="159"/>
      <c r="AK30" s="158">
        <f>ROUND(AW94, 2)</f>
        <v>0</v>
      </c>
      <c r="AL30" s="159"/>
      <c r="AM30" s="159"/>
      <c r="AN30" s="159"/>
      <c r="AO30" s="159"/>
      <c r="AR30" s="29"/>
    </row>
    <row r="31" spans="2:71" s="2" customFormat="1" ht="14.45" hidden="1" customHeight="1">
      <c r="B31" s="29"/>
      <c r="F31" s="22" t="s">
        <v>38</v>
      </c>
      <c r="L31" s="160">
        <v>0.21</v>
      </c>
      <c r="M31" s="159"/>
      <c r="N31" s="159"/>
      <c r="O31" s="159"/>
      <c r="P31" s="159"/>
      <c r="W31" s="158">
        <f>ROUND(BB94, 2)</f>
        <v>0</v>
      </c>
      <c r="X31" s="159"/>
      <c r="Y31" s="159"/>
      <c r="Z31" s="159"/>
      <c r="AA31" s="159"/>
      <c r="AB31" s="159"/>
      <c r="AC31" s="159"/>
      <c r="AD31" s="159"/>
      <c r="AE31" s="159"/>
      <c r="AK31" s="158">
        <v>0</v>
      </c>
      <c r="AL31" s="159"/>
      <c r="AM31" s="159"/>
      <c r="AN31" s="159"/>
      <c r="AO31" s="159"/>
      <c r="AR31" s="29"/>
    </row>
    <row r="32" spans="2:71" s="2" customFormat="1" ht="14.45" hidden="1" customHeight="1">
      <c r="B32" s="29"/>
      <c r="F32" s="22" t="s">
        <v>39</v>
      </c>
      <c r="L32" s="160">
        <v>0.15</v>
      </c>
      <c r="M32" s="159"/>
      <c r="N32" s="159"/>
      <c r="O32" s="159"/>
      <c r="P32" s="159"/>
      <c r="W32" s="158">
        <f>ROUND(BC94, 2)</f>
        <v>0</v>
      </c>
      <c r="X32" s="159"/>
      <c r="Y32" s="159"/>
      <c r="Z32" s="159"/>
      <c r="AA32" s="159"/>
      <c r="AB32" s="159"/>
      <c r="AC32" s="159"/>
      <c r="AD32" s="159"/>
      <c r="AE32" s="159"/>
      <c r="AK32" s="158">
        <v>0</v>
      </c>
      <c r="AL32" s="159"/>
      <c r="AM32" s="159"/>
      <c r="AN32" s="159"/>
      <c r="AO32" s="159"/>
      <c r="AR32" s="29"/>
    </row>
    <row r="33" spans="2:44" s="2" customFormat="1" ht="14.45" hidden="1" customHeight="1">
      <c r="B33" s="29"/>
      <c r="F33" s="22" t="s">
        <v>40</v>
      </c>
      <c r="L33" s="160">
        <v>0</v>
      </c>
      <c r="M33" s="159"/>
      <c r="N33" s="159"/>
      <c r="O33" s="159"/>
      <c r="P33" s="159"/>
      <c r="W33" s="158">
        <f>ROUND(BD94, 2)</f>
        <v>0</v>
      </c>
      <c r="X33" s="159"/>
      <c r="Y33" s="159"/>
      <c r="Z33" s="159"/>
      <c r="AA33" s="159"/>
      <c r="AB33" s="159"/>
      <c r="AC33" s="159"/>
      <c r="AD33" s="159"/>
      <c r="AE33" s="159"/>
      <c r="AK33" s="158">
        <v>0</v>
      </c>
      <c r="AL33" s="159"/>
      <c r="AM33" s="159"/>
      <c r="AN33" s="159"/>
      <c r="AO33" s="159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42</v>
      </c>
      <c r="U35" s="32"/>
      <c r="V35" s="32"/>
      <c r="W35" s="32"/>
      <c r="X35" s="161" t="s">
        <v>43</v>
      </c>
      <c r="Y35" s="162"/>
      <c r="Z35" s="162"/>
      <c r="AA35" s="162"/>
      <c r="AB35" s="162"/>
      <c r="AC35" s="32"/>
      <c r="AD35" s="32"/>
      <c r="AE35" s="32"/>
      <c r="AF35" s="32"/>
      <c r="AG35" s="32"/>
      <c r="AH35" s="32"/>
      <c r="AI35" s="32"/>
      <c r="AJ35" s="32"/>
      <c r="AK35" s="163">
        <f>SUM(AK26:AK33)</f>
        <v>0</v>
      </c>
      <c r="AL35" s="162"/>
      <c r="AM35" s="162"/>
      <c r="AN35" s="162"/>
      <c r="AO35" s="164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45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46</v>
      </c>
      <c r="AI60" s="27"/>
      <c r="AJ60" s="27"/>
      <c r="AK60" s="27"/>
      <c r="AL60" s="27"/>
      <c r="AM60" s="36" t="s">
        <v>47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49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46</v>
      </c>
      <c r="AI75" s="27"/>
      <c r="AJ75" s="27"/>
      <c r="AK75" s="27"/>
      <c r="AL75" s="27"/>
      <c r="AM75" s="36" t="s">
        <v>47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1" s="1" customFormat="1" ht="24.95" customHeight="1">
      <c r="B82" s="25"/>
      <c r="C82" s="17" t="s">
        <v>50</v>
      </c>
      <c r="AR82" s="25"/>
    </row>
    <row r="83" spans="1:91" s="1" customFormat="1" ht="6.95" customHeight="1">
      <c r="B83" s="25"/>
      <c r="AR83" s="25"/>
    </row>
    <row r="84" spans="1:91" s="3" customFormat="1" ht="12" customHeight="1">
      <c r="B84" s="41"/>
      <c r="C84" s="22" t="s">
        <v>12</v>
      </c>
      <c r="L84" s="3">
        <f>K5</f>
        <v>45474</v>
      </c>
      <c r="AR84" s="41"/>
    </row>
    <row r="85" spans="1:91" s="4" customFormat="1" ht="36.950000000000003" customHeight="1">
      <c r="B85" s="42"/>
      <c r="C85" s="43" t="s">
        <v>13</v>
      </c>
      <c r="L85" s="149" t="str">
        <f>K6</f>
        <v>Nemocnice MOST</v>
      </c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R85" s="42"/>
    </row>
    <row r="86" spans="1:91" s="1" customFormat="1" ht="6.95" customHeight="1">
      <c r="B86" s="25"/>
      <c r="AR86" s="25"/>
    </row>
    <row r="87" spans="1:91" s="1" customFormat="1" ht="12" customHeight="1">
      <c r="B87" s="25"/>
      <c r="C87" s="22" t="s">
        <v>17</v>
      </c>
      <c r="L87" s="44" t="str">
        <f>IF(K8="","",K8)</f>
        <v>Kotelna K2</v>
      </c>
      <c r="AI87" s="22" t="s">
        <v>18</v>
      </c>
      <c r="AM87" s="151">
        <f>IF(AN8= "","",AN8)</f>
        <v>45474</v>
      </c>
      <c r="AN87" s="151"/>
      <c r="AR87" s="25"/>
    </row>
    <row r="88" spans="1:91" s="1" customFormat="1" ht="6.95" customHeight="1">
      <c r="B88" s="25"/>
      <c r="AR88" s="25"/>
    </row>
    <row r="89" spans="1:91" s="1" customFormat="1" ht="15.2" customHeight="1">
      <c r="B89" s="25"/>
      <c r="C89" s="22" t="s">
        <v>19</v>
      </c>
      <c r="L89" s="3" t="str">
        <f>IF(E11= "","",E11)</f>
        <v xml:space="preserve"> </v>
      </c>
      <c r="AI89" s="22" t="s">
        <v>24</v>
      </c>
      <c r="AM89" s="152" t="str">
        <f>IF(E17="","",E17)</f>
        <v xml:space="preserve"> </v>
      </c>
      <c r="AN89" s="153"/>
      <c r="AO89" s="153"/>
      <c r="AP89" s="153"/>
      <c r="AR89" s="25"/>
      <c r="AS89" s="154" t="s">
        <v>51</v>
      </c>
      <c r="AT89" s="155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1" s="1" customFormat="1" ht="15.2" customHeight="1">
      <c r="B90" s="25"/>
      <c r="C90" s="22" t="s">
        <v>23</v>
      </c>
      <c r="L90" s="3" t="str">
        <f>IF(E14="","",E14)</f>
        <v xml:space="preserve"> </v>
      </c>
      <c r="AI90" s="22" t="s">
        <v>26</v>
      </c>
      <c r="AM90" s="152" t="str">
        <f>IF(E20="","",E20)</f>
        <v>STEFAN Engineering s.r.o.</v>
      </c>
      <c r="AN90" s="153"/>
      <c r="AO90" s="153"/>
      <c r="AP90" s="153"/>
      <c r="AR90" s="25"/>
      <c r="AS90" s="156"/>
      <c r="AT90" s="157"/>
      <c r="BD90" s="48"/>
    </row>
    <row r="91" spans="1:91" s="1" customFormat="1" ht="10.9" customHeight="1">
      <c r="B91" s="25"/>
      <c r="AR91" s="25"/>
      <c r="AS91" s="156"/>
      <c r="AT91" s="157"/>
      <c r="BD91" s="48"/>
    </row>
    <row r="92" spans="1:91" s="1" customFormat="1" ht="29.25" customHeight="1">
      <c r="B92" s="25"/>
      <c r="C92" s="144" t="s">
        <v>52</v>
      </c>
      <c r="D92" s="145"/>
      <c r="E92" s="145"/>
      <c r="F92" s="145"/>
      <c r="G92" s="145"/>
      <c r="H92" s="49"/>
      <c r="I92" s="146" t="s">
        <v>53</v>
      </c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7" t="s">
        <v>54</v>
      </c>
      <c r="AH92" s="145"/>
      <c r="AI92" s="145"/>
      <c r="AJ92" s="145"/>
      <c r="AK92" s="145"/>
      <c r="AL92" s="145"/>
      <c r="AM92" s="145"/>
      <c r="AN92" s="146" t="s">
        <v>55</v>
      </c>
      <c r="AO92" s="145"/>
      <c r="AP92" s="148"/>
      <c r="AQ92" s="50" t="s">
        <v>56</v>
      </c>
      <c r="AR92" s="25"/>
      <c r="AS92" s="51" t="s">
        <v>57</v>
      </c>
      <c r="AT92" s="52" t="s">
        <v>58</v>
      </c>
      <c r="AU92" s="52" t="s">
        <v>59</v>
      </c>
      <c r="AV92" s="52" t="s">
        <v>60</v>
      </c>
      <c r="AW92" s="52" t="s">
        <v>61</v>
      </c>
      <c r="AX92" s="52" t="s">
        <v>62</v>
      </c>
      <c r="AY92" s="52" t="s">
        <v>63</v>
      </c>
      <c r="AZ92" s="52" t="s">
        <v>64</v>
      </c>
      <c r="BA92" s="52" t="s">
        <v>65</v>
      </c>
      <c r="BB92" s="52" t="s">
        <v>66</v>
      </c>
      <c r="BC92" s="52" t="s">
        <v>67</v>
      </c>
      <c r="BD92" s="53" t="s">
        <v>68</v>
      </c>
    </row>
    <row r="93" spans="1:91" s="1" customFormat="1" ht="10.9" customHeight="1">
      <c r="B93" s="25"/>
      <c r="AR93" s="25"/>
      <c r="AS93" s="54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1" s="5" customFormat="1" ht="32.450000000000003" customHeight="1">
      <c r="B94" s="55"/>
      <c r="C94" s="56" t="s">
        <v>69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68">
        <f>ROUND(AG95,2)</f>
        <v>0</v>
      </c>
      <c r="AH94" s="168"/>
      <c r="AI94" s="168"/>
      <c r="AJ94" s="168"/>
      <c r="AK94" s="168"/>
      <c r="AL94" s="168"/>
      <c r="AM94" s="168"/>
      <c r="AN94" s="169">
        <f>SUM(AG94,AT94)</f>
        <v>0</v>
      </c>
      <c r="AO94" s="169"/>
      <c r="AP94" s="169"/>
      <c r="AQ94" s="59" t="s">
        <v>1</v>
      </c>
      <c r="AR94" s="55"/>
      <c r="AS94" s="60">
        <f>ROUND(AS95,2)</f>
        <v>0</v>
      </c>
      <c r="AT94" s="61">
        <f>ROUND(SUM(AV94:AW94),2)</f>
        <v>0</v>
      </c>
      <c r="AU94" s="62">
        <f>ROUND(AU95,5)</f>
        <v>565.26980000000003</v>
      </c>
      <c r="AV94" s="61">
        <f>ROUND(AZ94*L29,2)</f>
        <v>0</v>
      </c>
      <c r="AW94" s="61">
        <f>ROUND(BA94*L30,2)</f>
        <v>0</v>
      </c>
      <c r="AX94" s="61">
        <f>ROUND(BB94*L29,2)</f>
        <v>0</v>
      </c>
      <c r="AY94" s="61">
        <f>ROUND(BC94*L30,2)</f>
        <v>0</v>
      </c>
      <c r="AZ94" s="61">
        <f>ROUND(AZ95,2)</f>
        <v>0</v>
      </c>
      <c r="BA94" s="61">
        <f>ROUND(BA95,2)</f>
        <v>0</v>
      </c>
      <c r="BB94" s="61">
        <f>ROUND(BB95,2)</f>
        <v>0</v>
      </c>
      <c r="BC94" s="61">
        <f>ROUND(BC95,2)</f>
        <v>0</v>
      </c>
      <c r="BD94" s="63">
        <f>ROUND(BD95,2)</f>
        <v>0</v>
      </c>
      <c r="BS94" s="64" t="s">
        <v>70</v>
      </c>
      <c r="BT94" s="64" t="s">
        <v>71</v>
      </c>
      <c r="BU94" s="65" t="s">
        <v>72</v>
      </c>
      <c r="BV94" s="64" t="s">
        <v>73</v>
      </c>
      <c r="BW94" s="64" t="s">
        <v>4</v>
      </c>
      <c r="BX94" s="64" t="s">
        <v>74</v>
      </c>
      <c r="CL94" s="64" t="s">
        <v>1</v>
      </c>
    </row>
    <row r="95" spans="1:91" s="6" customFormat="1" ht="24.75" customHeight="1">
      <c r="A95" s="66" t="s">
        <v>75</v>
      </c>
      <c r="B95" s="67"/>
      <c r="C95" s="68"/>
      <c r="D95" s="167" t="s">
        <v>76</v>
      </c>
      <c r="E95" s="167"/>
      <c r="F95" s="167"/>
      <c r="G95" s="167"/>
      <c r="H95" s="167"/>
      <c r="I95" s="69"/>
      <c r="J95" s="167" t="s">
        <v>77</v>
      </c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5">
        <f>'01-07-2024 - Oprava kotel...'!J30</f>
        <v>0</v>
      </c>
      <c r="AH95" s="166"/>
      <c r="AI95" s="166"/>
      <c r="AJ95" s="166"/>
      <c r="AK95" s="166"/>
      <c r="AL95" s="166"/>
      <c r="AM95" s="166"/>
      <c r="AN95" s="165">
        <f>SUM(AG95,AT95)</f>
        <v>0</v>
      </c>
      <c r="AO95" s="166"/>
      <c r="AP95" s="166"/>
      <c r="AQ95" s="70" t="s">
        <v>78</v>
      </c>
      <c r="AR95" s="67"/>
      <c r="AS95" s="71">
        <v>0</v>
      </c>
      <c r="AT95" s="72">
        <f>ROUND(SUM(AV95:AW95),2)</f>
        <v>0</v>
      </c>
      <c r="AU95" s="73">
        <f>'01-07-2024 - Oprava kotel...'!P126</f>
        <v>565.26980000000003</v>
      </c>
      <c r="AV95" s="72">
        <f>'01-07-2024 - Oprava kotel...'!J33</f>
        <v>0</v>
      </c>
      <c r="AW95" s="72">
        <f>'01-07-2024 - Oprava kotel...'!J34</f>
        <v>0</v>
      </c>
      <c r="AX95" s="72">
        <f>'01-07-2024 - Oprava kotel...'!J35</f>
        <v>0</v>
      </c>
      <c r="AY95" s="72">
        <f>'01-07-2024 - Oprava kotel...'!J36</f>
        <v>0</v>
      </c>
      <c r="AZ95" s="72">
        <f>'01-07-2024 - Oprava kotel...'!F33</f>
        <v>0</v>
      </c>
      <c r="BA95" s="72">
        <f>'01-07-2024 - Oprava kotel...'!F34</f>
        <v>0</v>
      </c>
      <c r="BB95" s="72">
        <f>'01-07-2024 - Oprava kotel...'!F35</f>
        <v>0</v>
      </c>
      <c r="BC95" s="72">
        <f>'01-07-2024 - Oprava kotel...'!F36</f>
        <v>0</v>
      </c>
      <c r="BD95" s="74">
        <f>'01-07-2024 - Oprava kotel...'!F37</f>
        <v>0</v>
      </c>
      <c r="BT95" s="75" t="s">
        <v>79</v>
      </c>
      <c r="BV95" s="75" t="s">
        <v>73</v>
      </c>
      <c r="BW95" s="75" t="s">
        <v>80</v>
      </c>
      <c r="BX95" s="75" t="s">
        <v>4</v>
      </c>
      <c r="CL95" s="75" t="s">
        <v>1</v>
      </c>
      <c r="CM95" s="75" t="s">
        <v>81</v>
      </c>
    </row>
    <row r="96" spans="1:91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-07-2024 - Oprava kotel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25"/>
  <sheetViews>
    <sheetView showGridLines="0" tabSelected="1" workbookViewId="0">
      <selection activeCell="H123" sqref="H12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42" t="s">
        <v>5</v>
      </c>
      <c r="M2" s="143"/>
      <c r="N2" s="143"/>
      <c r="O2" s="143"/>
      <c r="P2" s="143"/>
      <c r="Q2" s="143"/>
      <c r="R2" s="143"/>
      <c r="S2" s="143"/>
      <c r="T2" s="143"/>
      <c r="U2" s="143"/>
      <c r="V2" s="143"/>
      <c r="AT2" s="13" t="s">
        <v>80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hidden="1" customHeight="1">
      <c r="B4" s="16"/>
      <c r="D4" s="17" t="s">
        <v>82</v>
      </c>
      <c r="L4" s="16"/>
      <c r="M4" s="76" t="s">
        <v>10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2" t="s">
        <v>13</v>
      </c>
      <c r="L6" s="16"/>
    </row>
    <row r="7" spans="2:46" ht="16.5" hidden="1" customHeight="1">
      <c r="B7" s="16"/>
      <c r="E7" s="177" t="str">
        <f>'Rekapitulace stavby'!K6</f>
        <v>Nemocnice MOST</v>
      </c>
      <c r="F7" s="178"/>
      <c r="G7" s="178"/>
      <c r="H7" s="178"/>
      <c r="L7" s="16"/>
    </row>
    <row r="8" spans="2:46" s="1" customFormat="1" ht="12" hidden="1" customHeight="1">
      <c r="B8" s="25"/>
      <c r="D8" s="22" t="s">
        <v>83</v>
      </c>
      <c r="L8" s="25"/>
    </row>
    <row r="9" spans="2:46" s="1" customFormat="1" ht="16.5" hidden="1" customHeight="1">
      <c r="B9" s="25"/>
      <c r="E9" s="149" t="s">
        <v>84</v>
      </c>
      <c r="F9" s="176"/>
      <c r="G9" s="176"/>
      <c r="H9" s="176"/>
      <c r="L9" s="25"/>
    </row>
    <row r="10" spans="2:46" s="1" customFormat="1" hidden="1">
      <c r="B10" s="25"/>
      <c r="L10" s="25"/>
    </row>
    <row r="11" spans="2:46" s="1" customFormat="1" ht="12" hidden="1" customHeight="1">
      <c r="B11" s="25"/>
      <c r="D11" s="22" t="s">
        <v>15</v>
      </c>
      <c r="F11" s="20" t="s">
        <v>1</v>
      </c>
      <c r="I11" s="22" t="s">
        <v>16</v>
      </c>
      <c r="J11" s="20" t="s">
        <v>1</v>
      </c>
      <c r="L11" s="25"/>
    </row>
    <row r="12" spans="2:46" s="1" customFormat="1" ht="12" hidden="1" customHeight="1">
      <c r="B12" s="25"/>
      <c r="D12" s="22" t="s">
        <v>17</v>
      </c>
      <c r="F12" s="20" t="s">
        <v>85</v>
      </c>
      <c r="I12" s="22" t="s">
        <v>18</v>
      </c>
      <c r="J12" s="45">
        <f>'Rekapitulace stavby'!AN8</f>
        <v>45474</v>
      </c>
      <c r="L12" s="25"/>
    </row>
    <row r="13" spans="2:46" s="1" customFormat="1" ht="10.9" hidden="1" customHeight="1">
      <c r="B13" s="25"/>
      <c r="L13" s="25"/>
    </row>
    <row r="14" spans="2:46" s="1" customFormat="1" ht="12" hidden="1" customHeight="1">
      <c r="B14" s="25"/>
      <c r="D14" s="22" t="s">
        <v>19</v>
      </c>
      <c r="I14" s="22" t="s">
        <v>20</v>
      </c>
      <c r="J14" s="20" t="str">
        <f>IF('Rekapitulace stavby'!AN10="","",'Rekapitulace stavby'!AN10)</f>
        <v/>
      </c>
      <c r="L14" s="25"/>
    </row>
    <row r="15" spans="2:46" s="1" customFormat="1" ht="18" hidden="1" customHeight="1">
      <c r="B15" s="25"/>
      <c r="E15" s="20" t="str">
        <f>IF('Rekapitulace stavby'!E11="","",'Rekapitulace stavby'!E11)</f>
        <v xml:space="preserve"> </v>
      </c>
      <c r="I15" s="22" t="s">
        <v>22</v>
      </c>
      <c r="J15" s="20" t="str">
        <f>IF('Rekapitulace stavby'!AN11="","",'Rekapitulace stavby'!AN11)</f>
        <v/>
      </c>
      <c r="L15" s="25"/>
    </row>
    <row r="16" spans="2:46" s="1" customFormat="1" ht="6.95" hidden="1" customHeight="1">
      <c r="B16" s="25"/>
      <c r="L16" s="25"/>
    </row>
    <row r="17" spans="2:12" s="1" customFormat="1" ht="12" hidden="1" customHeight="1">
      <c r="B17" s="25"/>
      <c r="D17" s="22" t="s">
        <v>23</v>
      </c>
      <c r="I17" s="22" t="s">
        <v>20</v>
      </c>
      <c r="J17" s="20" t="str">
        <f>'Rekapitulace stavby'!AN13</f>
        <v/>
      </c>
      <c r="L17" s="25"/>
    </row>
    <row r="18" spans="2:12" s="1" customFormat="1" ht="18" hidden="1" customHeight="1">
      <c r="B18" s="25"/>
      <c r="E18" s="179" t="str">
        <f>'Rekapitulace stavby'!E14</f>
        <v xml:space="preserve"> </v>
      </c>
      <c r="F18" s="179"/>
      <c r="G18" s="179"/>
      <c r="H18" s="179"/>
      <c r="I18" s="22" t="s">
        <v>22</v>
      </c>
      <c r="J18" s="20" t="str">
        <f>'Rekapitulace stavby'!AN14</f>
        <v/>
      </c>
      <c r="L18" s="25"/>
    </row>
    <row r="19" spans="2:12" s="1" customFormat="1" ht="6.95" hidden="1" customHeight="1">
      <c r="B19" s="25"/>
      <c r="L19" s="25"/>
    </row>
    <row r="20" spans="2:12" s="1" customFormat="1" ht="12" hidden="1" customHeight="1">
      <c r="B20" s="25"/>
      <c r="D20" s="22" t="s">
        <v>24</v>
      </c>
      <c r="I20" s="22" t="s">
        <v>20</v>
      </c>
      <c r="J20" s="20" t="str">
        <f>IF('Rekapitulace stavby'!AN16="","",'Rekapitulace stavby'!AN16)</f>
        <v/>
      </c>
      <c r="L20" s="25"/>
    </row>
    <row r="21" spans="2:12" s="1" customFormat="1" ht="18" hidden="1" customHeight="1">
      <c r="B21" s="25"/>
      <c r="E21" s="20" t="str">
        <f>IF('Rekapitulace stavby'!E17="","",'Rekapitulace stavby'!E17)</f>
        <v xml:space="preserve"> </v>
      </c>
      <c r="I21" s="22" t="s">
        <v>22</v>
      </c>
      <c r="J21" s="20" t="str">
        <f>IF('Rekapitulace stavby'!AN17="","",'Rekapitulace stavby'!AN17)</f>
        <v/>
      </c>
      <c r="L21" s="25"/>
    </row>
    <row r="22" spans="2:12" s="1" customFormat="1" ht="6.95" hidden="1" customHeight="1">
      <c r="B22" s="25"/>
      <c r="L22" s="25"/>
    </row>
    <row r="23" spans="2:12" s="1" customFormat="1" ht="12" hidden="1" customHeight="1">
      <c r="B23" s="25"/>
      <c r="D23" s="22" t="s">
        <v>26</v>
      </c>
      <c r="I23" s="22" t="s">
        <v>20</v>
      </c>
      <c r="J23" s="20" t="s">
        <v>27</v>
      </c>
      <c r="L23" s="25"/>
    </row>
    <row r="24" spans="2:12" s="1" customFormat="1" ht="18" hidden="1" customHeight="1">
      <c r="B24" s="25"/>
      <c r="E24" s="20" t="s">
        <v>28</v>
      </c>
      <c r="I24" s="22" t="s">
        <v>22</v>
      </c>
      <c r="J24" s="20" t="s">
        <v>29</v>
      </c>
      <c r="L24" s="25"/>
    </row>
    <row r="25" spans="2:12" s="1" customFormat="1" ht="6.95" hidden="1" customHeight="1">
      <c r="B25" s="25"/>
      <c r="L25" s="25"/>
    </row>
    <row r="26" spans="2:12" s="1" customFormat="1" ht="12" hidden="1" customHeight="1">
      <c r="B26" s="25"/>
      <c r="D26" s="22" t="s">
        <v>30</v>
      </c>
      <c r="L26" s="25"/>
    </row>
    <row r="27" spans="2:12" s="7" customFormat="1" ht="16.5" hidden="1" customHeight="1">
      <c r="B27" s="77"/>
      <c r="E27" s="172" t="s">
        <v>1</v>
      </c>
      <c r="F27" s="172"/>
      <c r="G27" s="172"/>
      <c r="H27" s="172"/>
      <c r="L27" s="77"/>
    </row>
    <row r="28" spans="2:12" s="1" customFormat="1" ht="6.95" hidden="1" customHeight="1">
      <c r="B28" s="25"/>
      <c r="L28" s="25"/>
    </row>
    <row r="29" spans="2:12" s="1" customFormat="1" ht="6.95" hidden="1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hidden="1" customHeight="1">
      <c r="B30" s="25"/>
      <c r="D30" s="78" t="s">
        <v>31</v>
      </c>
      <c r="J30" s="58">
        <f>ROUND(J126, 2)</f>
        <v>0</v>
      </c>
      <c r="L30" s="25"/>
    </row>
    <row r="31" spans="2:12" s="1" customFormat="1" ht="6.95" hidden="1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hidden="1" customHeight="1">
      <c r="B32" s="25"/>
      <c r="F32" s="28" t="s">
        <v>33</v>
      </c>
      <c r="I32" s="28" t="s">
        <v>32</v>
      </c>
      <c r="J32" s="28" t="s">
        <v>34</v>
      </c>
      <c r="L32" s="25"/>
    </row>
    <row r="33" spans="2:12" s="1" customFormat="1" ht="14.45" hidden="1" customHeight="1">
      <c r="B33" s="25"/>
      <c r="D33" s="79" t="s">
        <v>35</v>
      </c>
      <c r="E33" s="22" t="s">
        <v>36</v>
      </c>
      <c r="F33" s="80">
        <f>ROUND((SUM(BE126:BE224)),  2)</f>
        <v>0</v>
      </c>
      <c r="I33" s="81">
        <v>0.21</v>
      </c>
      <c r="J33" s="80">
        <f>ROUND(((SUM(BE126:BE224))*I33),  2)</f>
        <v>0</v>
      </c>
      <c r="L33" s="25"/>
    </row>
    <row r="34" spans="2:12" s="1" customFormat="1" ht="14.45" hidden="1" customHeight="1">
      <c r="B34" s="25"/>
      <c r="E34" s="22" t="s">
        <v>37</v>
      </c>
      <c r="F34" s="80">
        <f>ROUND((SUM(BF126:BF224)),  2)</f>
        <v>0</v>
      </c>
      <c r="I34" s="81">
        <v>0.15</v>
      </c>
      <c r="J34" s="80">
        <f>ROUND(((SUM(BF126:BF224))*I34),  2)</f>
        <v>0</v>
      </c>
      <c r="L34" s="25"/>
    </row>
    <row r="35" spans="2:12" s="1" customFormat="1" ht="14.45" hidden="1" customHeight="1">
      <c r="B35" s="25"/>
      <c r="E35" s="22" t="s">
        <v>38</v>
      </c>
      <c r="F35" s="80">
        <f>ROUND((SUM(BG126:BG224)),  2)</f>
        <v>0</v>
      </c>
      <c r="I35" s="81">
        <v>0.21</v>
      </c>
      <c r="J35" s="80">
        <f>0</f>
        <v>0</v>
      </c>
      <c r="L35" s="25"/>
    </row>
    <row r="36" spans="2:12" s="1" customFormat="1" ht="14.45" hidden="1" customHeight="1">
      <c r="B36" s="25"/>
      <c r="E36" s="22" t="s">
        <v>39</v>
      </c>
      <c r="F36" s="80">
        <f>ROUND((SUM(BH126:BH224)),  2)</f>
        <v>0</v>
      </c>
      <c r="I36" s="81">
        <v>0.15</v>
      </c>
      <c r="J36" s="80">
        <f>0</f>
        <v>0</v>
      </c>
      <c r="L36" s="25"/>
    </row>
    <row r="37" spans="2:12" s="1" customFormat="1" ht="14.45" hidden="1" customHeight="1">
      <c r="B37" s="25"/>
      <c r="E37" s="22" t="s">
        <v>40</v>
      </c>
      <c r="F37" s="80">
        <f>ROUND((SUM(BI126:BI224)),  2)</f>
        <v>0</v>
      </c>
      <c r="I37" s="81">
        <v>0</v>
      </c>
      <c r="J37" s="80">
        <f>0</f>
        <v>0</v>
      </c>
      <c r="L37" s="25"/>
    </row>
    <row r="38" spans="2:12" s="1" customFormat="1" ht="6.95" hidden="1" customHeight="1">
      <c r="B38" s="25"/>
      <c r="L38" s="25"/>
    </row>
    <row r="39" spans="2:12" s="1" customFormat="1" ht="25.35" hidden="1" customHeight="1">
      <c r="B39" s="25"/>
      <c r="C39" s="82"/>
      <c r="D39" s="83" t="s">
        <v>41</v>
      </c>
      <c r="E39" s="49"/>
      <c r="F39" s="49"/>
      <c r="G39" s="84" t="s">
        <v>42</v>
      </c>
      <c r="H39" s="85" t="s">
        <v>43</v>
      </c>
      <c r="I39" s="49"/>
      <c r="J39" s="86">
        <f>SUM(J30:J37)</f>
        <v>0</v>
      </c>
      <c r="K39" s="87"/>
      <c r="L39" s="25"/>
    </row>
    <row r="40" spans="2:12" s="1" customFormat="1" ht="14.45" hidden="1" customHeight="1">
      <c r="B40" s="25"/>
      <c r="L40" s="25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5"/>
      <c r="D61" s="36" t="s">
        <v>46</v>
      </c>
      <c r="E61" s="27"/>
      <c r="F61" s="88" t="s">
        <v>47</v>
      </c>
      <c r="G61" s="36" t="s">
        <v>46</v>
      </c>
      <c r="H61" s="27"/>
      <c r="I61" s="27"/>
      <c r="J61" s="89" t="s">
        <v>47</v>
      </c>
      <c r="K61" s="27"/>
      <c r="L61" s="25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5"/>
      <c r="D76" s="36" t="s">
        <v>46</v>
      </c>
      <c r="E76" s="27"/>
      <c r="F76" s="88" t="s">
        <v>47</v>
      </c>
      <c r="G76" s="36" t="s">
        <v>46</v>
      </c>
      <c r="H76" s="27"/>
      <c r="I76" s="27"/>
      <c r="J76" s="89" t="s">
        <v>47</v>
      </c>
      <c r="K76" s="27"/>
      <c r="L76" s="25"/>
    </row>
    <row r="77" spans="2:12" s="1" customFormat="1" ht="14.45" hidden="1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78" spans="2:12" hidden="1"/>
    <row r="79" spans="2:12" hidden="1"/>
    <row r="80" spans="2:12" hidden="1"/>
    <row r="81" spans="2:47" s="1" customFormat="1" ht="6.95" hidden="1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hidden="1" customHeight="1">
      <c r="B82" s="25"/>
      <c r="C82" s="17" t="s">
        <v>86</v>
      </c>
      <c r="L82" s="25"/>
    </row>
    <row r="83" spans="2:47" s="1" customFormat="1" ht="6.95" hidden="1" customHeight="1">
      <c r="B83" s="25"/>
      <c r="L83" s="25"/>
    </row>
    <row r="84" spans="2:47" s="1" customFormat="1" ht="12" hidden="1" customHeight="1">
      <c r="B84" s="25"/>
      <c r="C84" s="22" t="s">
        <v>13</v>
      </c>
      <c r="L84" s="25"/>
    </row>
    <row r="85" spans="2:47" s="1" customFormat="1" ht="16.5" hidden="1" customHeight="1">
      <c r="B85" s="25"/>
      <c r="E85" s="177" t="str">
        <f>E7</f>
        <v>Nemocnice MOST</v>
      </c>
      <c r="F85" s="178"/>
      <c r="G85" s="178"/>
      <c r="H85" s="178"/>
      <c r="L85" s="25"/>
    </row>
    <row r="86" spans="2:47" s="1" customFormat="1" ht="12" hidden="1" customHeight="1">
      <c r="B86" s="25"/>
      <c r="C86" s="22" t="s">
        <v>83</v>
      </c>
      <c r="L86" s="25"/>
    </row>
    <row r="87" spans="2:47" s="1" customFormat="1" ht="16.5" hidden="1" customHeight="1">
      <c r="B87" s="25"/>
      <c r="E87" s="149" t="str">
        <f>E9</f>
        <v>01/07/2024 - Oprava kotelny K2</v>
      </c>
      <c r="F87" s="176"/>
      <c r="G87" s="176"/>
      <c r="H87" s="176"/>
      <c r="L87" s="25"/>
    </row>
    <row r="88" spans="2:47" s="1" customFormat="1" ht="6.95" hidden="1" customHeight="1">
      <c r="B88" s="25"/>
      <c r="L88" s="25"/>
    </row>
    <row r="89" spans="2:47" s="1" customFormat="1" ht="12" hidden="1" customHeight="1">
      <c r="B89" s="25"/>
      <c r="C89" s="22" t="s">
        <v>17</v>
      </c>
      <c r="F89" s="20" t="str">
        <f>F12</f>
        <v>Kotelny K2</v>
      </c>
      <c r="I89" s="22" t="s">
        <v>18</v>
      </c>
      <c r="J89" s="45">
        <f>IF(J12="","",J12)</f>
        <v>45474</v>
      </c>
      <c r="L89" s="25"/>
    </row>
    <row r="90" spans="2:47" s="1" customFormat="1" ht="6.95" hidden="1" customHeight="1">
      <c r="B90" s="25"/>
      <c r="L90" s="25"/>
    </row>
    <row r="91" spans="2:47" s="1" customFormat="1" ht="15.2" hidden="1" customHeight="1">
      <c r="B91" s="25"/>
      <c r="C91" s="22" t="s">
        <v>19</v>
      </c>
      <c r="F91" s="20" t="str">
        <f>E15</f>
        <v xml:space="preserve"> </v>
      </c>
      <c r="I91" s="22" t="s">
        <v>24</v>
      </c>
      <c r="J91" s="23" t="str">
        <f>E21</f>
        <v xml:space="preserve"> </v>
      </c>
      <c r="L91" s="25"/>
    </row>
    <row r="92" spans="2:47" s="1" customFormat="1" ht="25.7" hidden="1" customHeight="1">
      <c r="B92" s="25"/>
      <c r="C92" s="22" t="s">
        <v>23</v>
      </c>
      <c r="F92" s="20" t="str">
        <f>IF(E18="","",E18)</f>
        <v xml:space="preserve"> </v>
      </c>
      <c r="I92" s="22" t="s">
        <v>26</v>
      </c>
      <c r="J92" s="23" t="str">
        <f>E24</f>
        <v>STEFAN Engineering s.r.o.</v>
      </c>
      <c r="L92" s="25"/>
    </row>
    <row r="93" spans="2:47" s="1" customFormat="1" ht="10.35" hidden="1" customHeight="1">
      <c r="B93" s="25"/>
      <c r="L93" s="25"/>
    </row>
    <row r="94" spans="2:47" s="1" customFormat="1" ht="29.25" hidden="1" customHeight="1">
      <c r="B94" s="25"/>
      <c r="C94" s="90" t="s">
        <v>87</v>
      </c>
      <c r="D94" s="82"/>
      <c r="E94" s="82"/>
      <c r="F94" s="82"/>
      <c r="G94" s="82"/>
      <c r="H94" s="82"/>
      <c r="I94" s="82"/>
      <c r="J94" s="91" t="s">
        <v>88</v>
      </c>
      <c r="K94" s="82"/>
      <c r="L94" s="25"/>
    </row>
    <row r="95" spans="2:47" s="1" customFormat="1" ht="10.35" hidden="1" customHeight="1">
      <c r="B95" s="25"/>
      <c r="L95" s="25"/>
    </row>
    <row r="96" spans="2:47" s="1" customFormat="1" ht="22.9" hidden="1" customHeight="1">
      <c r="B96" s="25"/>
      <c r="C96" s="92" t="s">
        <v>89</v>
      </c>
      <c r="J96" s="58">
        <f>J126</f>
        <v>0</v>
      </c>
      <c r="L96" s="25"/>
      <c r="AU96" s="13" t="s">
        <v>90</v>
      </c>
    </row>
    <row r="97" spans="2:12" s="8" customFormat="1" ht="24.95" hidden="1" customHeight="1">
      <c r="B97" s="93"/>
      <c r="D97" s="94" t="s">
        <v>91</v>
      </c>
      <c r="E97" s="95"/>
      <c r="F97" s="95"/>
      <c r="G97" s="95"/>
      <c r="H97" s="95"/>
      <c r="I97" s="95"/>
      <c r="J97" s="96">
        <f>J127</f>
        <v>0</v>
      </c>
      <c r="L97" s="93"/>
    </row>
    <row r="98" spans="2:12" s="9" customFormat="1" ht="19.899999999999999" hidden="1" customHeight="1">
      <c r="B98" s="97"/>
      <c r="D98" s="98" t="s">
        <v>92</v>
      </c>
      <c r="E98" s="99"/>
      <c r="F98" s="99"/>
      <c r="G98" s="99"/>
      <c r="H98" s="99"/>
      <c r="I98" s="99"/>
      <c r="J98" s="100">
        <f>J128</f>
        <v>0</v>
      </c>
      <c r="L98" s="97"/>
    </row>
    <row r="99" spans="2:12" s="9" customFormat="1" ht="19.899999999999999" hidden="1" customHeight="1">
      <c r="B99" s="97"/>
      <c r="D99" s="98" t="s">
        <v>93</v>
      </c>
      <c r="E99" s="99"/>
      <c r="F99" s="99"/>
      <c r="G99" s="99"/>
      <c r="H99" s="99"/>
      <c r="I99" s="99"/>
      <c r="J99" s="100">
        <f>J147</f>
        <v>0</v>
      </c>
      <c r="L99" s="97"/>
    </row>
    <row r="100" spans="2:12" s="9" customFormat="1" ht="19.899999999999999" hidden="1" customHeight="1">
      <c r="B100" s="97"/>
      <c r="D100" s="98" t="s">
        <v>94</v>
      </c>
      <c r="E100" s="99"/>
      <c r="F100" s="99"/>
      <c r="G100" s="99"/>
      <c r="H100" s="99"/>
      <c r="I100" s="99"/>
      <c r="J100" s="100">
        <f>J172</f>
        <v>0</v>
      </c>
      <c r="L100" s="97"/>
    </row>
    <row r="101" spans="2:12" s="9" customFormat="1" ht="19.899999999999999" hidden="1" customHeight="1">
      <c r="B101" s="97"/>
      <c r="D101" s="98" t="s">
        <v>95</v>
      </c>
      <c r="E101" s="99"/>
      <c r="F101" s="99"/>
      <c r="G101" s="99"/>
      <c r="H101" s="99"/>
      <c r="I101" s="99"/>
      <c r="J101" s="100">
        <f>J181</f>
        <v>0</v>
      </c>
      <c r="L101" s="97"/>
    </row>
    <row r="102" spans="2:12" s="8" customFormat="1" ht="24.95" hidden="1" customHeight="1">
      <c r="B102" s="93"/>
      <c r="D102" s="94" t="s">
        <v>96</v>
      </c>
      <c r="E102" s="95"/>
      <c r="F102" s="95"/>
      <c r="G102" s="95"/>
      <c r="H102" s="95"/>
      <c r="I102" s="95"/>
      <c r="J102" s="96">
        <f>J190</f>
        <v>0</v>
      </c>
      <c r="L102" s="93"/>
    </row>
    <row r="103" spans="2:12" s="8" customFormat="1" ht="24.95" hidden="1" customHeight="1">
      <c r="B103" s="93"/>
      <c r="D103" s="94" t="s">
        <v>97</v>
      </c>
      <c r="E103" s="95"/>
      <c r="F103" s="95"/>
      <c r="G103" s="95"/>
      <c r="H103" s="95"/>
      <c r="I103" s="95"/>
      <c r="J103" s="96">
        <f>J211</f>
        <v>0</v>
      </c>
      <c r="L103" s="93"/>
    </row>
    <row r="104" spans="2:12" s="9" customFormat="1" ht="19.899999999999999" hidden="1" customHeight="1">
      <c r="B104" s="97"/>
      <c r="D104" s="98" t="s">
        <v>98</v>
      </c>
      <c r="E104" s="99"/>
      <c r="F104" s="99"/>
      <c r="G104" s="99"/>
      <c r="H104" s="99"/>
      <c r="I104" s="99"/>
      <c r="J104" s="100">
        <f>J212</f>
        <v>0</v>
      </c>
      <c r="L104" s="97"/>
    </row>
    <row r="105" spans="2:12" s="9" customFormat="1" ht="19.899999999999999" hidden="1" customHeight="1">
      <c r="B105" s="97"/>
      <c r="D105" s="98" t="s">
        <v>99</v>
      </c>
      <c r="E105" s="99"/>
      <c r="F105" s="99"/>
      <c r="G105" s="99"/>
      <c r="H105" s="99"/>
      <c r="I105" s="99"/>
      <c r="J105" s="100">
        <f>J215</f>
        <v>0</v>
      </c>
      <c r="L105" s="97"/>
    </row>
    <row r="106" spans="2:12" s="9" customFormat="1" ht="19.899999999999999" hidden="1" customHeight="1">
      <c r="B106" s="97"/>
      <c r="D106" s="98" t="s">
        <v>100</v>
      </c>
      <c r="E106" s="99"/>
      <c r="F106" s="99"/>
      <c r="G106" s="99"/>
      <c r="H106" s="99"/>
      <c r="I106" s="99"/>
      <c r="J106" s="100">
        <f>J218</f>
        <v>0</v>
      </c>
      <c r="L106" s="97"/>
    </row>
    <row r="107" spans="2:12" s="1" customFormat="1" ht="21.75" hidden="1" customHeight="1">
      <c r="B107" s="25"/>
      <c r="L107" s="25"/>
    </row>
    <row r="108" spans="2:12" s="1" customFormat="1" ht="6.95" hidden="1" customHeight="1"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25"/>
    </row>
    <row r="109" spans="2:12" hidden="1"/>
    <row r="110" spans="2:12" hidden="1"/>
    <row r="111" spans="2:12" hidden="1"/>
    <row r="112" spans="2:12" s="1" customFormat="1" ht="6.95" customHeight="1"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25"/>
    </row>
    <row r="113" spans="2:63" s="1" customFormat="1" ht="24.95" customHeight="1">
      <c r="B113" s="25"/>
      <c r="C113" s="17" t="s">
        <v>101</v>
      </c>
      <c r="L113" s="25"/>
    </row>
    <row r="114" spans="2:63" s="1" customFormat="1" ht="6.95" customHeight="1">
      <c r="B114" s="25"/>
      <c r="L114" s="25"/>
    </row>
    <row r="115" spans="2:63" s="1" customFormat="1" ht="12" customHeight="1">
      <c r="B115" s="25"/>
      <c r="C115" s="22" t="s">
        <v>13</v>
      </c>
      <c r="L115" s="25"/>
    </row>
    <row r="116" spans="2:63" s="1" customFormat="1" ht="16.5" customHeight="1">
      <c r="B116" s="25"/>
      <c r="E116" s="177" t="str">
        <f>E7</f>
        <v>Nemocnice MOST</v>
      </c>
      <c r="F116" s="178"/>
      <c r="G116" s="178"/>
      <c r="H116" s="178"/>
      <c r="L116" s="25"/>
    </row>
    <row r="117" spans="2:63" s="1" customFormat="1" ht="12" customHeight="1">
      <c r="B117" s="25"/>
      <c r="C117" s="22" t="s">
        <v>83</v>
      </c>
      <c r="L117" s="25"/>
    </row>
    <row r="118" spans="2:63" s="1" customFormat="1" ht="16.5" customHeight="1">
      <c r="B118" s="25"/>
      <c r="E118" s="149" t="str">
        <f>E9</f>
        <v>01/07/2024 - Oprava kotelny K2</v>
      </c>
      <c r="F118" s="176"/>
      <c r="G118" s="176"/>
      <c r="H118" s="176"/>
      <c r="L118" s="25"/>
    </row>
    <row r="119" spans="2:63" s="1" customFormat="1" ht="6.95" customHeight="1">
      <c r="B119" s="25"/>
      <c r="L119" s="25"/>
    </row>
    <row r="120" spans="2:63" s="1" customFormat="1" ht="12" customHeight="1">
      <c r="B120" s="25"/>
      <c r="C120" s="22" t="s">
        <v>17</v>
      </c>
      <c r="F120" s="20" t="str">
        <f>F12</f>
        <v>Kotelny K2</v>
      </c>
      <c r="I120" s="22" t="s">
        <v>18</v>
      </c>
      <c r="J120" s="45">
        <f>IF(J12="","",J12)</f>
        <v>45474</v>
      </c>
      <c r="L120" s="25"/>
    </row>
    <row r="121" spans="2:63" s="1" customFormat="1" ht="6.95" customHeight="1">
      <c r="B121" s="25"/>
      <c r="L121" s="25"/>
    </row>
    <row r="122" spans="2:63" s="1" customFormat="1" ht="15.2" customHeight="1">
      <c r="B122" s="25"/>
      <c r="C122" s="22" t="s">
        <v>19</v>
      </c>
      <c r="F122" s="20" t="str">
        <f>E15</f>
        <v xml:space="preserve"> </v>
      </c>
      <c r="I122" s="22" t="s">
        <v>24</v>
      </c>
      <c r="J122" s="23" t="str">
        <f>E21</f>
        <v xml:space="preserve"> </v>
      </c>
      <c r="L122" s="25"/>
    </row>
    <row r="123" spans="2:63" s="1" customFormat="1" ht="25.7" customHeight="1">
      <c r="B123" s="25"/>
      <c r="C123" s="22" t="s">
        <v>23</v>
      </c>
      <c r="F123" s="20" t="str">
        <f>IF(E18="","",E18)</f>
        <v xml:space="preserve"> </v>
      </c>
      <c r="I123" s="22" t="s">
        <v>26</v>
      </c>
      <c r="J123" s="23"/>
      <c r="L123" s="25"/>
    </row>
    <row r="124" spans="2:63" s="1" customFormat="1" ht="10.35" customHeight="1">
      <c r="B124" s="25"/>
      <c r="L124" s="25"/>
    </row>
    <row r="125" spans="2:63" s="10" customFormat="1" ht="29.25" customHeight="1">
      <c r="B125" s="101"/>
      <c r="C125" s="102" t="s">
        <v>102</v>
      </c>
      <c r="D125" s="103" t="s">
        <v>56</v>
      </c>
      <c r="E125" s="103" t="s">
        <v>52</v>
      </c>
      <c r="F125" s="103" t="s">
        <v>53</v>
      </c>
      <c r="G125" s="103" t="s">
        <v>103</v>
      </c>
      <c r="H125" s="103" t="s">
        <v>104</v>
      </c>
      <c r="I125" s="103" t="s">
        <v>105</v>
      </c>
      <c r="J125" s="104" t="s">
        <v>88</v>
      </c>
      <c r="K125" s="105" t="s">
        <v>106</v>
      </c>
      <c r="L125" s="101"/>
      <c r="M125" s="51" t="s">
        <v>1</v>
      </c>
      <c r="N125" s="52" t="s">
        <v>35</v>
      </c>
      <c r="O125" s="52" t="s">
        <v>107</v>
      </c>
      <c r="P125" s="52" t="s">
        <v>108</v>
      </c>
      <c r="Q125" s="52" t="s">
        <v>109</v>
      </c>
      <c r="R125" s="52" t="s">
        <v>110</v>
      </c>
      <c r="S125" s="52" t="s">
        <v>111</v>
      </c>
      <c r="T125" s="53" t="s">
        <v>112</v>
      </c>
    </row>
    <row r="126" spans="2:63" s="1" customFormat="1" ht="22.9" customHeight="1">
      <c r="B126" s="25"/>
      <c r="C126" s="56" t="s">
        <v>113</v>
      </c>
      <c r="J126" s="106">
        <f>BK126</f>
        <v>0</v>
      </c>
      <c r="L126" s="25"/>
      <c r="M126" s="54"/>
      <c r="N126" s="46"/>
      <c r="O126" s="46"/>
      <c r="P126" s="107">
        <f>P127+P190+P211</f>
        <v>565.26980000000003</v>
      </c>
      <c r="Q126" s="46"/>
      <c r="R126" s="107">
        <f>R127+R190+R211</f>
        <v>0.72672000000000003</v>
      </c>
      <c r="S126" s="46"/>
      <c r="T126" s="108">
        <f>T127+T190+T211</f>
        <v>1.2851999999999999</v>
      </c>
      <c r="AT126" s="13" t="s">
        <v>70</v>
      </c>
      <c r="AU126" s="13" t="s">
        <v>90</v>
      </c>
      <c r="BK126" s="109">
        <f>BK127+BK190+BK211</f>
        <v>0</v>
      </c>
    </row>
    <row r="127" spans="2:63" s="11" customFormat="1" ht="25.9" customHeight="1">
      <c r="B127" s="110"/>
      <c r="D127" s="111" t="s">
        <v>70</v>
      </c>
      <c r="E127" s="112" t="s">
        <v>114</v>
      </c>
      <c r="F127" s="112" t="s">
        <v>115</v>
      </c>
      <c r="J127" s="113">
        <f>BK127</f>
        <v>0</v>
      </c>
      <c r="L127" s="110"/>
      <c r="M127" s="114"/>
      <c r="P127" s="115">
        <f>P128+P147+P172+P181</f>
        <v>73.269800000000004</v>
      </c>
      <c r="R127" s="115">
        <f>R128+R147+R172+R181</f>
        <v>0.72672000000000003</v>
      </c>
      <c r="T127" s="116">
        <f>T128+T147+T172+T181</f>
        <v>1.2851999999999999</v>
      </c>
      <c r="AR127" s="111" t="s">
        <v>81</v>
      </c>
      <c r="AT127" s="117" t="s">
        <v>70</v>
      </c>
      <c r="AU127" s="117" t="s">
        <v>71</v>
      </c>
      <c r="AY127" s="111" t="s">
        <v>116</v>
      </c>
      <c r="BK127" s="118">
        <f>BK128+BK147+BK172+BK181</f>
        <v>0</v>
      </c>
    </row>
    <row r="128" spans="2:63" s="11" customFormat="1" ht="22.9" customHeight="1">
      <c r="B128" s="110"/>
      <c r="D128" s="111" t="s">
        <v>70</v>
      </c>
      <c r="E128" s="119" t="s">
        <v>117</v>
      </c>
      <c r="F128" s="119" t="s">
        <v>118</v>
      </c>
      <c r="J128" s="120">
        <f>BK128</f>
        <v>0</v>
      </c>
      <c r="L128" s="110"/>
      <c r="M128" s="114"/>
      <c r="P128" s="115">
        <f>SUM(P129:P146)</f>
        <v>17.343999999999998</v>
      </c>
      <c r="R128" s="115">
        <f>SUM(R129:R146)</f>
        <v>0.55769000000000002</v>
      </c>
      <c r="T128" s="116">
        <f>SUM(T129:T146)</f>
        <v>0.76600000000000001</v>
      </c>
      <c r="AR128" s="111" t="s">
        <v>81</v>
      </c>
      <c r="AT128" s="117" t="s">
        <v>70</v>
      </c>
      <c r="AU128" s="117" t="s">
        <v>79</v>
      </c>
      <c r="AY128" s="111" t="s">
        <v>116</v>
      </c>
      <c r="BK128" s="118">
        <f>SUM(BK129:BK146)</f>
        <v>0</v>
      </c>
    </row>
    <row r="129" spans="2:65" s="1" customFormat="1" ht="24.2" customHeight="1">
      <c r="B129" s="121"/>
      <c r="C129" s="122" t="s">
        <v>119</v>
      </c>
      <c r="D129" s="122" t="s">
        <v>120</v>
      </c>
      <c r="E129" s="123" t="s">
        <v>285</v>
      </c>
      <c r="F129" s="124" t="s">
        <v>284</v>
      </c>
      <c r="G129" s="125" t="s">
        <v>121</v>
      </c>
      <c r="H129" s="126">
        <v>1</v>
      </c>
      <c r="I129" s="127"/>
      <c r="J129" s="127">
        <f>ROUND(I129*H129,2)</f>
        <v>0</v>
      </c>
      <c r="K129" s="128"/>
      <c r="L129" s="25"/>
      <c r="M129" s="129" t="s">
        <v>1</v>
      </c>
      <c r="N129" s="130" t="s">
        <v>36</v>
      </c>
      <c r="O129" s="131">
        <v>1.2729999999999999</v>
      </c>
      <c r="P129" s="131">
        <f>O129*H129</f>
        <v>1.2729999999999999</v>
      </c>
      <c r="Q129" s="131">
        <v>0.4</v>
      </c>
      <c r="R129" s="131">
        <f>Q129*H129</f>
        <v>0.4</v>
      </c>
      <c r="S129" s="131">
        <v>0</v>
      </c>
      <c r="T129" s="132">
        <f>S129*H129</f>
        <v>0</v>
      </c>
      <c r="AR129" s="133" t="s">
        <v>122</v>
      </c>
      <c r="AT129" s="133" t="s">
        <v>120</v>
      </c>
      <c r="AU129" s="133" t="s">
        <v>81</v>
      </c>
      <c r="AY129" s="13" t="s">
        <v>116</v>
      </c>
      <c r="BE129" s="134">
        <f>IF(N129="základní",J129,0)</f>
        <v>0</v>
      </c>
      <c r="BF129" s="134">
        <f>IF(N129="snížená",J129,0)</f>
        <v>0</v>
      </c>
      <c r="BG129" s="134">
        <f>IF(N129="zákl. přenesená",J129,0)</f>
        <v>0</v>
      </c>
      <c r="BH129" s="134">
        <f>IF(N129="sníž. přenesená",J129,0)</f>
        <v>0</v>
      </c>
      <c r="BI129" s="134">
        <f>IF(N129="nulová",J129,0)</f>
        <v>0</v>
      </c>
      <c r="BJ129" s="13" t="s">
        <v>79</v>
      </c>
      <c r="BK129" s="134">
        <f>ROUND(I129*H129,2)</f>
        <v>0</v>
      </c>
      <c r="BL129" s="13" t="s">
        <v>122</v>
      </c>
      <c r="BM129" s="133" t="s">
        <v>123</v>
      </c>
    </row>
    <row r="130" spans="2:65" s="1" customFormat="1">
      <c r="B130" s="25"/>
      <c r="D130" s="135" t="s">
        <v>124</v>
      </c>
      <c r="F130" s="136" t="s">
        <v>284</v>
      </c>
      <c r="L130" s="25"/>
      <c r="M130" s="137"/>
      <c r="T130" s="48"/>
      <c r="AT130" s="13" t="s">
        <v>124</v>
      </c>
      <c r="AU130" s="13" t="s">
        <v>81</v>
      </c>
    </row>
    <row r="131" spans="2:65" s="1" customFormat="1" ht="33" customHeight="1">
      <c r="B131" s="121"/>
      <c r="C131" s="122" t="s">
        <v>125</v>
      </c>
      <c r="D131" s="122" t="s">
        <v>120</v>
      </c>
      <c r="E131" s="123" t="s">
        <v>288</v>
      </c>
      <c r="F131" s="124" t="s">
        <v>286</v>
      </c>
      <c r="G131" s="125" t="s">
        <v>126</v>
      </c>
      <c r="H131" s="126">
        <v>1</v>
      </c>
      <c r="I131" s="127"/>
      <c r="J131" s="127">
        <f>ROUND(I131*H131,2)</f>
        <v>0</v>
      </c>
      <c r="K131" s="128"/>
      <c r="L131" s="25"/>
      <c r="M131" s="129" t="s">
        <v>1</v>
      </c>
      <c r="N131" s="130" t="s">
        <v>36</v>
      </c>
      <c r="O131" s="131">
        <v>3.57</v>
      </c>
      <c r="P131" s="131">
        <f>O131*H131</f>
        <v>3.57</v>
      </c>
      <c r="Q131" s="131">
        <v>0</v>
      </c>
      <c r="R131" s="131">
        <f>Q131*H131</f>
        <v>0</v>
      </c>
      <c r="S131" s="131">
        <v>0.37</v>
      </c>
      <c r="T131" s="132">
        <f>S131*H131</f>
        <v>0.37</v>
      </c>
      <c r="AR131" s="133" t="s">
        <v>122</v>
      </c>
      <c r="AT131" s="133" t="s">
        <v>120</v>
      </c>
      <c r="AU131" s="133" t="s">
        <v>81</v>
      </c>
      <c r="AY131" s="13" t="s">
        <v>116</v>
      </c>
      <c r="BE131" s="134">
        <f>IF(N131="základní",J131,0)</f>
        <v>0</v>
      </c>
      <c r="BF131" s="134">
        <f>IF(N131="snížená",J131,0)</f>
        <v>0</v>
      </c>
      <c r="BG131" s="134">
        <f>IF(N131="zákl. přenesená",J131,0)</f>
        <v>0</v>
      </c>
      <c r="BH131" s="134">
        <f>IF(N131="sníž. přenesená",J131,0)</f>
        <v>0</v>
      </c>
      <c r="BI131" s="134">
        <f>IF(N131="nulová",J131,0)</f>
        <v>0</v>
      </c>
      <c r="BJ131" s="13" t="s">
        <v>79</v>
      </c>
      <c r="BK131" s="134">
        <f>ROUND(I131*H131,2)</f>
        <v>0</v>
      </c>
      <c r="BL131" s="13" t="s">
        <v>122</v>
      </c>
      <c r="BM131" s="133" t="s">
        <v>127</v>
      </c>
    </row>
    <row r="132" spans="2:65" s="1" customFormat="1" ht="19.5">
      <c r="B132" s="25"/>
      <c r="D132" s="135" t="s">
        <v>124</v>
      </c>
      <c r="F132" s="136" t="s">
        <v>128</v>
      </c>
      <c r="L132" s="25"/>
      <c r="M132" s="137"/>
      <c r="T132" s="48"/>
      <c r="AT132" s="13" t="s">
        <v>124</v>
      </c>
      <c r="AU132" s="13" t="s">
        <v>81</v>
      </c>
    </row>
    <row r="133" spans="2:65" s="1" customFormat="1" ht="33" customHeight="1">
      <c r="B133" s="121"/>
      <c r="C133" s="122" t="s">
        <v>129</v>
      </c>
      <c r="D133" s="122" t="s">
        <v>120</v>
      </c>
      <c r="E133" s="123" t="s">
        <v>289</v>
      </c>
      <c r="F133" s="124" t="s">
        <v>287</v>
      </c>
      <c r="G133" s="125" t="s">
        <v>126</v>
      </c>
      <c r="H133" s="126">
        <v>1</v>
      </c>
      <c r="I133" s="127"/>
      <c r="J133" s="127">
        <f>ROUND(I133*H133,2)</f>
        <v>0</v>
      </c>
      <c r="K133" s="128"/>
      <c r="L133" s="25"/>
      <c r="M133" s="129" t="s">
        <v>1</v>
      </c>
      <c r="N133" s="130" t="s">
        <v>36</v>
      </c>
      <c r="O133" s="131">
        <v>0.79</v>
      </c>
      <c r="P133" s="131">
        <f>O133*H133</f>
        <v>0.79</v>
      </c>
      <c r="Q133" s="131">
        <v>0</v>
      </c>
      <c r="R133" s="131">
        <f>Q133*H133</f>
        <v>0</v>
      </c>
      <c r="S133" s="131">
        <v>0.37</v>
      </c>
      <c r="T133" s="132">
        <f>S133*H133</f>
        <v>0.37</v>
      </c>
      <c r="AR133" s="133" t="s">
        <v>122</v>
      </c>
      <c r="AT133" s="133" t="s">
        <v>120</v>
      </c>
      <c r="AU133" s="133" t="s">
        <v>81</v>
      </c>
      <c r="AY133" s="13" t="s">
        <v>116</v>
      </c>
      <c r="BE133" s="134">
        <f>IF(N133="základní",J133,0)</f>
        <v>0</v>
      </c>
      <c r="BF133" s="134">
        <f>IF(N133="snížená",J133,0)</f>
        <v>0</v>
      </c>
      <c r="BG133" s="134">
        <f>IF(N133="zákl. přenesená",J133,0)</f>
        <v>0</v>
      </c>
      <c r="BH133" s="134">
        <f>IF(N133="sníž. přenesená",J133,0)</f>
        <v>0</v>
      </c>
      <c r="BI133" s="134">
        <f>IF(N133="nulová",J133,0)</f>
        <v>0</v>
      </c>
      <c r="BJ133" s="13" t="s">
        <v>79</v>
      </c>
      <c r="BK133" s="134">
        <f>ROUND(I133*H133,2)</f>
        <v>0</v>
      </c>
      <c r="BL133" s="13" t="s">
        <v>122</v>
      </c>
      <c r="BM133" s="133" t="s">
        <v>130</v>
      </c>
    </row>
    <row r="134" spans="2:65" s="1" customFormat="1">
      <c r="B134" s="25"/>
      <c r="D134" s="135" t="s">
        <v>124</v>
      </c>
      <c r="F134" s="136" t="s">
        <v>287</v>
      </c>
      <c r="L134" s="25"/>
      <c r="M134" s="137"/>
      <c r="T134" s="48"/>
      <c r="AT134" s="13" t="s">
        <v>124</v>
      </c>
      <c r="AU134" s="13" t="s">
        <v>81</v>
      </c>
    </row>
    <row r="135" spans="2:65" s="1" customFormat="1" ht="24.2" customHeight="1">
      <c r="B135" s="121"/>
      <c r="C135" s="122" t="s">
        <v>131</v>
      </c>
      <c r="D135" s="122" t="s">
        <v>120</v>
      </c>
      <c r="E135" s="123" t="s">
        <v>290</v>
      </c>
      <c r="F135" s="124" t="s">
        <v>132</v>
      </c>
      <c r="G135" s="125" t="s">
        <v>126</v>
      </c>
      <c r="H135" s="126">
        <v>1</v>
      </c>
      <c r="I135" s="127"/>
      <c r="J135" s="127">
        <f>ROUND(I135*H135,2)</f>
        <v>0</v>
      </c>
      <c r="K135" s="128"/>
      <c r="L135" s="25"/>
      <c r="M135" s="129" t="s">
        <v>1</v>
      </c>
      <c r="N135" s="130" t="s">
        <v>36</v>
      </c>
      <c r="O135" s="131">
        <v>3.45</v>
      </c>
      <c r="P135" s="131">
        <f>O135*H135</f>
        <v>3.45</v>
      </c>
      <c r="Q135" s="131">
        <v>8.7399999999999995E-3</v>
      </c>
      <c r="R135" s="131">
        <f>Q135*H135</f>
        <v>8.7399999999999995E-3</v>
      </c>
      <c r="S135" s="131">
        <v>0</v>
      </c>
      <c r="T135" s="132">
        <f>S135*H135</f>
        <v>0</v>
      </c>
      <c r="AR135" s="133" t="s">
        <v>122</v>
      </c>
      <c r="AT135" s="133" t="s">
        <v>120</v>
      </c>
      <c r="AU135" s="133" t="s">
        <v>81</v>
      </c>
      <c r="AY135" s="13" t="s">
        <v>116</v>
      </c>
      <c r="BE135" s="134">
        <f>IF(N135="základní",J135,0)</f>
        <v>0</v>
      </c>
      <c r="BF135" s="134">
        <f>IF(N135="snížená",J135,0)</f>
        <v>0</v>
      </c>
      <c r="BG135" s="134">
        <f>IF(N135="zákl. přenesená",J135,0)</f>
        <v>0</v>
      </c>
      <c r="BH135" s="134">
        <f>IF(N135="sníž. přenesená",J135,0)</f>
        <v>0</v>
      </c>
      <c r="BI135" s="134">
        <f>IF(N135="nulová",J135,0)</f>
        <v>0</v>
      </c>
      <c r="BJ135" s="13" t="s">
        <v>79</v>
      </c>
      <c r="BK135" s="134">
        <f>ROUND(I135*H135,2)</f>
        <v>0</v>
      </c>
      <c r="BL135" s="13" t="s">
        <v>122</v>
      </c>
      <c r="BM135" s="133" t="s">
        <v>133</v>
      </c>
    </row>
    <row r="136" spans="2:65" s="1" customFormat="1" ht="19.5">
      <c r="B136" s="25"/>
      <c r="D136" s="135" t="s">
        <v>124</v>
      </c>
      <c r="F136" s="136" t="s">
        <v>134</v>
      </c>
      <c r="L136" s="25"/>
      <c r="M136" s="137"/>
      <c r="T136" s="48"/>
      <c r="AT136" s="13" t="s">
        <v>124</v>
      </c>
      <c r="AU136" s="13" t="s">
        <v>81</v>
      </c>
    </row>
    <row r="137" spans="2:65" s="1" customFormat="1" ht="16.5" customHeight="1">
      <c r="B137" s="121"/>
      <c r="C137" s="122" t="s">
        <v>79</v>
      </c>
      <c r="D137" s="122" t="s">
        <v>120</v>
      </c>
      <c r="E137" s="123" t="s">
        <v>293</v>
      </c>
      <c r="F137" s="124" t="s">
        <v>291</v>
      </c>
      <c r="G137" s="125" t="s">
        <v>292</v>
      </c>
      <c r="H137" s="126">
        <v>1</v>
      </c>
      <c r="I137" s="127"/>
      <c r="J137" s="127">
        <f>ROUND(I137*H137,2)</f>
        <v>0</v>
      </c>
      <c r="K137" s="128"/>
      <c r="L137" s="25"/>
      <c r="M137" s="129" t="s">
        <v>1</v>
      </c>
      <c r="N137" s="130" t="s">
        <v>36</v>
      </c>
      <c r="O137" s="131">
        <v>0.5</v>
      </c>
      <c r="P137" s="131">
        <f>O137*H137</f>
        <v>0.5</v>
      </c>
      <c r="Q137" s="131">
        <v>6.9999999999999994E-5</v>
      </c>
      <c r="R137" s="131">
        <f>Q137*H137</f>
        <v>6.9999999999999994E-5</v>
      </c>
      <c r="S137" s="131">
        <v>2.1999999999999999E-2</v>
      </c>
      <c r="T137" s="132">
        <f>S137*H137</f>
        <v>2.1999999999999999E-2</v>
      </c>
      <c r="AR137" s="133" t="s">
        <v>122</v>
      </c>
      <c r="AT137" s="133" t="s">
        <v>120</v>
      </c>
      <c r="AU137" s="133" t="s">
        <v>81</v>
      </c>
      <c r="AY137" s="13" t="s">
        <v>116</v>
      </c>
      <c r="BE137" s="134">
        <f>IF(N137="základní",J137,0)</f>
        <v>0</v>
      </c>
      <c r="BF137" s="134">
        <f>IF(N137="snížená",J137,0)</f>
        <v>0</v>
      </c>
      <c r="BG137" s="134">
        <f>IF(N137="zákl. přenesená",J137,0)</f>
        <v>0</v>
      </c>
      <c r="BH137" s="134">
        <f>IF(N137="sníž. přenesená",J137,0)</f>
        <v>0</v>
      </c>
      <c r="BI137" s="134">
        <f>IF(N137="nulová",J137,0)</f>
        <v>0</v>
      </c>
      <c r="BJ137" s="13" t="s">
        <v>79</v>
      </c>
      <c r="BK137" s="134">
        <f>ROUND(I137*H137,2)</f>
        <v>0</v>
      </c>
      <c r="BL137" s="13" t="s">
        <v>122</v>
      </c>
      <c r="BM137" s="133" t="s">
        <v>135</v>
      </c>
    </row>
    <row r="138" spans="2:65" s="1" customFormat="1">
      <c r="B138" s="25"/>
      <c r="D138" s="135" t="s">
        <v>124</v>
      </c>
      <c r="F138" s="136" t="s">
        <v>291</v>
      </c>
      <c r="L138" s="25"/>
      <c r="M138" s="137"/>
      <c r="T138" s="48"/>
      <c r="AT138" s="13" t="s">
        <v>124</v>
      </c>
      <c r="AU138" s="13" t="s">
        <v>81</v>
      </c>
    </row>
    <row r="139" spans="2:65" s="1" customFormat="1" ht="33" customHeight="1">
      <c r="B139" s="121"/>
      <c r="C139" s="122" t="s">
        <v>136</v>
      </c>
      <c r="D139" s="122" t="s">
        <v>120</v>
      </c>
      <c r="E139" s="123" t="s">
        <v>294</v>
      </c>
      <c r="F139" s="124" t="s">
        <v>340</v>
      </c>
      <c r="G139" s="125" t="s">
        <v>121</v>
      </c>
      <c r="H139" s="126">
        <v>5</v>
      </c>
      <c r="I139" s="127"/>
      <c r="J139" s="127">
        <f>ROUND(I139*H139,2)</f>
        <v>0</v>
      </c>
      <c r="K139" s="128"/>
      <c r="L139" s="25"/>
      <c r="M139" s="129" t="s">
        <v>1</v>
      </c>
      <c r="N139" s="130" t="s">
        <v>36</v>
      </c>
      <c r="O139" s="131">
        <v>0.97799999999999998</v>
      </c>
      <c r="P139" s="131">
        <f>O139*H139</f>
        <v>4.8899999999999997</v>
      </c>
      <c r="Q139" s="131">
        <v>2.154E-2</v>
      </c>
      <c r="R139" s="131">
        <f>Q139*H139</f>
        <v>0.1077</v>
      </c>
      <c r="S139" s="131">
        <v>0</v>
      </c>
      <c r="T139" s="132">
        <f>S139*H139</f>
        <v>0</v>
      </c>
      <c r="AR139" s="133" t="s">
        <v>122</v>
      </c>
      <c r="AT139" s="133" t="s">
        <v>120</v>
      </c>
      <c r="AU139" s="133" t="s">
        <v>81</v>
      </c>
      <c r="AY139" s="13" t="s">
        <v>116</v>
      </c>
      <c r="BE139" s="134">
        <f>IF(N139="základní",J139,0)</f>
        <v>0</v>
      </c>
      <c r="BF139" s="134">
        <f>IF(N139="snížená",J139,0)</f>
        <v>0</v>
      </c>
      <c r="BG139" s="134">
        <f>IF(N139="zákl. přenesená",J139,0)</f>
        <v>0</v>
      </c>
      <c r="BH139" s="134">
        <f>IF(N139="sníž. přenesená",J139,0)</f>
        <v>0</v>
      </c>
      <c r="BI139" s="134">
        <f>IF(N139="nulová",J139,0)</f>
        <v>0</v>
      </c>
      <c r="BJ139" s="13" t="s">
        <v>79</v>
      </c>
      <c r="BK139" s="134">
        <f>ROUND(I139*H139,2)</f>
        <v>0</v>
      </c>
      <c r="BL139" s="13" t="s">
        <v>122</v>
      </c>
      <c r="BM139" s="133" t="s">
        <v>137</v>
      </c>
    </row>
    <row r="140" spans="2:65" s="1" customFormat="1" ht="19.5">
      <c r="B140" s="25"/>
      <c r="D140" s="135" t="s">
        <v>124</v>
      </c>
      <c r="F140" s="136" t="s">
        <v>340</v>
      </c>
      <c r="L140" s="25"/>
      <c r="M140" s="137"/>
      <c r="T140" s="48"/>
      <c r="AT140" s="13" t="s">
        <v>124</v>
      </c>
      <c r="AU140" s="13" t="s">
        <v>81</v>
      </c>
    </row>
    <row r="141" spans="2:65" s="1" customFormat="1" ht="37.9" customHeight="1">
      <c r="B141" s="121"/>
      <c r="C141" s="122" t="s">
        <v>138</v>
      </c>
      <c r="D141" s="122" t="s">
        <v>120</v>
      </c>
      <c r="E141" s="123" t="s">
        <v>343</v>
      </c>
      <c r="F141" s="124" t="s">
        <v>342</v>
      </c>
      <c r="G141" s="125" t="s">
        <v>121</v>
      </c>
      <c r="H141" s="126">
        <v>1</v>
      </c>
      <c r="I141" s="127"/>
      <c r="J141" s="127">
        <f>ROUND(I141*H141,2)</f>
        <v>0</v>
      </c>
      <c r="K141" s="128"/>
      <c r="L141" s="25"/>
      <c r="M141" s="129" t="s">
        <v>1</v>
      </c>
      <c r="N141" s="130" t="s">
        <v>36</v>
      </c>
      <c r="O141" s="131">
        <v>0.97799999999999998</v>
      </c>
      <c r="P141" s="131">
        <f>O141*H141</f>
        <v>0.97799999999999998</v>
      </c>
      <c r="Q141" s="131">
        <v>2.154E-2</v>
      </c>
      <c r="R141" s="131">
        <f>Q141*H141</f>
        <v>2.154E-2</v>
      </c>
      <c r="S141" s="131">
        <v>0</v>
      </c>
      <c r="T141" s="132">
        <f>S141*H141</f>
        <v>0</v>
      </c>
      <c r="AR141" s="133" t="s">
        <v>122</v>
      </c>
      <c r="AT141" s="133" t="s">
        <v>120</v>
      </c>
      <c r="AU141" s="133" t="s">
        <v>81</v>
      </c>
      <c r="AY141" s="13" t="s">
        <v>116</v>
      </c>
      <c r="BE141" s="134">
        <f>IF(N141="základní",J141,0)</f>
        <v>0</v>
      </c>
      <c r="BF141" s="134">
        <f>IF(N141="snížená",J141,0)</f>
        <v>0</v>
      </c>
      <c r="BG141" s="134">
        <f>IF(N141="zákl. přenesená",J141,0)</f>
        <v>0</v>
      </c>
      <c r="BH141" s="134">
        <f>IF(N141="sníž. přenesená",J141,0)</f>
        <v>0</v>
      </c>
      <c r="BI141" s="134">
        <f>IF(N141="nulová",J141,0)</f>
        <v>0</v>
      </c>
      <c r="BJ141" s="13" t="s">
        <v>79</v>
      </c>
      <c r="BK141" s="134">
        <f>ROUND(I141*H141,2)</f>
        <v>0</v>
      </c>
      <c r="BL141" s="13" t="s">
        <v>122</v>
      </c>
      <c r="BM141" s="133" t="s">
        <v>139</v>
      </c>
    </row>
    <row r="142" spans="2:65" s="1" customFormat="1" ht="39">
      <c r="B142" s="25"/>
      <c r="D142" s="135" t="s">
        <v>124</v>
      </c>
      <c r="F142" s="136" t="s">
        <v>341</v>
      </c>
      <c r="L142" s="25"/>
      <c r="M142" s="137"/>
      <c r="T142" s="48"/>
      <c r="AT142" s="13" t="s">
        <v>124</v>
      </c>
      <c r="AU142" s="13" t="s">
        <v>81</v>
      </c>
    </row>
    <row r="143" spans="2:65" s="1" customFormat="1" ht="33" customHeight="1">
      <c r="B143" s="121"/>
      <c r="C143" s="122" t="s">
        <v>140</v>
      </c>
      <c r="D143" s="122" t="s">
        <v>120</v>
      </c>
      <c r="E143" s="123" t="s">
        <v>295</v>
      </c>
      <c r="F143" s="124" t="s">
        <v>344</v>
      </c>
      <c r="G143" s="125" t="s">
        <v>121</v>
      </c>
      <c r="H143" s="126">
        <v>1</v>
      </c>
      <c r="I143" s="127"/>
      <c r="J143" s="127">
        <f>ROUND(I143*H143,2)</f>
        <v>0</v>
      </c>
      <c r="K143" s="128"/>
      <c r="L143" s="25"/>
      <c r="M143" s="129" t="s">
        <v>1</v>
      </c>
      <c r="N143" s="130" t="s">
        <v>36</v>
      </c>
      <c r="O143" s="131">
        <v>0.97799999999999998</v>
      </c>
      <c r="P143" s="131">
        <f>O143*H143</f>
        <v>0.97799999999999998</v>
      </c>
      <c r="Q143" s="131">
        <v>1.9640000000000001E-2</v>
      </c>
      <c r="R143" s="131">
        <f>Q143*H143</f>
        <v>1.9640000000000001E-2</v>
      </c>
      <c r="S143" s="131">
        <v>0</v>
      </c>
      <c r="T143" s="132">
        <f>S143*H143</f>
        <v>0</v>
      </c>
      <c r="AR143" s="133" t="s">
        <v>122</v>
      </c>
      <c r="AT143" s="133" t="s">
        <v>120</v>
      </c>
      <c r="AU143" s="133" t="s">
        <v>81</v>
      </c>
      <c r="AY143" s="13" t="s">
        <v>116</v>
      </c>
      <c r="BE143" s="134">
        <f>IF(N143="základní",J143,0)</f>
        <v>0</v>
      </c>
      <c r="BF143" s="134">
        <f>IF(N143="snížená",J143,0)</f>
        <v>0</v>
      </c>
      <c r="BG143" s="134">
        <f>IF(N143="zákl. přenesená",J143,0)</f>
        <v>0</v>
      </c>
      <c r="BH143" s="134">
        <f>IF(N143="sníž. přenesená",J143,0)</f>
        <v>0</v>
      </c>
      <c r="BI143" s="134">
        <f>IF(N143="nulová",J143,0)</f>
        <v>0</v>
      </c>
      <c r="BJ143" s="13" t="s">
        <v>79</v>
      </c>
      <c r="BK143" s="134">
        <f>ROUND(I143*H143,2)</f>
        <v>0</v>
      </c>
      <c r="BL143" s="13" t="s">
        <v>122</v>
      </c>
      <c r="BM143" s="133" t="s">
        <v>141</v>
      </c>
    </row>
    <row r="144" spans="2:65" s="1" customFormat="1">
      <c r="B144" s="25"/>
      <c r="D144" s="135" t="s">
        <v>124</v>
      </c>
      <c r="F144" s="136" t="s">
        <v>344</v>
      </c>
      <c r="L144" s="25"/>
      <c r="M144" s="137"/>
      <c r="T144" s="48"/>
      <c r="AT144" s="13" t="s">
        <v>124</v>
      </c>
      <c r="AU144" s="13" t="s">
        <v>81</v>
      </c>
    </row>
    <row r="145" spans="2:65" s="1" customFormat="1" ht="16.5" customHeight="1">
      <c r="B145" s="121"/>
      <c r="C145" s="122" t="s">
        <v>81</v>
      </c>
      <c r="D145" s="122" t="s">
        <v>120</v>
      </c>
      <c r="E145" s="123" t="s">
        <v>296</v>
      </c>
      <c r="F145" s="124" t="s">
        <v>142</v>
      </c>
      <c r="G145" s="125" t="s">
        <v>121</v>
      </c>
      <c r="H145" s="126">
        <v>1</v>
      </c>
      <c r="I145" s="127"/>
      <c r="J145" s="127">
        <f>ROUND(I145*H145,2)</f>
        <v>0</v>
      </c>
      <c r="K145" s="128"/>
      <c r="L145" s="25"/>
      <c r="M145" s="129" t="s">
        <v>1</v>
      </c>
      <c r="N145" s="130" t="s">
        <v>36</v>
      </c>
      <c r="O145" s="131">
        <v>0.91500000000000004</v>
      </c>
      <c r="P145" s="131">
        <f>O145*H145</f>
        <v>0.91500000000000004</v>
      </c>
      <c r="Q145" s="131">
        <v>0</v>
      </c>
      <c r="R145" s="131">
        <f>Q145*H145</f>
        <v>0</v>
      </c>
      <c r="S145" s="131">
        <v>4.0000000000000001E-3</v>
      </c>
      <c r="T145" s="132">
        <f>S145*H145</f>
        <v>4.0000000000000001E-3</v>
      </c>
      <c r="AR145" s="133" t="s">
        <v>122</v>
      </c>
      <c r="AT145" s="133" t="s">
        <v>120</v>
      </c>
      <c r="AU145" s="133" t="s">
        <v>81</v>
      </c>
      <c r="AY145" s="13" t="s">
        <v>116</v>
      </c>
      <c r="BE145" s="134">
        <f>IF(N145="základní",J145,0)</f>
        <v>0</v>
      </c>
      <c r="BF145" s="134">
        <f>IF(N145="snížená",J145,0)</f>
        <v>0</v>
      </c>
      <c r="BG145" s="134">
        <f>IF(N145="zákl. přenesená",J145,0)</f>
        <v>0</v>
      </c>
      <c r="BH145" s="134">
        <f>IF(N145="sníž. přenesená",J145,0)</f>
        <v>0</v>
      </c>
      <c r="BI145" s="134">
        <f>IF(N145="nulová",J145,0)</f>
        <v>0</v>
      </c>
      <c r="BJ145" s="13" t="s">
        <v>79</v>
      </c>
      <c r="BK145" s="134">
        <f>ROUND(I145*H145,2)</f>
        <v>0</v>
      </c>
      <c r="BL145" s="13" t="s">
        <v>122</v>
      </c>
      <c r="BM145" s="133" t="s">
        <v>143</v>
      </c>
    </row>
    <row r="146" spans="2:65" s="1" customFormat="1" ht="19.5">
      <c r="B146" s="25"/>
      <c r="D146" s="135" t="s">
        <v>124</v>
      </c>
      <c r="F146" s="136" t="s">
        <v>144</v>
      </c>
      <c r="L146" s="25"/>
      <c r="M146" s="137"/>
      <c r="T146" s="48"/>
      <c r="AT146" s="13" t="s">
        <v>124</v>
      </c>
      <c r="AU146" s="13" t="s">
        <v>81</v>
      </c>
    </row>
    <row r="147" spans="2:65" s="11" customFormat="1" ht="22.9" customHeight="1">
      <c r="B147" s="110"/>
      <c r="D147" s="111" t="s">
        <v>70</v>
      </c>
      <c r="E147" s="119" t="s">
        <v>145</v>
      </c>
      <c r="F147" s="119" t="s">
        <v>146</v>
      </c>
      <c r="J147" s="120">
        <f>BK147</f>
        <v>0</v>
      </c>
      <c r="L147" s="110"/>
      <c r="M147" s="114"/>
      <c r="P147" s="115">
        <f>SUM(P148:P171)</f>
        <v>51.930800000000005</v>
      </c>
      <c r="R147" s="115">
        <f>SUM(R148:R171)</f>
        <v>0.12667999999999999</v>
      </c>
      <c r="T147" s="116">
        <f>SUM(T148:T171)</f>
        <v>0.51659999999999995</v>
      </c>
      <c r="AR147" s="111" t="s">
        <v>81</v>
      </c>
      <c r="AT147" s="117" t="s">
        <v>70</v>
      </c>
      <c r="AU147" s="117" t="s">
        <v>79</v>
      </c>
      <c r="AY147" s="111" t="s">
        <v>116</v>
      </c>
      <c r="BK147" s="118">
        <f>SUM(BK148:BK171)</f>
        <v>0</v>
      </c>
    </row>
    <row r="148" spans="2:65" s="1" customFormat="1" ht="24.2" customHeight="1">
      <c r="B148" s="121"/>
      <c r="C148" s="122" t="s">
        <v>147</v>
      </c>
      <c r="D148" s="122" t="s">
        <v>120</v>
      </c>
      <c r="E148" s="123" t="s">
        <v>297</v>
      </c>
      <c r="F148" s="124" t="s">
        <v>148</v>
      </c>
      <c r="G148" s="125" t="s">
        <v>149</v>
      </c>
      <c r="H148" s="126">
        <v>50</v>
      </c>
      <c r="I148" s="127"/>
      <c r="J148" s="127">
        <f>ROUND(I148*H148,2)</f>
        <v>0</v>
      </c>
      <c r="K148" s="128"/>
      <c r="L148" s="25"/>
      <c r="M148" s="129" t="s">
        <v>1</v>
      </c>
      <c r="N148" s="130" t="s">
        <v>36</v>
      </c>
      <c r="O148" s="131">
        <v>0.10299999999999999</v>
      </c>
      <c r="P148" s="131">
        <f>O148*H148</f>
        <v>5.1499999999999995</v>
      </c>
      <c r="Q148" s="131">
        <v>5.0000000000000002E-5</v>
      </c>
      <c r="R148" s="131">
        <f>Q148*H148</f>
        <v>2.5000000000000001E-3</v>
      </c>
      <c r="S148" s="131">
        <v>5.3200000000000001E-3</v>
      </c>
      <c r="T148" s="132">
        <f>S148*H148</f>
        <v>0.26600000000000001</v>
      </c>
      <c r="AR148" s="133" t="s">
        <v>122</v>
      </c>
      <c r="AT148" s="133" t="s">
        <v>120</v>
      </c>
      <c r="AU148" s="133" t="s">
        <v>81</v>
      </c>
      <c r="AY148" s="13" t="s">
        <v>116</v>
      </c>
      <c r="BE148" s="134">
        <f>IF(N148="základní",J148,0)</f>
        <v>0</v>
      </c>
      <c r="BF148" s="134">
        <f>IF(N148="snížená",J148,0)</f>
        <v>0</v>
      </c>
      <c r="BG148" s="134">
        <f>IF(N148="zákl. přenesená",J148,0)</f>
        <v>0</v>
      </c>
      <c r="BH148" s="134">
        <f>IF(N148="sníž. přenesená",J148,0)</f>
        <v>0</v>
      </c>
      <c r="BI148" s="134">
        <f>IF(N148="nulová",J148,0)</f>
        <v>0</v>
      </c>
      <c r="BJ148" s="13" t="s">
        <v>79</v>
      </c>
      <c r="BK148" s="134">
        <f>ROUND(I148*H148,2)</f>
        <v>0</v>
      </c>
      <c r="BL148" s="13" t="s">
        <v>122</v>
      </c>
      <c r="BM148" s="133" t="s">
        <v>150</v>
      </c>
    </row>
    <row r="149" spans="2:65" s="1" customFormat="1">
      <c r="B149" s="25"/>
      <c r="D149" s="135" t="s">
        <v>124</v>
      </c>
      <c r="F149" s="136" t="s">
        <v>151</v>
      </c>
      <c r="L149" s="25"/>
      <c r="M149" s="137"/>
      <c r="T149" s="48"/>
      <c r="AT149" s="13" t="s">
        <v>124</v>
      </c>
      <c r="AU149" s="13" t="s">
        <v>81</v>
      </c>
    </row>
    <row r="150" spans="2:65" s="1" customFormat="1" ht="24.2" customHeight="1">
      <c r="B150" s="121"/>
      <c r="C150" s="122" t="s">
        <v>152</v>
      </c>
      <c r="D150" s="122" t="s">
        <v>120</v>
      </c>
      <c r="E150" s="123" t="s">
        <v>298</v>
      </c>
      <c r="F150" s="124" t="s">
        <v>153</v>
      </c>
      <c r="G150" s="125" t="s">
        <v>149</v>
      </c>
      <c r="H150" s="126">
        <v>50</v>
      </c>
      <c r="I150" s="127"/>
      <c r="J150" s="127">
        <f>ROUND(I150*H150,2)</f>
        <v>0</v>
      </c>
      <c r="K150" s="128"/>
      <c r="L150" s="25"/>
      <c r="M150" s="129" t="s">
        <v>1</v>
      </c>
      <c r="N150" s="130" t="s">
        <v>36</v>
      </c>
      <c r="O150" s="131">
        <v>0.125</v>
      </c>
      <c r="P150" s="131">
        <f>O150*H150</f>
        <v>6.25</v>
      </c>
      <c r="Q150" s="131">
        <v>5.0000000000000002E-5</v>
      </c>
      <c r="R150" s="131">
        <f>Q150*H150</f>
        <v>2.5000000000000001E-3</v>
      </c>
      <c r="S150" s="131">
        <v>4.7299999999999998E-3</v>
      </c>
      <c r="T150" s="132">
        <f>S150*H150</f>
        <v>0.23649999999999999</v>
      </c>
      <c r="AR150" s="133" t="s">
        <v>122</v>
      </c>
      <c r="AT150" s="133" t="s">
        <v>120</v>
      </c>
      <c r="AU150" s="133" t="s">
        <v>81</v>
      </c>
      <c r="AY150" s="13" t="s">
        <v>116</v>
      </c>
      <c r="BE150" s="134">
        <f>IF(N150="základní",J150,0)</f>
        <v>0</v>
      </c>
      <c r="BF150" s="134">
        <f>IF(N150="snížená",J150,0)</f>
        <v>0</v>
      </c>
      <c r="BG150" s="134">
        <f>IF(N150="zákl. přenesená",J150,0)</f>
        <v>0</v>
      </c>
      <c r="BH150" s="134">
        <f>IF(N150="sníž. přenesená",J150,0)</f>
        <v>0</v>
      </c>
      <c r="BI150" s="134">
        <f>IF(N150="nulová",J150,0)</f>
        <v>0</v>
      </c>
      <c r="BJ150" s="13" t="s">
        <v>79</v>
      </c>
      <c r="BK150" s="134">
        <f>ROUND(I150*H150,2)</f>
        <v>0</v>
      </c>
      <c r="BL150" s="13" t="s">
        <v>122</v>
      </c>
      <c r="BM150" s="133" t="s">
        <v>154</v>
      </c>
    </row>
    <row r="151" spans="2:65" s="1" customFormat="1">
      <c r="B151" s="25"/>
      <c r="D151" s="135" t="s">
        <v>124</v>
      </c>
      <c r="F151" s="136" t="s">
        <v>155</v>
      </c>
      <c r="L151" s="25"/>
      <c r="M151" s="137"/>
      <c r="T151" s="48"/>
      <c r="AT151" s="13" t="s">
        <v>124</v>
      </c>
      <c r="AU151" s="13" t="s">
        <v>81</v>
      </c>
    </row>
    <row r="152" spans="2:65" s="1" customFormat="1" ht="37.9" customHeight="1">
      <c r="B152" s="121"/>
      <c r="C152" s="122" t="s">
        <v>8</v>
      </c>
      <c r="D152" s="122" t="s">
        <v>120</v>
      </c>
      <c r="E152" s="123" t="s">
        <v>156</v>
      </c>
      <c r="F152" s="124" t="s">
        <v>339</v>
      </c>
      <c r="G152" s="125" t="s">
        <v>149</v>
      </c>
      <c r="H152" s="126">
        <v>10</v>
      </c>
      <c r="I152" s="127"/>
      <c r="J152" s="127">
        <f>ROUND(I152*H152,2)</f>
        <v>0</v>
      </c>
      <c r="K152" s="128"/>
      <c r="L152" s="25"/>
      <c r="M152" s="129" t="s">
        <v>1</v>
      </c>
      <c r="N152" s="130" t="s">
        <v>36</v>
      </c>
      <c r="O152" s="131">
        <v>0.219</v>
      </c>
      <c r="P152" s="131">
        <f>O152*H152</f>
        <v>2.19</v>
      </c>
      <c r="Q152" s="131">
        <v>1.1900000000000001E-3</v>
      </c>
      <c r="R152" s="131">
        <f>Q152*H152</f>
        <v>1.1900000000000001E-2</v>
      </c>
      <c r="S152" s="131">
        <v>0</v>
      </c>
      <c r="T152" s="132">
        <f>S152*H152</f>
        <v>0</v>
      </c>
      <c r="AR152" s="133" t="s">
        <v>122</v>
      </c>
      <c r="AT152" s="133" t="s">
        <v>120</v>
      </c>
      <c r="AU152" s="133" t="s">
        <v>81</v>
      </c>
      <c r="AY152" s="13" t="s">
        <v>116</v>
      </c>
      <c r="BE152" s="134">
        <f>IF(N152="základní",J152,0)</f>
        <v>0</v>
      </c>
      <c r="BF152" s="134">
        <f>IF(N152="snížená",J152,0)</f>
        <v>0</v>
      </c>
      <c r="BG152" s="134">
        <f>IF(N152="zákl. přenesená",J152,0)</f>
        <v>0</v>
      </c>
      <c r="BH152" s="134">
        <f>IF(N152="sníž. přenesená",J152,0)</f>
        <v>0</v>
      </c>
      <c r="BI152" s="134">
        <f>IF(N152="nulová",J152,0)</f>
        <v>0</v>
      </c>
      <c r="BJ152" s="13" t="s">
        <v>79</v>
      </c>
      <c r="BK152" s="134">
        <f>ROUND(I152*H152,2)</f>
        <v>0</v>
      </c>
      <c r="BL152" s="13" t="s">
        <v>122</v>
      </c>
      <c r="BM152" s="133" t="s">
        <v>157</v>
      </c>
    </row>
    <row r="153" spans="2:65" s="1" customFormat="1" ht="19.5">
      <c r="B153" s="25"/>
      <c r="D153" s="135" t="s">
        <v>124</v>
      </c>
      <c r="F153" s="136" t="s">
        <v>339</v>
      </c>
      <c r="L153" s="25"/>
      <c r="M153" s="137"/>
      <c r="T153" s="48"/>
      <c r="AT153" s="13" t="s">
        <v>124</v>
      </c>
      <c r="AU153" s="13" t="s">
        <v>81</v>
      </c>
    </row>
    <row r="154" spans="2:65" s="1" customFormat="1" ht="37.9" customHeight="1">
      <c r="B154" s="121"/>
      <c r="C154" s="122" t="s">
        <v>122</v>
      </c>
      <c r="D154" s="122" t="s">
        <v>120</v>
      </c>
      <c r="E154" s="123" t="s">
        <v>158</v>
      </c>
      <c r="F154" s="124" t="s">
        <v>337</v>
      </c>
      <c r="G154" s="125" t="s">
        <v>149</v>
      </c>
      <c r="H154" s="126">
        <v>30</v>
      </c>
      <c r="I154" s="127"/>
      <c r="J154" s="127">
        <f>ROUND(I154*H154,2)</f>
        <v>0</v>
      </c>
      <c r="K154" s="128"/>
      <c r="L154" s="25"/>
      <c r="M154" s="129" t="s">
        <v>1</v>
      </c>
      <c r="N154" s="130" t="s">
        <v>36</v>
      </c>
      <c r="O154" s="131">
        <v>0.222</v>
      </c>
      <c r="P154" s="131">
        <f>O154*H154</f>
        <v>6.66</v>
      </c>
      <c r="Q154" s="131">
        <v>1.5E-3</v>
      </c>
      <c r="R154" s="131">
        <f>Q154*H154</f>
        <v>4.4999999999999998E-2</v>
      </c>
      <c r="S154" s="131">
        <v>0</v>
      </c>
      <c r="T154" s="132">
        <f>S154*H154</f>
        <v>0</v>
      </c>
      <c r="AR154" s="133" t="s">
        <v>122</v>
      </c>
      <c r="AT154" s="133" t="s">
        <v>120</v>
      </c>
      <c r="AU154" s="133" t="s">
        <v>81</v>
      </c>
      <c r="AY154" s="13" t="s">
        <v>116</v>
      </c>
      <c r="BE154" s="134">
        <f>IF(N154="základní",J154,0)</f>
        <v>0</v>
      </c>
      <c r="BF154" s="134">
        <f>IF(N154="snížená",J154,0)</f>
        <v>0</v>
      </c>
      <c r="BG154" s="134">
        <f>IF(N154="zákl. přenesená",J154,0)</f>
        <v>0</v>
      </c>
      <c r="BH154" s="134">
        <f>IF(N154="sníž. přenesená",J154,0)</f>
        <v>0</v>
      </c>
      <c r="BI154" s="134">
        <f>IF(N154="nulová",J154,0)</f>
        <v>0</v>
      </c>
      <c r="BJ154" s="13" t="s">
        <v>79</v>
      </c>
      <c r="BK154" s="134">
        <f>ROUND(I154*H154,2)</f>
        <v>0</v>
      </c>
      <c r="BL154" s="13" t="s">
        <v>122</v>
      </c>
      <c r="BM154" s="133" t="s">
        <v>159</v>
      </c>
    </row>
    <row r="155" spans="2:65" s="1" customFormat="1" ht="19.5">
      <c r="B155" s="25"/>
      <c r="D155" s="135" t="s">
        <v>124</v>
      </c>
      <c r="F155" s="136" t="s">
        <v>338</v>
      </c>
      <c r="L155" s="25"/>
      <c r="M155" s="137"/>
      <c r="T155" s="48"/>
      <c r="AT155" s="13" t="s">
        <v>124</v>
      </c>
      <c r="AU155" s="13" t="s">
        <v>81</v>
      </c>
    </row>
    <row r="156" spans="2:65" s="1" customFormat="1" ht="37.9" customHeight="1">
      <c r="B156" s="121"/>
      <c r="C156" s="122" t="s">
        <v>160</v>
      </c>
      <c r="D156" s="122" t="s">
        <v>120</v>
      </c>
      <c r="E156" s="123" t="s">
        <v>161</v>
      </c>
      <c r="F156" s="124" t="s">
        <v>336</v>
      </c>
      <c r="G156" s="125" t="s">
        <v>149</v>
      </c>
      <c r="H156" s="126">
        <v>10</v>
      </c>
      <c r="I156" s="127"/>
      <c r="J156" s="127">
        <f>ROUND(I156*H156,2)</f>
        <v>0</v>
      </c>
      <c r="K156" s="128"/>
      <c r="L156" s="25"/>
      <c r="M156" s="129" t="s">
        <v>1</v>
      </c>
      <c r="N156" s="130" t="s">
        <v>36</v>
      </c>
      <c r="O156" s="131">
        <v>0.23100000000000001</v>
      </c>
      <c r="P156" s="131">
        <f>O156*H156</f>
        <v>2.31</v>
      </c>
      <c r="Q156" s="131">
        <v>1.9400000000000001E-3</v>
      </c>
      <c r="R156" s="131">
        <f>Q156*H156</f>
        <v>1.9400000000000001E-2</v>
      </c>
      <c r="S156" s="131">
        <v>0</v>
      </c>
      <c r="T156" s="132">
        <f>S156*H156</f>
        <v>0</v>
      </c>
      <c r="AR156" s="133" t="s">
        <v>122</v>
      </c>
      <c r="AT156" s="133" t="s">
        <v>120</v>
      </c>
      <c r="AU156" s="133" t="s">
        <v>81</v>
      </c>
      <c r="AY156" s="13" t="s">
        <v>116</v>
      </c>
      <c r="BE156" s="134">
        <f>IF(N156="základní",J156,0)</f>
        <v>0</v>
      </c>
      <c r="BF156" s="134">
        <f>IF(N156="snížená",J156,0)</f>
        <v>0</v>
      </c>
      <c r="BG156" s="134">
        <f>IF(N156="zákl. přenesená",J156,0)</f>
        <v>0</v>
      </c>
      <c r="BH156" s="134">
        <f>IF(N156="sníž. přenesená",J156,0)</f>
        <v>0</v>
      </c>
      <c r="BI156" s="134">
        <f>IF(N156="nulová",J156,0)</f>
        <v>0</v>
      </c>
      <c r="BJ156" s="13" t="s">
        <v>79</v>
      </c>
      <c r="BK156" s="134">
        <f>ROUND(I156*H156,2)</f>
        <v>0</v>
      </c>
      <c r="BL156" s="13" t="s">
        <v>122</v>
      </c>
      <c r="BM156" s="133" t="s">
        <v>162</v>
      </c>
    </row>
    <row r="157" spans="2:65" s="1" customFormat="1" ht="19.5">
      <c r="B157" s="25"/>
      <c r="D157" s="135" t="s">
        <v>124</v>
      </c>
      <c r="F157" s="136" t="s">
        <v>336</v>
      </c>
      <c r="L157" s="25"/>
      <c r="M157" s="137"/>
      <c r="T157" s="48"/>
      <c r="AT157" s="13" t="s">
        <v>124</v>
      </c>
      <c r="AU157" s="13" t="s">
        <v>81</v>
      </c>
    </row>
    <row r="158" spans="2:65" s="1" customFormat="1" ht="37.9" customHeight="1">
      <c r="B158" s="121"/>
      <c r="C158" s="122" t="s">
        <v>163</v>
      </c>
      <c r="D158" s="122" t="s">
        <v>120</v>
      </c>
      <c r="E158" s="123" t="s">
        <v>164</v>
      </c>
      <c r="F158" s="124" t="s">
        <v>335</v>
      </c>
      <c r="G158" s="125" t="s">
        <v>149</v>
      </c>
      <c r="H158" s="126">
        <v>10</v>
      </c>
      <c r="I158" s="127"/>
      <c r="J158" s="127">
        <f>ROUND(I158*H158,2)</f>
        <v>0</v>
      </c>
      <c r="K158" s="128"/>
      <c r="L158" s="25"/>
      <c r="M158" s="129" t="s">
        <v>1</v>
      </c>
      <c r="N158" s="130" t="s">
        <v>36</v>
      </c>
      <c r="O158" s="131">
        <v>0.255</v>
      </c>
      <c r="P158" s="131">
        <f>O158*H158</f>
        <v>2.5499999999999998</v>
      </c>
      <c r="Q158" s="131">
        <v>2.6099999999999999E-3</v>
      </c>
      <c r="R158" s="131">
        <f>Q158*H158</f>
        <v>2.6099999999999998E-2</v>
      </c>
      <c r="S158" s="131">
        <v>0</v>
      </c>
      <c r="T158" s="132">
        <f>S158*H158</f>
        <v>0</v>
      </c>
      <c r="AR158" s="133" t="s">
        <v>122</v>
      </c>
      <c r="AT158" s="133" t="s">
        <v>120</v>
      </c>
      <c r="AU158" s="133" t="s">
        <v>81</v>
      </c>
      <c r="AY158" s="13" t="s">
        <v>116</v>
      </c>
      <c r="BE158" s="134">
        <f>IF(N158="základní",J158,0)</f>
        <v>0</v>
      </c>
      <c r="BF158" s="134">
        <f>IF(N158="snížená",J158,0)</f>
        <v>0</v>
      </c>
      <c r="BG158" s="134">
        <f>IF(N158="zákl. přenesená",J158,0)</f>
        <v>0</v>
      </c>
      <c r="BH158" s="134">
        <f>IF(N158="sníž. přenesená",J158,0)</f>
        <v>0</v>
      </c>
      <c r="BI158" s="134">
        <f>IF(N158="nulová",J158,0)</f>
        <v>0</v>
      </c>
      <c r="BJ158" s="13" t="s">
        <v>79</v>
      </c>
      <c r="BK158" s="134">
        <f>ROUND(I158*H158,2)</f>
        <v>0</v>
      </c>
      <c r="BL158" s="13" t="s">
        <v>122</v>
      </c>
      <c r="BM158" s="133" t="s">
        <v>165</v>
      </c>
    </row>
    <row r="159" spans="2:65" s="1" customFormat="1" ht="19.5">
      <c r="B159" s="25"/>
      <c r="D159" s="135" t="s">
        <v>124</v>
      </c>
      <c r="F159" s="136" t="s">
        <v>335</v>
      </c>
      <c r="L159" s="25"/>
      <c r="M159" s="137"/>
      <c r="T159" s="48"/>
      <c r="AT159" s="13" t="s">
        <v>124</v>
      </c>
      <c r="AU159" s="13" t="s">
        <v>81</v>
      </c>
    </row>
    <row r="160" spans="2:65" s="1" customFormat="1" ht="16.5" customHeight="1">
      <c r="B160" s="121"/>
      <c r="C160" s="122" t="s">
        <v>166</v>
      </c>
      <c r="D160" s="122" t="s">
        <v>120</v>
      </c>
      <c r="E160" s="123" t="s">
        <v>167</v>
      </c>
      <c r="F160" s="124" t="s">
        <v>299</v>
      </c>
      <c r="G160" s="125" t="s">
        <v>126</v>
      </c>
      <c r="H160" s="126">
        <v>2</v>
      </c>
      <c r="I160" s="127"/>
      <c r="J160" s="127">
        <f>ROUND(I160*H160,2)</f>
        <v>0</v>
      </c>
      <c r="K160" s="128"/>
      <c r="L160" s="25"/>
      <c r="M160" s="129" t="s">
        <v>1</v>
      </c>
      <c r="N160" s="130" t="s">
        <v>36</v>
      </c>
      <c r="O160" s="131">
        <v>9.2999999999999999E-2</v>
      </c>
      <c r="P160" s="131">
        <f>O160*H160</f>
        <v>0.186</v>
      </c>
      <c r="Q160" s="131">
        <v>4.0000000000000003E-5</v>
      </c>
      <c r="R160" s="131">
        <f>Q160*H160</f>
        <v>8.0000000000000007E-5</v>
      </c>
      <c r="S160" s="131">
        <v>7.0499999999999998E-3</v>
      </c>
      <c r="T160" s="132">
        <f>S160*H160</f>
        <v>1.41E-2</v>
      </c>
      <c r="AR160" s="133" t="s">
        <v>122</v>
      </c>
      <c r="AT160" s="133" t="s">
        <v>120</v>
      </c>
      <c r="AU160" s="133" t="s">
        <v>81</v>
      </c>
      <c r="AY160" s="13" t="s">
        <v>116</v>
      </c>
      <c r="BE160" s="134">
        <f>IF(N160="základní",J160,0)</f>
        <v>0</v>
      </c>
      <c r="BF160" s="134">
        <f>IF(N160="snížená",J160,0)</f>
        <v>0</v>
      </c>
      <c r="BG160" s="134">
        <f>IF(N160="zákl. přenesená",J160,0)</f>
        <v>0</v>
      </c>
      <c r="BH160" s="134">
        <f>IF(N160="sníž. přenesená",J160,0)</f>
        <v>0</v>
      </c>
      <c r="BI160" s="134">
        <f>IF(N160="nulová",J160,0)</f>
        <v>0</v>
      </c>
      <c r="BJ160" s="13" t="s">
        <v>79</v>
      </c>
      <c r="BK160" s="134">
        <f>ROUND(I160*H160,2)</f>
        <v>0</v>
      </c>
      <c r="BL160" s="13" t="s">
        <v>122</v>
      </c>
      <c r="BM160" s="133" t="s">
        <v>168</v>
      </c>
    </row>
    <row r="161" spans="2:65" s="1" customFormat="1">
      <c r="B161" s="25"/>
      <c r="D161" s="135" t="s">
        <v>124</v>
      </c>
      <c r="F161" s="136" t="s">
        <v>169</v>
      </c>
      <c r="L161" s="25"/>
      <c r="M161" s="137"/>
      <c r="T161" s="48"/>
      <c r="AT161" s="13" t="s">
        <v>124</v>
      </c>
      <c r="AU161" s="13" t="s">
        <v>81</v>
      </c>
    </row>
    <row r="162" spans="2:65" s="1" customFormat="1" ht="24.2" customHeight="1">
      <c r="B162" s="121"/>
      <c r="C162" s="122" t="s">
        <v>170</v>
      </c>
      <c r="D162" s="122" t="s">
        <v>120</v>
      </c>
      <c r="E162" s="123" t="s">
        <v>171</v>
      </c>
      <c r="F162" s="124" t="s">
        <v>172</v>
      </c>
      <c r="G162" s="125" t="s">
        <v>149</v>
      </c>
      <c r="H162" s="126">
        <v>10</v>
      </c>
      <c r="I162" s="127"/>
      <c r="J162" s="127">
        <f>ROUND(I162*H162,2)</f>
        <v>0</v>
      </c>
      <c r="K162" s="128"/>
      <c r="L162" s="25"/>
      <c r="M162" s="129" t="s">
        <v>1</v>
      </c>
      <c r="N162" s="130" t="s">
        <v>36</v>
      </c>
      <c r="O162" s="131">
        <v>0.41199999999999998</v>
      </c>
      <c r="P162" s="131">
        <f>O162*H162</f>
        <v>4.12</v>
      </c>
      <c r="Q162" s="131">
        <v>4.0000000000000002E-4</v>
      </c>
      <c r="R162" s="131">
        <f>Q162*H162</f>
        <v>4.0000000000000001E-3</v>
      </c>
      <c r="S162" s="131">
        <v>0</v>
      </c>
      <c r="T162" s="132">
        <f>S162*H162</f>
        <v>0</v>
      </c>
      <c r="AR162" s="133" t="s">
        <v>122</v>
      </c>
      <c r="AT162" s="133" t="s">
        <v>120</v>
      </c>
      <c r="AU162" s="133" t="s">
        <v>81</v>
      </c>
      <c r="AY162" s="13" t="s">
        <v>116</v>
      </c>
      <c r="BE162" s="134">
        <f>IF(N162="základní",J162,0)</f>
        <v>0</v>
      </c>
      <c r="BF162" s="134">
        <f>IF(N162="snížená",J162,0)</f>
        <v>0</v>
      </c>
      <c r="BG162" s="134">
        <f>IF(N162="zákl. přenesená",J162,0)</f>
        <v>0</v>
      </c>
      <c r="BH162" s="134">
        <f>IF(N162="sníž. přenesená",J162,0)</f>
        <v>0</v>
      </c>
      <c r="BI162" s="134">
        <f>IF(N162="nulová",J162,0)</f>
        <v>0</v>
      </c>
      <c r="BJ162" s="13" t="s">
        <v>79</v>
      </c>
      <c r="BK162" s="134">
        <f>ROUND(I162*H162,2)</f>
        <v>0</v>
      </c>
      <c r="BL162" s="13" t="s">
        <v>122</v>
      </c>
      <c r="BM162" s="133" t="s">
        <v>173</v>
      </c>
    </row>
    <row r="163" spans="2:65" s="1" customFormat="1" ht="19.5">
      <c r="B163" s="25"/>
      <c r="D163" s="135" t="s">
        <v>124</v>
      </c>
      <c r="F163" s="136" t="s">
        <v>174</v>
      </c>
      <c r="L163" s="25"/>
      <c r="M163" s="137"/>
      <c r="T163" s="48"/>
      <c r="AT163" s="13" t="s">
        <v>124</v>
      </c>
      <c r="AU163" s="13" t="s">
        <v>81</v>
      </c>
    </row>
    <row r="164" spans="2:65" s="1" customFormat="1" ht="24.2" customHeight="1">
      <c r="B164" s="121"/>
      <c r="C164" s="122" t="s">
        <v>175</v>
      </c>
      <c r="D164" s="122" t="s">
        <v>120</v>
      </c>
      <c r="E164" s="123" t="s">
        <v>176</v>
      </c>
      <c r="F164" s="124" t="s">
        <v>177</v>
      </c>
      <c r="G164" s="125" t="s">
        <v>149</v>
      </c>
      <c r="H164" s="126">
        <v>10</v>
      </c>
      <c r="I164" s="127"/>
      <c r="J164" s="127">
        <f>ROUND(I164*H164,2)</f>
        <v>0</v>
      </c>
      <c r="K164" s="128"/>
      <c r="L164" s="25"/>
      <c r="M164" s="129" t="s">
        <v>1</v>
      </c>
      <c r="N164" s="130" t="s">
        <v>36</v>
      </c>
      <c r="O164" s="131">
        <v>0.54600000000000004</v>
      </c>
      <c r="P164" s="131">
        <f>O164*H164</f>
        <v>5.4600000000000009</v>
      </c>
      <c r="Q164" s="131">
        <v>4.6000000000000001E-4</v>
      </c>
      <c r="R164" s="131">
        <f>Q164*H164</f>
        <v>4.5999999999999999E-3</v>
      </c>
      <c r="S164" s="131">
        <v>0</v>
      </c>
      <c r="T164" s="132">
        <f>S164*H164</f>
        <v>0</v>
      </c>
      <c r="AR164" s="133" t="s">
        <v>122</v>
      </c>
      <c r="AT164" s="133" t="s">
        <v>120</v>
      </c>
      <c r="AU164" s="133" t="s">
        <v>81</v>
      </c>
      <c r="AY164" s="13" t="s">
        <v>116</v>
      </c>
      <c r="BE164" s="134">
        <f>IF(N164="základní",J164,0)</f>
        <v>0</v>
      </c>
      <c r="BF164" s="134">
        <f>IF(N164="snížená",J164,0)</f>
        <v>0</v>
      </c>
      <c r="BG164" s="134">
        <f>IF(N164="zákl. přenesená",J164,0)</f>
        <v>0</v>
      </c>
      <c r="BH164" s="134">
        <f>IF(N164="sníž. přenesená",J164,0)</f>
        <v>0</v>
      </c>
      <c r="BI164" s="134">
        <f>IF(N164="nulová",J164,0)</f>
        <v>0</v>
      </c>
      <c r="BJ164" s="13" t="s">
        <v>79</v>
      </c>
      <c r="BK164" s="134">
        <f>ROUND(I164*H164,2)</f>
        <v>0</v>
      </c>
      <c r="BL164" s="13" t="s">
        <v>122</v>
      </c>
      <c r="BM164" s="133" t="s">
        <v>178</v>
      </c>
    </row>
    <row r="165" spans="2:65" s="1" customFormat="1" ht="19.5">
      <c r="B165" s="25"/>
      <c r="D165" s="135" t="s">
        <v>124</v>
      </c>
      <c r="F165" s="136" t="s">
        <v>179</v>
      </c>
      <c r="L165" s="25"/>
      <c r="M165" s="137"/>
      <c r="T165" s="48"/>
      <c r="AT165" s="13" t="s">
        <v>124</v>
      </c>
      <c r="AU165" s="13" t="s">
        <v>81</v>
      </c>
    </row>
    <row r="166" spans="2:65" s="1" customFormat="1" ht="24.2" customHeight="1">
      <c r="B166" s="121"/>
      <c r="C166" s="122" t="s">
        <v>180</v>
      </c>
      <c r="D166" s="122" t="s">
        <v>120</v>
      </c>
      <c r="E166" s="123" t="s">
        <v>181</v>
      </c>
      <c r="F166" s="124" t="s">
        <v>182</v>
      </c>
      <c r="G166" s="125" t="s">
        <v>149</v>
      </c>
      <c r="H166" s="126">
        <v>10</v>
      </c>
      <c r="I166" s="127"/>
      <c r="J166" s="127">
        <f>ROUND(I166*H166,2)</f>
        <v>0</v>
      </c>
      <c r="K166" s="128"/>
      <c r="L166" s="25"/>
      <c r="M166" s="129" t="s">
        <v>1</v>
      </c>
      <c r="N166" s="130" t="s">
        <v>36</v>
      </c>
      <c r="O166" s="131">
        <v>0.58699999999999997</v>
      </c>
      <c r="P166" s="131">
        <f>O166*H166</f>
        <v>5.8699999999999992</v>
      </c>
      <c r="Q166" s="131">
        <v>5.0000000000000001E-4</v>
      </c>
      <c r="R166" s="131">
        <f>Q166*H166</f>
        <v>5.0000000000000001E-3</v>
      </c>
      <c r="S166" s="131">
        <v>0</v>
      </c>
      <c r="T166" s="132">
        <f>S166*H166</f>
        <v>0</v>
      </c>
      <c r="AR166" s="133" t="s">
        <v>122</v>
      </c>
      <c r="AT166" s="133" t="s">
        <v>120</v>
      </c>
      <c r="AU166" s="133" t="s">
        <v>81</v>
      </c>
      <c r="AY166" s="13" t="s">
        <v>116</v>
      </c>
      <c r="BE166" s="134">
        <f>IF(N166="základní",J166,0)</f>
        <v>0</v>
      </c>
      <c r="BF166" s="134">
        <f>IF(N166="snížená",J166,0)</f>
        <v>0</v>
      </c>
      <c r="BG166" s="134">
        <f>IF(N166="zákl. přenesená",J166,0)</f>
        <v>0</v>
      </c>
      <c r="BH166" s="134">
        <f>IF(N166="sníž. přenesená",J166,0)</f>
        <v>0</v>
      </c>
      <c r="BI166" s="134">
        <f>IF(N166="nulová",J166,0)</f>
        <v>0</v>
      </c>
      <c r="BJ166" s="13" t="s">
        <v>79</v>
      </c>
      <c r="BK166" s="134">
        <f>ROUND(I166*H166,2)</f>
        <v>0</v>
      </c>
      <c r="BL166" s="13" t="s">
        <v>122</v>
      </c>
      <c r="BM166" s="133" t="s">
        <v>183</v>
      </c>
    </row>
    <row r="167" spans="2:65" s="1" customFormat="1" ht="19.5">
      <c r="B167" s="25"/>
      <c r="D167" s="135" t="s">
        <v>124</v>
      </c>
      <c r="F167" s="136" t="s">
        <v>184</v>
      </c>
      <c r="L167" s="25"/>
      <c r="M167" s="137"/>
      <c r="T167" s="48"/>
      <c r="AT167" s="13" t="s">
        <v>124</v>
      </c>
      <c r="AU167" s="13" t="s">
        <v>81</v>
      </c>
    </row>
    <row r="168" spans="2:65" s="1" customFormat="1" ht="24.2" customHeight="1">
      <c r="B168" s="121"/>
      <c r="C168" s="122" t="s">
        <v>185</v>
      </c>
      <c r="D168" s="122" t="s">
        <v>120</v>
      </c>
      <c r="E168" s="123" t="s">
        <v>186</v>
      </c>
      <c r="F168" s="124" t="s">
        <v>187</v>
      </c>
      <c r="G168" s="125" t="s">
        <v>149</v>
      </c>
      <c r="H168" s="126">
        <v>10</v>
      </c>
      <c r="I168" s="127"/>
      <c r="J168" s="127">
        <f>ROUND(I168*H168,2)</f>
        <v>0</v>
      </c>
      <c r="K168" s="128"/>
      <c r="L168" s="25"/>
      <c r="M168" s="129" t="s">
        <v>1</v>
      </c>
      <c r="N168" s="130" t="s">
        <v>36</v>
      </c>
      <c r="O168" s="131">
        <v>0.68</v>
      </c>
      <c r="P168" s="131">
        <f>O168*H168</f>
        <v>6.8000000000000007</v>
      </c>
      <c r="Q168" s="131">
        <v>5.5999999999999995E-4</v>
      </c>
      <c r="R168" s="131">
        <f>Q168*H168</f>
        <v>5.5999999999999991E-3</v>
      </c>
      <c r="S168" s="131">
        <v>0</v>
      </c>
      <c r="T168" s="132">
        <f>S168*H168</f>
        <v>0</v>
      </c>
      <c r="AR168" s="133" t="s">
        <v>122</v>
      </c>
      <c r="AT168" s="133" t="s">
        <v>120</v>
      </c>
      <c r="AU168" s="133" t="s">
        <v>81</v>
      </c>
      <c r="AY168" s="13" t="s">
        <v>116</v>
      </c>
      <c r="BE168" s="134">
        <f>IF(N168="základní",J168,0)</f>
        <v>0</v>
      </c>
      <c r="BF168" s="134">
        <f>IF(N168="snížená",J168,0)</f>
        <v>0</v>
      </c>
      <c r="BG168" s="134">
        <f>IF(N168="zákl. přenesená",J168,0)</f>
        <v>0</v>
      </c>
      <c r="BH168" s="134">
        <f>IF(N168="sníž. přenesená",J168,0)</f>
        <v>0</v>
      </c>
      <c r="BI168" s="134">
        <f>IF(N168="nulová",J168,0)</f>
        <v>0</v>
      </c>
      <c r="BJ168" s="13" t="s">
        <v>79</v>
      </c>
      <c r="BK168" s="134">
        <f>ROUND(I168*H168,2)</f>
        <v>0</v>
      </c>
      <c r="BL168" s="13" t="s">
        <v>122</v>
      </c>
      <c r="BM168" s="133" t="s">
        <v>188</v>
      </c>
    </row>
    <row r="169" spans="2:65" s="1" customFormat="1" ht="19.5">
      <c r="B169" s="25"/>
      <c r="D169" s="135" t="s">
        <v>124</v>
      </c>
      <c r="F169" s="136" t="s">
        <v>189</v>
      </c>
      <c r="L169" s="25"/>
      <c r="M169" s="137"/>
      <c r="T169" s="48"/>
      <c r="AT169" s="13" t="s">
        <v>124</v>
      </c>
      <c r="AU169" s="13" t="s">
        <v>81</v>
      </c>
    </row>
    <row r="170" spans="2:65" s="1" customFormat="1" ht="24.2" customHeight="1">
      <c r="B170" s="121"/>
      <c r="C170" s="122" t="s">
        <v>190</v>
      </c>
      <c r="D170" s="122" t="s">
        <v>120</v>
      </c>
      <c r="E170" s="123" t="s">
        <v>191</v>
      </c>
      <c r="F170" s="124" t="s">
        <v>192</v>
      </c>
      <c r="G170" s="125" t="s">
        <v>193</v>
      </c>
      <c r="H170" s="126">
        <v>1.4</v>
      </c>
      <c r="I170" s="127"/>
      <c r="J170" s="127">
        <f>ROUND(I170*H170,2)</f>
        <v>0</v>
      </c>
      <c r="K170" s="128"/>
      <c r="L170" s="25"/>
      <c r="M170" s="129" t="s">
        <v>1</v>
      </c>
      <c r="N170" s="130" t="s">
        <v>36</v>
      </c>
      <c r="O170" s="131">
        <v>3.1320000000000001</v>
      </c>
      <c r="P170" s="131">
        <f>O170*H170</f>
        <v>4.3848000000000003</v>
      </c>
      <c r="Q170" s="131">
        <v>0</v>
      </c>
      <c r="R170" s="131">
        <f>Q170*H170</f>
        <v>0</v>
      </c>
      <c r="S170" s="131">
        <v>0</v>
      </c>
      <c r="T170" s="132">
        <f>S170*H170</f>
        <v>0</v>
      </c>
      <c r="AR170" s="133" t="s">
        <v>122</v>
      </c>
      <c r="AT170" s="133" t="s">
        <v>120</v>
      </c>
      <c r="AU170" s="133" t="s">
        <v>81</v>
      </c>
      <c r="AY170" s="13" t="s">
        <v>116</v>
      </c>
      <c r="BE170" s="134">
        <f>IF(N170="základní",J170,0)</f>
        <v>0</v>
      </c>
      <c r="BF170" s="134">
        <f>IF(N170="snížená",J170,0)</f>
        <v>0</v>
      </c>
      <c r="BG170" s="134">
        <f>IF(N170="zákl. přenesená",J170,0)</f>
        <v>0</v>
      </c>
      <c r="BH170" s="134">
        <f>IF(N170="sníž. přenesená",J170,0)</f>
        <v>0</v>
      </c>
      <c r="BI170" s="134">
        <f>IF(N170="nulová",J170,0)</f>
        <v>0</v>
      </c>
      <c r="BJ170" s="13" t="s">
        <v>79</v>
      </c>
      <c r="BK170" s="134">
        <f>ROUND(I170*H170,2)</f>
        <v>0</v>
      </c>
      <c r="BL170" s="13" t="s">
        <v>122</v>
      </c>
      <c r="BM170" s="133" t="s">
        <v>194</v>
      </c>
    </row>
    <row r="171" spans="2:65" s="1" customFormat="1" ht="29.25">
      <c r="B171" s="25"/>
      <c r="D171" s="135" t="s">
        <v>124</v>
      </c>
      <c r="F171" s="136" t="s">
        <v>195</v>
      </c>
      <c r="L171" s="25"/>
      <c r="M171" s="137"/>
      <c r="T171" s="48"/>
      <c r="AT171" s="13" t="s">
        <v>124</v>
      </c>
      <c r="AU171" s="13" t="s">
        <v>81</v>
      </c>
    </row>
    <row r="172" spans="2:65" s="11" customFormat="1" ht="22.9" customHeight="1">
      <c r="B172" s="110"/>
      <c r="D172" s="111" t="s">
        <v>70</v>
      </c>
      <c r="E172" s="119" t="s">
        <v>196</v>
      </c>
      <c r="F172" s="119" t="s">
        <v>197</v>
      </c>
      <c r="J172" s="120">
        <f>BK172</f>
        <v>0</v>
      </c>
      <c r="L172" s="110"/>
      <c r="M172" s="114"/>
      <c r="P172" s="115">
        <f>SUM(P173:P180)</f>
        <v>2.9950000000000006</v>
      </c>
      <c r="R172" s="115">
        <f>SUM(R173:R180)</f>
        <v>4.2349999999999999E-2</v>
      </c>
      <c r="T172" s="116">
        <f>SUM(T173:T180)</f>
        <v>2.2000000000000001E-3</v>
      </c>
      <c r="AR172" s="111" t="s">
        <v>81</v>
      </c>
      <c r="AT172" s="117" t="s">
        <v>70</v>
      </c>
      <c r="AU172" s="117" t="s">
        <v>79</v>
      </c>
      <c r="AY172" s="111" t="s">
        <v>116</v>
      </c>
      <c r="BK172" s="118">
        <f>SUM(BK173:BK180)</f>
        <v>0</v>
      </c>
    </row>
    <row r="173" spans="2:65" s="1" customFormat="1" ht="24.2" customHeight="1">
      <c r="B173" s="121"/>
      <c r="C173" s="122" t="s">
        <v>198</v>
      </c>
      <c r="D173" s="122" t="s">
        <v>120</v>
      </c>
      <c r="E173" s="123" t="s">
        <v>307</v>
      </c>
      <c r="F173" s="124" t="s">
        <v>302</v>
      </c>
      <c r="G173" s="125" t="s">
        <v>121</v>
      </c>
      <c r="H173" s="126">
        <v>1</v>
      </c>
      <c r="I173" s="127"/>
      <c r="J173" s="127">
        <f>ROUND(I173*H173,2)</f>
        <v>0</v>
      </c>
      <c r="K173" s="128"/>
      <c r="L173" s="25"/>
      <c r="M173" s="129" t="s">
        <v>1</v>
      </c>
      <c r="N173" s="130" t="s">
        <v>36</v>
      </c>
      <c r="O173" s="131">
        <v>0.75900000000000001</v>
      </c>
      <c r="P173" s="131">
        <f>O173*H173</f>
        <v>0.75900000000000001</v>
      </c>
      <c r="Q173" s="131">
        <v>8.0400000000000003E-3</v>
      </c>
      <c r="R173" s="131">
        <f>Q173*H173</f>
        <v>8.0400000000000003E-3</v>
      </c>
      <c r="S173" s="131">
        <v>0</v>
      </c>
      <c r="T173" s="132">
        <f>S173*H173</f>
        <v>0</v>
      </c>
      <c r="AR173" s="133" t="s">
        <v>122</v>
      </c>
      <c r="AT173" s="133" t="s">
        <v>120</v>
      </c>
      <c r="AU173" s="133" t="s">
        <v>81</v>
      </c>
      <c r="AY173" s="13" t="s">
        <v>116</v>
      </c>
      <c r="BE173" s="134">
        <f>IF(N173="základní",J173,0)</f>
        <v>0</v>
      </c>
      <c r="BF173" s="134">
        <f>IF(N173="snížená",J173,0)</f>
        <v>0</v>
      </c>
      <c r="BG173" s="134">
        <f>IF(N173="zákl. přenesená",J173,0)</f>
        <v>0</v>
      </c>
      <c r="BH173" s="134">
        <f>IF(N173="sníž. přenesená",J173,0)</f>
        <v>0</v>
      </c>
      <c r="BI173" s="134">
        <f>IF(N173="nulová",J173,0)</f>
        <v>0</v>
      </c>
      <c r="BJ173" s="13" t="s">
        <v>79</v>
      </c>
      <c r="BK173" s="134">
        <f>ROUND(I173*H173,2)</f>
        <v>0</v>
      </c>
      <c r="BL173" s="13" t="s">
        <v>122</v>
      </c>
      <c r="BM173" s="133" t="s">
        <v>199</v>
      </c>
    </row>
    <row r="174" spans="2:65" s="1" customFormat="1">
      <c r="B174" s="25"/>
      <c r="D174" s="135" t="s">
        <v>124</v>
      </c>
      <c r="F174" s="136" t="s">
        <v>300</v>
      </c>
      <c r="L174" s="25"/>
      <c r="M174" s="137"/>
      <c r="T174" s="48"/>
      <c r="AT174" s="13" t="s">
        <v>124</v>
      </c>
      <c r="AU174" s="13" t="s">
        <v>81</v>
      </c>
    </row>
    <row r="175" spans="2:65" s="1" customFormat="1" ht="24.2" customHeight="1">
      <c r="B175" s="121"/>
      <c r="C175" s="122" t="s">
        <v>7</v>
      </c>
      <c r="D175" s="122" t="s">
        <v>120</v>
      </c>
      <c r="E175" s="123" t="s">
        <v>308</v>
      </c>
      <c r="F175" s="124" t="s">
        <v>303</v>
      </c>
      <c r="G175" s="125" t="s">
        <v>121</v>
      </c>
      <c r="H175" s="126">
        <v>1</v>
      </c>
      <c r="I175" s="127"/>
      <c r="J175" s="127">
        <f>ROUND(I175*H175,2)</f>
        <v>0</v>
      </c>
      <c r="K175" s="128"/>
      <c r="L175" s="25"/>
      <c r="M175" s="129" t="s">
        <v>1</v>
      </c>
      <c r="N175" s="130" t="s">
        <v>36</v>
      </c>
      <c r="O175" s="131">
        <v>0.97799999999999998</v>
      </c>
      <c r="P175" s="131">
        <f>O175*H175</f>
        <v>0.97799999999999998</v>
      </c>
      <c r="Q175" s="131">
        <v>1.494E-2</v>
      </c>
      <c r="R175" s="131">
        <f>Q175*H175</f>
        <v>1.494E-2</v>
      </c>
      <c r="S175" s="131">
        <v>0</v>
      </c>
      <c r="T175" s="132">
        <f>S175*H175</f>
        <v>0</v>
      </c>
      <c r="AR175" s="133" t="s">
        <v>122</v>
      </c>
      <c r="AT175" s="133" t="s">
        <v>120</v>
      </c>
      <c r="AU175" s="133" t="s">
        <v>81</v>
      </c>
      <c r="AY175" s="13" t="s">
        <v>116</v>
      </c>
      <c r="BE175" s="134">
        <f>IF(N175="základní",J175,0)</f>
        <v>0</v>
      </c>
      <c r="BF175" s="134">
        <f>IF(N175="snížená",J175,0)</f>
        <v>0</v>
      </c>
      <c r="BG175" s="134">
        <f>IF(N175="zákl. přenesená",J175,0)</f>
        <v>0</v>
      </c>
      <c r="BH175" s="134">
        <f>IF(N175="sníž. přenesená",J175,0)</f>
        <v>0</v>
      </c>
      <c r="BI175" s="134">
        <f>IF(N175="nulová",J175,0)</f>
        <v>0</v>
      </c>
      <c r="BJ175" s="13" t="s">
        <v>79</v>
      </c>
      <c r="BK175" s="134">
        <f>ROUND(I175*H175,2)</f>
        <v>0</v>
      </c>
      <c r="BL175" s="13" t="s">
        <v>122</v>
      </c>
      <c r="BM175" s="133" t="s">
        <v>200</v>
      </c>
    </row>
    <row r="176" spans="2:65" s="1" customFormat="1">
      <c r="B176" s="25"/>
      <c r="D176" s="135" t="s">
        <v>124</v>
      </c>
      <c r="F176" s="136" t="s">
        <v>304</v>
      </c>
      <c r="L176" s="25"/>
      <c r="M176" s="137"/>
      <c r="T176" s="48"/>
      <c r="AT176" s="13" t="s">
        <v>124</v>
      </c>
      <c r="AU176" s="13" t="s">
        <v>81</v>
      </c>
    </row>
    <row r="177" spans="2:65" s="1" customFormat="1" ht="24.2" customHeight="1">
      <c r="B177" s="121"/>
      <c r="C177" s="122" t="s">
        <v>201</v>
      </c>
      <c r="D177" s="122" t="s">
        <v>120</v>
      </c>
      <c r="E177" s="123" t="s">
        <v>309</v>
      </c>
      <c r="F177" s="124" t="s">
        <v>301</v>
      </c>
      <c r="G177" s="125" t="s">
        <v>121</v>
      </c>
      <c r="H177" s="126">
        <v>1</v>
      </c>
      <c r="I177" s="127"/>
      <c r="J177" s="127">
        <f>ROUND(I177*H177,2)</f>
        <v>0</v>
      </c>
      <c r="K177" s="128"/>
      <c r="L177" s="25"/>
      <c r="M177" s="129" t="s">
        <v>1</v>
      </c>
      <c r="N177" s="130" t="s">
        <v>36</v>
      </c>
      <c r="O177" s="131">
        <v>1.1020000000000001</v>
      </c>
      <c r="P177" s="131">
        <f>O177*H177</f>
        <v>1.1020000000000001</v>
      </c>
      <c r="Q177" s="131">
        <v>1.924E-2</v>
      </c>
      <c r="R177" s="131">
        <f>Q177*H177</f>
        <v>1.924E-2</v>
      </c>
      <c r="S177" s="131">
        <v>0</v>
      </c>
      <c r="T177" s="132">
        <f>S177*H177</f>
        <v>0</v>
      </c>
      <c r="AR177" s="133" t="s">
        <v>122</v>
      </c>
      <c r="AT177" s="133" t="s">
        <v>120</v>
      </c>
      <c r="AU177" s="133" t="s">
        <v>81</v>
      </c>
      <c r="AY177" s="13" t="s">
        <v>116</v>
      </c>
      <c r="BE177" s="134">
        <f>IF(N177="základní",J177,0)</f>
        <v>0</v>
      </c>
      <c r="BF177" s="134">
        <f>IF(N177="snížená",J177,0)</f>
        <v>0</v>
      </c>
      <c r="BG177" s="134">
        <f>IF(N177="zákl. přenesená",J177,0)</f>
        <v>0</v>
      </c>
      <c r="BH177" s="134">
        <f>IF(N177="sníž. přenesená",J177,0)</f>
        <v>0</v>
      </c>
      <c r="BI177" s="134">
        <f>IF(N177="nulová",J177,0)</f>
        <v>0</v>
      </c>
      <c r="BJ177" s="13" t="s">
        <v>79</v>
      </c>
      <c r="BK177" s="134">
        <f>ROUND(I177*H177,2)</f>
        <v>0</v>
      </c>
      <c r="BL177" s="13" t="s">
        <v>122</v>
      </c>
      <c r="BM177" s="133" t="s">
        <v>202</v>
      </c>
    </row>
    <row r="178" spans="2:65" s="1" customFormat="1">
      <c r="B178" s="25"/>
      <c r="D178" s="135" t="s">
        <v>124</v>
      </c>
      <c r="F178" s="136" t="s">
        <v>305</v>
      </c>
      <c r="L178" s="25"/>
      <c r="M178" s="137"/>
      <c r="T178" s="48"/>
      <c r="AT178" s="13" t="s">
        <v>124</v>
      </c>
      <c r="AU178" s="13" t="s">
        <v>81</v>
      </c>
    </row>
    <row r="179" spans="2:65" s="1" customFormat="1" ht="16.5" customHeight="1">
      <c r="B179" s="121"/>
      <c r="C179" s="122" t="s">
        <v>203</v>
      </c>
      <c r="D179" s="122" t="s">
        <v>120</v>
      </c>
      <c r="E179" s="123" t="s">
        <v>310</v>
      </c>
      <c r="F179" s="124" t="s">
        <v>204</v>
      </c>
      <c r="G179" s="125" t="s">
        <v>306</v>
      </c>
      <c r="H179" s="126">
        <v>1</v>
      </c>
      <c r="I179" s="127"/>
      <c r="J179" s="127">
        <f>ROUND(I179*H179,2)</f>
        <v>0</v>
      </c>
      <c r="K179" s="128"/>
      <c r="L179" s="25"/>
      <c r="M179" s="129" t="s">
        <v>1</v>
      </c>
      <c r="N179" s="130" t="s">
        <v>36</v>
      </c>
      <c r="O179" s="131">
        <v>0.156</v>
      </c>
      <c r="P179" s="131">
        <f>O179*H179</f>
        <v>0.156</v>
      </c>
      <c r="Q179" s="131">
        <v>1.2999999999999999E-4</v>
      </c>
      <c r="R179" s="131">
        <f>Q179*H179</f>
        <v>1.2999999999999999E-4</v>
      </c>
      <c r="S179" s="131">
        <v>2.2000000000000001E-3</v>
      </c>
      <c r="T179" s="132">
        <f>S179*H179</f>
        <v>2.2000000000000001E-3</v>
      </c>
      <c r="AR179" s="133" t="s">
        <v>122</v>
      </c>
      <c r="AT179" s="133" t="s">
        <v>120</v>
      </c>
      <c r="AU179" s="133" t="s">
        <v>81</v>
      </c>
      <c r="AY179" s="13" t="s">
        <v>116</v>
      </c>
      <c r="BE179" s="134">
        <f>IF(N179="základní",J179,0)</f>
        <v>0</v>
      </c>
      <c r="BF179" s="134">
        <f>IF(N179="snížená",J179,0)</f>
        <v>0</v>
      </c>
      <c r="BG179" s="134">
        <f>IF(N179="zákl. přenesená",J179,0)</f>
        <v>0</v>
      </c>
      <c r="BH179" s="134">
        <f>IF(N179="sníž. přenesená",J179,0)</f>
        <v>0</v>
      </c>
      <c r="BI179" s="134">
        <f>IF(N179="nulová",J179,0)</f>
        <v>0</v>
      </c>
      <c r="BJ179" s="13" t="s">
        <v>79</v>
      </c>
      <c r="BK179" s="134">
        <f>ROUND(I179*H179,2)</f>
        <v>0</v>
      </c>
      <c r="BL179" s="13" t="s">
        <v>122</v>
      </c>
      <c r="BM179" s="133" t="s">
        <v>205</v>
      </c>
    </row>
    <row r="180" spans="2:65" s="1" customFormat="1">
      <c r="B180" s="25"/>
      <c r="D180" s="135" t="s">
        <v>124</v>
      </c>
      <c r="F180" s="136" t="s">
        <v>206</v>
      </c>
      <c r="L180" s="25"/>
      <c r="M180" s="137"/>
      <c r="T180" s="48"/>
      <c r="AT180" s="13" t="s">
        <v>124</v>
      </c>
      <c r="AU180" s="13" t="s">
        <v>81</v>
      </c>
    </row>
    <row r="181" spans="2:65" s="11" customFormat="1" ht="22.9" customHeight="1">
      <c r="B181" s="110"/>
      <c r="D181" s="111" t="s">
        <v>70</v>
      </c>
      <c r="E181" s="119" t="s">
        <v>207</v>
      </c>
      <c r="F181" s="119" t="s">
        <v>208</v>
      </c>
      <c r="J181" s="120">
        <f>BK181</f>
        <v>0</v>
      </c>
      <c r="L181" s="110"/>
      <c r="M181" s="114"/>
      <c r="P181" s="115">
        <f>SUM(P182:P189)</f>
        <v>1</v>
      </c>
      <c r="R181" s="115">
        <f>SUM(R182:R189)</f>
        <v>0</v>
      </c>
      <c r="T181" s="116">
        <f>SUM(T182:T189)</f>
        <v>4.0000000000000002E-4</v>
      </c>
      <c r="AR181" s="111" t="s">
        <v>81</v>
      </c>
      <c r="AT181" s="117" t="s">
        <v>70</v>
      </c>
      <c r="AU181" s="117" t="s">
        <v>79</v>
      </c>
      <c r="AY181" s="111" t="s">
        <v>116</v>
      </c>
      <c r="BK181" s="118">
        <f>SUM(BK182:BK189)</f>
        <v>0</v>
      </c>
    </row>
    <row r="182" spans="2:65" s="1" customFormat="1" ht="33" customHeight="1">
      <c r="B182" s="121"/>
      <c r="C182" s="122" t="s">
        <v>209</v>
      </c>
      <c r="D182" s="122" t="s">
        <v>120</v>
      </c>
      <c r="E182" s="123" t="s">
        <v>312</v>
      </c>
      <c r="F182" s="124" t="s">
        <v>315</v>
      </c>
      <c r="G182" s="125" t="s">
        <v>121</v>
      </c>
      <c r="H182" s="126">
        <v>1</v>
      </c>
      <c r="I182" s="127"/>
      <c r="J182" s="127">
        <f>ROUND(I182*H182,2)</f>
        <v>0</v>
      </c>
      <c r="K182" s="128"/>
      <c r="L182" s="25"/>
      <c r="M182" s="129" t="s">
        <v>1</v>
      </c>
      <c r="N182" s="130" t="s">
        <v>36</v>
      </c>
      <c r="O182" s="131">
        <v>0.03</v>
      </c>
      <c r="P182" s="131">
        <f>O182*H182</f>
        <v>0.03</v>
      </c>
      <c r="Q182" s="131">
        <v>0</v>
      </c>
      <c r="R182" s="131">
        <f>Q182*H182</f>
        <v>0</v>
      </c>
      <c r="S182" s="131">
        <v>0</v>
      </c>
      <c r="T182" s="132">
        <f>S182*H182</f>
        <v>0</v>
      </c>
      <c r="AR182" s="133" t="s">
        <v>122</v>
      </c>
      <c r="AT182" s="133" t="s">
        <v>120</v>
      </c>
      <c r="AU182" s="133" t="s">
        <v>81</v>
      </c>
      <c r="AY182" s="13" t="s">
        <v>116</v>
      </c>
      <c r="BE182" s="134">
        <f>IF(N182="základní",J182,0)</f>
        <v>0</v>
      </c>
      <c r="BF182" s="134">
        <f>IF(N182="snížená",J182,0)</f>
        <v>0</v>
      </c>
      <c r="BG182" s="134">
        <f>IF(N182="zákl. přenesená",J182,0)</f>
        <v>0</v>
      </c>
      <c r="BH182" s="134">
        <f>IF(N182="sníž. přenesená",J182,0)</f>
        <v>0</v>
      </c>
      <c r="BI182" s="134">
        <f>IF(N182="nulová",J182,0)</f>
        <v>0</v>
      </c>
      <c r="BJ182" s="13" t="s">
        <v>79</v>
      </c>
      <c r="BK182" s="134">
        <f>ROUND(I182*H182,2)</f>
        <v>0</v>
      </c>
      <c r="BL182" s="13" t="s">
        <v>122</v>
      </c>
      <c r="BM182" s="133" t="s">
        <v>210</v>
      </c>
    </row>
    <row r="183" spans="2:65" s="1" customFormat="1">
      <c r="B183" s="25"/>
      <c r="D183" s="135" t="s">
        <v>124</v>
      </c>
      <c r="F183" s="136" t="s">
        <v>316</v>
      </c>
      <c r="L183" s="25"/>
      <c r="M183" s="137"/>
      <c r="T183" s="48"/>
      <c r="AT183" s="13" t="s">
        <v>124</v>
      </c>
      <c r="AU183" s="13" t="s">
        <v>81</v>
      </c>
    </row>
    <row r="184" spans="2:65" s="1" customFormat="1" ht="24.2" customHeight="1">
      <c r="B184" s="121"/>
      <c r="C184" s="122" t="s">
        <v>211</v>
      </c>
      <c r="D184" s="122" t="s">
        <v>120</v>
      </c>
      <c r="E184" s="123" t="s">
        <v>332</v>
      </c>
      <c r="F184" s="124" t="s">
        <v>334</v>
      </c>
      <c r="G184" s="125" t="s">
        <v>121</v>
      </c>
      <c r="H184" s="126">
        <v>1</v>
      </c>
      <c r="I184" s="127"/>
      <c r="J184" s="127">
        <f>ROUND(I184*H184,2)</f>
        <v>0</v>
      </c>
      <c r="K184" s="128"/>
      <c r="L184" s="25"/>
      <c r="M184" s="129" t="s">
        <v>1</v>
      </c>
      <c r="N184" s="130" t="s">
        <v>36</v>
      </c>
      <c r="O184" s="131">
        <v>0.86499999999999999</v>
      </c>
      <c r="P184" s="131">
        <f>O184*H184</f>
        <v>0.86499999999999999</v>
      </c>
      <c r="Q184" s="131">
        <v>0</v>
      </c>
      <c r="R184" s="131">
        <f>Q184*H184</f>
        <v>0</v>
      </c>
      <c r="S184" s="131">
        <v>0</v>
      </c>
      <c r="T184" s="132">
        <f>S184*H184</f>
        <v>0</v>
      </c>
      <c r="AR184" s="133" t="s">
        <v>122</v>
      </c>
      <c r="AT184" s="133" t="s">
        <v>120</v>
      </c>
      <c r="AU184" s="133" t="s">
        <v>81</v>
      </c>
      <c r="AY184" s="13" t="s">
        <v>116</v>
      </c>
      <c r="BE184" s="134">
        <f>IF(N184="základní",J184,0)</f>
        <v>0</v>
      </c>
      <c r="BF184" s="134">
        <f>IF(N184="snížená",J184,0)</f>
        <v>0</v>
      </c>
      <c r="BG184" s="134">
        <f>IF(N184="zákl. přenesená",J184,0)</f>
        <v>0</v>
      </c>
      <c r="BH184" s="134">
        <f>IF(N184="sníž. přenesená",J184,0)</f>
        <v>0</v>
      </c>
      <c r="BI184" s="134">
        <f>IF(N184="nulová",J184,0)</f>
        <v>0</v>
      </c>
      <c r="BJ184" s="13" t="s">
        <v>79</v>
      </c>
      <c r="BK184" s="134">
        <f>ROUND(I184*H184,2)</f>
        <v>0</v>
      </c>
      <c r="BL184" s="13" t="s">
        <v>122</v>
      </c>
      <c r="BM184" s="133" t="s">
        <v>213</v>
      </c>
    </row>
    <row r="185" spans="2:65" s="1" customFormat="1">
      <c r="B185" s="25"/>
      <c r="D185" s="135" t="s">
        <v>124</v>
      </c>
      <c r="F185" s="136" t="s">
        <v>333</v>
      </c>
      <c r="L185" s="25"/>
      <c r="M185" s="137"/>
      <c r="T185" s="48"/>
      <c r="AT185" s="13" t="s">
        <v>124</v>
      </c>
      <c r="AU185" s="13" t="s">
        <v>81</v>
      </c>
    </row>
    <row r="186" spans="2:65" s="1" customFormat="1" ht="24">
      <c r="B186" s="25"/>
      <c r="C186" s="122" t="s">
        <v>211</v>
      </c>
      <c r="D186" s="122" t="s">
        <v>120</v>
      </c>
      <c r="E186" s="123" t="s">
        <v>313</v>
      </c>
      <c r="F186" s="124" t="s">
        <v>212</v>
      </c>
      <c r="G186" s="125" t="s">
        <v>121</v>
      </c>
      <c r="H186" s="126">
        <v>1</v>
      </c>
      <c r="I186" s="127"/>
      <c r="J186" s="127">
        <f>ROUND(I186*H186,2)</f>
        <v>0</v>
      </c>
      <c r="L186" s="25"/>
      <c r="M186" s="137"/>
      <c r="T186" s="48"/>
      <c r="AT186" s="13"/>
      <c r="AU186" s="13"/>
    </row>
    <row r="187" spans="2:65" s="1" customFormat="1" ht="19.5">
      <c r="B187" s="25"/>
      <c r="D187" s="135" t="s">
        <v>124</v>
      </c>
      <c r="F187" s="136" t="s">
        <v>214</v>
      </c>
      <c r="L187" s="25"/>
      <c r="M187" s="137"/>
      <c r="T187" s="48"/>
      <c r="AT187" s="13"/>
      <c r="AU187" s="13"/>
    </row>
    <row r="188" spans="2:65" s="1" customFormat="1" ht="24.2" customHeight="1">
      <c r="B188" s="121"/>
      <c r="C188" s="122" t="s">
        <v>215</v>
      </c>
      <c r="D188" s="122" t="s">
        <v>120</v>
      </c>
      <c r="E188" s="123" t="s">
        <v>314</v>
      </c>
      <c r="F188" s="124" t="s">
        <v>311</v>
      </c>
      <c r="G188" s="125" t="s">
        <v>121</v>
      </c>
      <c r="H188" s="126">
        <v>1</v>
      </c>
      <c r="I188" s="127"/>
      <c r="J188" s="127">
        <f>ROUND(I188*H188,2)</f>
        <v>0</v>
      </c>
      <c r="K188" s="128"/>
      <c r="L188" s="25"/>
      <c r="M188" s="129" t="s">
        <v>1</v>
      </c>
      <c r="N188" s="130" t="s">
        <v>36</v>
      </c>
      <c r="O188" s="131">
        <v>0.105</v>
      </c>
      <c r="P188" s="131">
        <f>O188*H188</f>
        <v>0.105</v>
      </c>
      <c r="Q188" s="131">
        <v>0</v>
      </c>
      <c r="R188" s="131">
        <f>Q188*H188</f>
        <v>0</v>
      </c>
      <c r="S188" s="131">
        <v>4.0000000000000002E-4</v>
      </c>
      <c r="T188" s="132">
        <f>S188*H188</f>
        <v>4.0000000000000002E-4</v>
      </c>
      <c r="AR188" s="133" t="s">
        <v>122</v>
      </c>
      <c r="AT188" s="133" t="s">
        <v>120</v>
      </c>
      <c r="AU188" s="133" t="s">
        <v>81</v>
      </c>
      <c r="AY188" s="13" t="s">
        <v>116</v>
      </c>
      <c r="BE188" s="134">
        <f>IF(N188="základní",J188,0)</f>
        <v>0</v>
      </c>
      <c r="BF188" s="134">
        <f>IF(N188="snížená",J188,0)</f>
        <v>0</v>
      </c>
      <c r="BG188" s="134">
        <f>IF(N188="zákl. přenesená",J188,0)</f>
        <v>0</v>
      </c>
      <c r="BH188" s="134">
        <f>IF(N188="sníž. přenesená",J188,0)</f>
        <v>0</v>
      </c>
      <c r="BI188" s="134">
        <f>IF(N188="nulová",J188,0)</f>
        <v>0</v>
      </c>
      <c r="BJ188" s="13" t="s">
        <v>79</v>
      </c>
      <c r="BK188" s="134">
        <f>ROUND(I188*H188,2)</f>
        <v>0</v>
      </c>
      <c r="BL188" s="13" t="s">
        <v>122</v>
      </c>
      <c r="BM188" s="133" t="s">
        <v>216</v>
      </c>
    </row>
    <row r="189" spans="2:65" s="1" customFormat="1">
      <c r="B189" s="25"/>
      <c r="D189" s="135" t="s">
        <v>124</v>
      </c>
      <c r="F189" s="136" t="s">
        <v>311</v>
      </c>
      <c r="L189" s="25"/>
      <c r="M189" s="137"/>
      <c r="T189" s="48"/>
      <c r="AT189" s="13" t="s">
        <v>124</v>
      </c>
      <c r="AU189" s="13" t="s">
        <v>81</v>
      </c>
    </row>
    <row r="190" spans="2:65" s="11" customFormat="1" ht="25.9" customHeight="1">
      <c r="B190" s="110"/>
      <c r="D190" s="111" t="s">
        <v>70</v>
      </c>
      <c r="E190" s="112" t="s">
        <v>217</v>
      </c>
      <c r="F190" s="112" t="s">
        <v>218</v>
      </c>
      <c r="J190" s="113">
        <f>BK190</f>
        <v>0</v>
      </c>
      <c r="L190" s="110"/>
      <c r="M190" s="114"/>
      <c r="P190" s="115">
        <f>SUM(P191:P210)</f>
        <v>492</v>
      </c>
      <c r="R190" s="115">
        <f>SUM(R191:R210)</f>
        <v>0</v>
      </c>
      <c r="T190" s="116">
        <f>SUM(T191:T210)</f>
        <v>0</v>
      </c>
      <c r="AR190" s="111" t="s">
        <v>166</v>
      </c>
      <c r="AT190" s="117" t="s">
        <v>70</v>
      </c>
      <c r="AU190" s="117" t="s">
        <v>71</v>
      </c>
      <c r="AY190" s="111" t="s">
        <v>116</v>
      </c>
      <c r="BK190" s="118">
        <f>SUM(BK191:BK210)</f>
        <v>0</v>
      </c>
    </row>
    <row r="191" spans="2:65" s="1" customFormat="1" ht="16.5" customHeight="1">
      <c r="B191" s="121"/>
      <c r="C191" s="122" t="s">
        <v>219</v>
      </c>
      <c r="D191" s="122" t="s">
        <v>120</v>
      </c>
      <c r="E191" s="123" t="s">
        <v>317</v>
      </c>
      <c r="F191" s="124" t="s">
        <v>220</v>
      </c>
      <c r="G191" s="125" t="s">
        <v>221</v>
      </c>
      <c r="H191" s="126">
        <v>48</v>
      </c>
      <c r="I191" s="127"/>
      <c r="J191" s="127">
        <f>ROUND(I191*H191,2)</f>
        <v>0</v>
      </c>
      <c r="K191" s="128"/>
      <c r="L191" s="25"/>
      <c r="M191" s="129" t="s">
        <v>1</v>
      </c>
      <c r="N191" s="130" t="s">
        <v>36</v>
      </c>
      <c r="O191" s="131">
        <v>1</v>
      </c>
      <c r="P191" s="131">
        <f>O191*H191</f>
        <v>48</v>
      </c>
      <c r="Q191" s="131">
        <v>0</v>
      </c>
      <c r="R191" s="131">
        <f>Q191*H191</f>
        <v>0</v>
      </c>
      <c r="S191" s="131">
        <v>0</v>
      </c>
      <c r="T191" s="132">
        <f>S191*H191</f>
        <v>0</v>
      </c>
      <c r="AR191" s="133" t="s">
        <v>222</v>
      </c>
      <c r="AT191" s="133" t="s">
        <v>120</v>
      </c>
      <c r="AU191" s="133" t="s">
        <v>79</v>
      </c>
      <c r="AY191" s="13" t="s">
        <v>116</v>
      </c>
      <c r="BE191" s="134">
        <f>IF(N191="základní",J191,0)</f>
        <v>0</v>
      </c>
      <c r="BF191" s="134">
        <f>IF(N191="snížená",J191,0)</f>
        <v>0</v>
      </c>
      <c r="BG191" s="134">
        <f>IF(N191="zákl. přenesená",J191,0)</f>
        <v>0</v>
      </c>
      <c r="BH191" s="134">
        <f>IF(N191="sníž. přenesená",J191,0)</f>
        <v>0</v>
      </c>
      <c r="BI191" s="134">
        <f>IF(N191="nulová",J191,0)</f>
        <v>0</v>
      </c>
      <c r="BJ191" s="13" t="s">
        <v>79</v>
      </c>
      <c r="BK191" s="134">
        <f>ROUND(I191*H191,2)</f>
        <v>0</v>
      </c>
      <c r="BL191" s="13" t="s">
        <v>222</v>
      </c>
      <c r="BM191" s="133" t="s">
        <v>223</v>
      </c>
    </row>
    <row r="192" spans="2:65" s="1" customFormat="1" ht="19.5">
      <c r="B192" s="25"/>
      <c r="D192" s="135" t="s">
        <v>124</v>
      </c>
      <c r="F192" s="136" t="s">
        <v>224</v>
      </c>
      <c r="L192" s="25"/>
      <c r="M192" s="137"/>
      <c r="T192" s="48"/>
      <c r="AT192" s="13" t="s">
        <v>124</v>
      </c>
      <c r="AU192" s="13" t="s">
        <v>79</v>
      </c>
    </row>
    <row r="193" spans="2:65" s="1" customFormat="1" ht="16.5" customHeight="1">
      <c r="B193" s="121"/>
      <c r="C193" s="122" t="s">
        <v>225</v>
      </c>
      <c r="D193" s="122" t="s">
        <v>120</v>
      </c>
      <c r="E193" s="123" t="s">
        <v>318</v>
      </c>
      <c r="F193" s="124" t="s">
        <v>226</v>
      </c>
      <c r="G193" s="125" t="s">
        <v>221</v>
      </c>
      <c r="H193" s="126">
        <v>72</v>
      </c>
      <c r="I193" s="127"/>
      <c r="J193" s="127">
        <f>ROUND(I193*H193,2)</f>
        <v>0</v>
      </c>
      <c r="K193" s="128"/>
      <c r="L193" s="25"/>
      <c r="M193" s="129" t="s">
        <v>1</v>
      </c>
      <c r="N193" s="130" t="s">
        <v>36</v>
      </c>
      <c r="O193" s="131">
        <v>1</v>
      </c>
      <c r="P193" s="131">
        <f>O193*H193</f>
        <v>72</v>
      </c>
      <c r="Q193" s="131">
        <v>0</v>
      </c>
      <c r="R193" s="131">
        <f>Q193*H193</f>
        <v>0</v>
      </c>
      <c r="S193" s="131">
        <v>0</v>
      </c>
      <c r="T193" s="132">
        <f>S193*H193</f>
        <v>0</v>
      </c>
      <c r="AR193" s="133" t="s">
        <v>222</v>
      </c>
      <c r="AT193" s="133" t="s">
        <v>120</v>
      </c>
      <c r="AU193" s="133" t="s">
        <v>79</v>
      </c>
      <c r="AY193" s="13" t="s">
        <v>116</v>
      </c>
      <c r="BE193" s="134">
        <f>IF(N193="základní",J193,0)</f>
        <v>0</v>
      </c>
      <c r="BF193" s="134">
        <f>IF(N193="snížená",J193,0)</f>
        <v>0</v>
      </c>
      <c r="BG193" s="134">
        <f>IF(N193="zákl. přenesená",J193,0)</f>
        <v>0</v>
      </c>
      <c r="BH193" s="134">
        <f>IF(N193="sníž. přenesená",J193,0)</f>
        <v>0</v>
      </c>
      <c r="BI193" s="134">
        <f>IF(N193="nulová",J193,0)</f>
        <v>0</v>
      </c>
      <c r="BJ193" s="13" t="s">
        <v>79</v>
      </c>
      <c r="BK193" s="134">
        <f>ROUND(I193*H193,2)</f>
        <v>0</v>
      </c>
      <c r="BL193" s="13" t="s">
        <v>222</v>
      </c>
      <c r="BM193" s="133" t="s">
        <v>227</v>
      </c>
    </row>
    <row r="194" spans="2:65" s="1" customFormat="1" ht="19.5">
      <c r="B194" s="25"/>
      <c r="D194" s="135" t="s">
        <v>124</v>
      </c>
      <c r="F194" s="136" t="s">
        <v>228</v>
      </c>
      <c r="L194" s="25"/>
      <c r="M194" s="137"/>
      <c r="T194" s="48"/>
      <c r="AT194" s="13" t="s">
        <v>124</v>
      </c>
      <c r="AU194" s="13" t="s">
        <v>79</v>
      </c>
    </row>
    <row r="195" spans="2:65" s="1" customFormat="1" ht="16.5" customHeight="1">
      <c r="B195" s="121"/>
      <c r="C195" s="122" t="s">
        <v>229</v>
      </c>
      <c r="D195" s="122" t="s">
        <v>120</v>
      </c>
      <c r="E195" s="123" t="s">
        <v>319</v>
      </c>
      <c r="F195" s="124" t="s">
        <v>230</v>
      </c>
      <c r="G195" s="125" t="s">
        <v>221</v>
      </c>
      <c r="H195" s="126">
        <v>96</v>
      </c>
      <c r="I195" s="127"/>
      <c r="J195" s="127">
        <f>ROUND(I195*H195,2)</f>
        <v>0</v>
      </c>
      <c r="K195" s="128"/>
      <c r="L195" s="25"/>
      <c r="M195" s="129" t="s">
        <v>1</v>
      </c>
      <c r="N195" s="130" t="s">
        <v>36</v>
      </c>
      <c r="O195" s="131">
        <v>1</v>
      </c>
      <c r="P195" s="131">
        <f>O195*H195</f>
        <v>96</v>
      </c>
      <c r="Q195" s="131">
        <v>0</v>
      </c>
      <c r="R195" s="131">
        <f>Q195*H195</f>
        <v>0</v>
      </c>
      <c r="S195" s="131">
        <v>0</v>
      </c>
      <c r="T195" s="132">
        <f>S195*H195</f>
        <v>0</v>
      </c>
      <c r="AR195" s="133" t="s">
        <v>222</v>
      </c>
      <c r="AT195" s="133" t="s">
        <v>120</v>
      </c>
      <c r="AU195" s="133" t="s">
        <v>79</v>
      </c>
      <c r="AY195" s="13" t="s">
        <v>116</v>
      </c>
      <c r="BE195" s="134">
        <f>IF(N195="základní",J195,0)</f>
        <v>0</v>
      </c>
      <c r="BF195" s="134">
        <f>IF(N195="snížená",J195,0)</f>
        <v>0</v>
      </c>
      <c r="BG195" s="134">
        <f>IF(N195="zákl. přenesená",J195,0)</f>
        <v>0</v>
      </c>
      <c r="BH195" s="134">
        <f>IF(N195="sníž. přenesená",J195,0)</f>
        <v>0</v>
      </c>
      <c r="BI195" s="134">
        <f>IF(N195="nulová",J195,0)</f>
        <v>0</v>
      </c>
      <c r="BJ195" s="13" t="s">
        <v>79</v>
      </c>
      <c r="BK195" s="134">
        <f>ROUND(I195*H195,2)</f>
        <v>0</v>
      </c>
      <c r="BL195" s="13" t="s">
        <v>222</v>
      </c>
      <c r="BM195" s="133" t="s">
        <v>231</v>
      </c>
    </row>
    <row r="196" spans="2:65" s="1" customFormat="1" ht="19.5">
      <c r="B196" s="25"/>
      <c r="D196" s="135" t="s">
        <v>124</v>
      </c>
      <c r="F196" s="136" t="s">
        <v>232</v>
      </c>
      <c r="L196" s="25"/>
      <c r="M196" s="137"/>
      <c r="T196" s="48"/>
      <c r="AT196" s="13" t="s">
        <v>124</v>
      </c>
      <c r="AU196" s="13" t="s">
        <v>79</v>
      </c>
    </row>
    <row r="197" spans="2:65" s="1" customFormat="1" ht="16.5" customHeight="1">
      <c r="B197" s="121"/>
      <c r="C197" s="122" t="s">
        <v>233</v>
      </c>
      <c r="D197" s="122" t="s">
        <v>120</v>
      </c>
      <c r="E197" s="123" t="s">
        <v>320</v>
      </c>
      <c r="F197" s="124" t="s">
        <v>234</v>
      </c>
      <c r="G197" s="125" t="s">
        <v>221</v>
      </c>
      <c r="H197" s="126">
        <v>96</v>
      </c>
      <c r="I197" s="127"/>
      <c r="J197" s="127">
        <f>ROUND(I197*H197,2)</f>
        <v>0</v>
      </c>
      <c r="K197" s="128"/>
      <c r="L197" s="25"/>
      <c r="M197" s="129" t="s">
        <v>1</v>
      </c>
      <c r="N197" s="130" t="s">
        <v>36</v>
      </c>
      <c r="O197" s="131">
        <v>1</v>
      </c>
      <c r="P197" s="131">
        <f>O197*H197</f>
        <v>96</v>
      </c>
      <c r="Q197" s="131">
        <v>0</v>
      </c>
      <c r="R197" s="131">
        <f>Q197*H197</f>
        <v>0</v>
      </c>
      <c r="S197" s="131">
        <v>0</v>
      </c>
      <c r="T197" s="132">
        <f>S197*H197</f>
        <v>0</v>
      </c>
      <c r="AR197" s="133" t="s">
        <v>222</v>
      </c>
      <c r="AT197" s="133" t="s">
        <v>120</v>
      </c>
      <c r="AU197" s="133" t="s">
        <v>79</v>
      </c>
      <c r="AY197" s="13" t="s">
        <v>116</v>
      </c>
      <c r="BE197" s="134">
        <f>IF(N197="základní",J197,0)</f>
        <v>0</v>
      </c>
      <c r="BF197" s="134">
        <f>IF(N197="snížená",J197,0)</f>
        <v>0</v>
      </c>
      <c r="BG197" s="134">
        <f>IF(N197="zákl. přenesená",J197,0)</f>
        <v>0</v>
      </c>
      <c r="BH197" s="134">
        <f>IF(N197="sníž. přenesená",J197,0)</f>
        <v>0</v>
      </c>
      <c r="BI197" s="134">
        <f>IF(N197="nulová",J197,0)</f>
        <v>0</v>
      </c>
      <c r="BJ197" s="13" t="s">
        <v>79</v>
      </c>
      <c r="BK197" s="134">
        <f>ROUND(I197*H197,2)</f>
        <v>0</v>
      </c>
      <c r="BL197" s="13" t="s">
        <v>222</v>
      </c>
      <c r="BM197" s="133" t="s">
        <v>235</v>
      </c>
    </row>
    <row r="198" spans="2:65" s="1" customFormat="1" ht="19.5">
      <c r="B198" s="25"/>
      <c r="D198" s="135" t="s">
        <v>124</v>
      </c>
      <c r="F198" s="136" t="s">
        <v>236</v>
      </c>
      <c r="L198" s="25"/>
      <c r="M198" s="137"/>
      <c r="T198" s="48"/>
      <c r="AT198" s="13" t="s">
        <v>124</v>
      </c>
      <c r="AU198" s="13" t="s">
        <v>79</v>
      </c>
    </row>
    <row r="199" spans="2:65" s="1" customFormat="1" ht="16.5" customHeight="1">
      <c r="B199" s="121"/>
      <c r="C199" s="122" t="s">
        <v>237</v>
      </c>
      <c r="D199" s="122" t="s">
        <v>120</v>
      </c>
      <c r="E199" s="123" t="s">
        <v>321</v>
      </c>
      <c r="F199" s="124" t="s">
        <v>238</v>
      </c>
      <c r="G199" s="125" t="s">
        <v>221</v>
      </c>
      <c r="H199" s="126">
        <v>72</v>
      </c>
      <c r="I199" s="127"/>
      <c r="J199" s="127">
        <f>ROUND(I199*H199,2)</f>
        <v>0</v>
      </c>
      <c r="K199" s="128"/>
      <c r="L199" s="25"/>
      <c r="M199" s="129" t="s">
        <v>1</v>
      </c>
      <c r="N199" s="130" t="s">
        <v>36</v>
      </c>
      <c r="O199" s="131">
        <v>1</v>
      </c>
      <c r="P199" s="131">
        <f>O199*H199</f>
        <v>72</v>
      </c>
      <c r="Q199" s="131">
        <v>0</v>
      </c>
      <c r="R199" s="131">
        <f>Q199*H199</f>
        <v>0</v>
      </c>
      <c r="S199" s="131">
        <v>0</v>
      </c>
      <c r="T199" s="132">
        <f>S199*H199</f>
        <v>0</v>
      </c>
      <c r="AR199" s="133" t="s">
        <v>222</v>
      </c>
      <c r="AT199" s="133" t="s">
        <v>120</v>
      </c>
      <c r="AU199" s="133" t="s">
        <v>79</v>
      </c>
      <c r="AY199" s="13" t="s">
        <v>116</v>
      </c>
      <c r="BE199" s="134">
        <f>IF(N199="základní",J199,0)</f>
        <v>0</v>
      </c>
      <c r="BF199" s="134">
        <f>IF(N199="snížená",J199,0)</f>
        <v>0</v>
      </c>
      <c r="BG199" s="134">
        <f>IF(N199="zákl. přenesená",J199,0)</f>
        <v>0</v>
      </c>
      <c r="BH199" s="134">
        <f>IF(N199="sníž. přenesená",J199,0)</f>
        <v>0</v>
      </c>
      <c r="BI199" s="134">
        <f>IF(N199="nulová",J199,0)</f>
        <v>0</v>
      </c>
      <c r="BJ199" s="13" t="s">
        <v>79</v>
      </c>
      <c r="BK199" s="134">
        <f>ROUND(I199*H199,2)</f>
        <v>0</v>
      </c>
      <c r="BL199" s="13" t="s">
        <v>222</v>
      </c>
      <c r="BM199" s="133" t="s">
        <v>239</v>
      </c>
    </row>
    <row r="200" spans="2:65" s="1" customFormat="1" ht="19.5">
      <c r="B200" s="25"/>
      <c r="D200" s="135" t="s">
        <v>124</v>
      </c>
      <c r="F200" s="136" t="s">
        <v>240</v>
      </c>
      <c r="L200" s="25"/>
      <c r="M200" s="137"/>
      <c r="T200" s="48"/>
      <c r="AT200" s="13" t="s">
        <v>124</v>
      </c>
      <c r="AU200" s="13" t="s">
        <v>79</v>
      </c>
    </row>
    <row r="201" spans="2:65" s="1" customFormat="1" ht="21.75" customHeight="1">
      <c r="B201" s="121"/>
      <c r="C201" s="122" t="s">
        <v>241</v>
      </c>
      <c r="D201" s="122" t="s">
        <v>120</v>
      </c>
      <c r="E201" s="123" t="s">
        <v>322</v>
      </c>
      <c r="F201" s="124" t="s">
        <v>242</v>
      </c>
      <c r="G201" s="125" t="s">
        <v>221</v>
      </c>
      <c r="H201" s="126">
        <v>24</v>
      </c>
      <c r="I201" s="127"/>
      <c r="J201" s="127">
        <f>ROUND(I201*H201,2)</f>
        <v>0</v>
      </c>
      <c r="K201" s="128"/>
      <c r="L201" s="25"/>
      <c r="M201" s="129" t="s">
        <v>1</v>
      </c>
      <c r="N201" s="130" t="s">
        <v>36</v>
      </c>
      <c r="O201" s="131">
        <v>1</v>
      </c>
      <c r="P201" s="131">
        <f>O201*H201</f>
        <v>24</v>
      </c>
      <c r="Q201" s="131">
        <v>0</v>
      </c>
      <c r="R201" s="131">
        <f>Q201*H201</f>
        <v>0</v>
      </c>
      <c r="S201" s="131">
        <v>0</v>
      </c>
      <c r="T201" s="132">
        <f>S201*H201</f>
        <v>0</v>
      </c>
      <c r="AR201" s="133" t="s">
        <v>222</v>
      </c>
      <c r="AT201" s="133" t="s">
        <v>120</v>
      </c>
      <c r="AU201" s="133" t="s">
        <v>79</v>
      </c>
      <c r="AY201" s="13" t="s">
        <v>116</v>
      </c>
      <c r="BE201" s="134">
        <f>IF(N201="základní",J201,0)</f>
        <v>0</v>
      </c>
      <c r="BF201" s="134">
        <f>IF(N201="snížená",J201,0)</f>
        <v>0</v>
      </c>
      <c r="BG201" s="134">
        <f>IF(N201="zákl. přenesená",J201,0)</f>
        <v>0</v>
      </c>
      <c r="BH201" s="134">
        <f>IF(N201="sníž. přenesená",J201,0)</f>
        <v>0</v>
      </c>
      <c r="BI201" s="134">
        <f>IF(N201="nulová",J201,0)</f>
        <v>0</v>
      </c>
      <c r="BJ201" s="13" t="s">
        <v>79</v>
      </c>
      <c r="BK201" s="134">
        <f>ROUND(I201*H201,2)</f>
        <v>0</v>
      </c>
      <c r="BL201" s="13" t="s">
        <v>222</v>
      </c>
      <c r="BM201" s="133" t="s">
        <v>243</v>
      </c>
    </row>
    <row r="202" spans="2:65" s="1" customFormat="1" ht="19.5">
      <c r="B202" s="25"/>
      <c r="D202" s="135" t="s">
        <v>124</v>
      </c>
      <c r="F202" s="136" t="s">
        <v>244</v>
      </c>
      <c r="L202" s="25"/>
      <c r="M202" s="137"/>
      <c r="T202" s="48"/>
      <c r="AT202" s="13" t="s">
        <v>124</v>
      </c>
      <c r="AU202" s="13" t="s">
        <v>79</v>
      </c>
    </row>
    <row r="203" spans="2:65" s="1" customFormat="1" ht="24.2" customHeight="1">
      <c r="B203" s="121"/>
      <c r="C203" s="122" t="s">
        <v>245</v>
      </c>
      <c r="D203" s="122" t="s">
        <v>120</v>
      </c>
      <c r="E203" s="123" t="s">
        <v>323</v>
      </c>
      <c r="F203" s="124" t="s">
        <v>246</v>
      </c>
      <c r="G203" s="125" t="s">
        <v>221</v>
      </c>
      <c r="H203" s="126">
        <v>24</v>
      </c>
      <c r="I203" s="127"/>
      <c r="J203" s="127">
        <f>ROUND(I203*H203,2)</f>
        <v>0</v>
      </c>
      <c r="K203" s="128"/>
      <c r="L203" s="25"/>
      <c r="M203" s="129" t="s">
        <v>1</v>
      </c>
      <c r="N203" s="130" t="s">
        <v>36</v>
      </c>
      <c r="O203" s="131">
        <v>1</v>
      </c>
      <c r="P203" s="131">
        <f>O203*H203</f>
        <v>24</v>
      </c>
      <c r="Q203" s="131">
        <v>0</v>
      </c>
      <c r="R203" s="131">
        <f>Q203*H203</f>
        <v>0</v>
      </c>
      <c r="S203" s="131">
        <v>0</v>
      </c>
      <c r="T203" s="132">
        <f>S203*H203</f>
        <v>0</v>
      </c>
      <c r="AR203" s="133" t="s">
        <v>222</v>
      </c>
      <c r="AT203" s="133" t="s">
        <v>120</v>
      </c>
      <c r="AU203" s="133" t="s">
        <v>79</v>
      </c>
      <c r="AY203" s="13" t="s">
        <v>116</v>
      </c>
      <c r="BE203" s="134">
        <f>IF(N203="základní",J203,0)</f>
        <v>0</v>
      </c>
      <c r="BF203" s="134">
        <f>IF(N203="snížená",J203,0)</f>
        <v>0</v>
      </c>
      <c r="BG203" s="134">
        <f>IF(N203="zákl. přenesená",J203,0)</f>
        <v>0</v>
      </c>
      <c r="BH203" s="134">
        <f>IF(N203="sníž. přenesená",J203,0)</f>
        <v>0</v>
      </c>
      <c r="BI203" s="134">
        <f>IF(N203="nulová",J203,0)</f>
        <v>0</v>
      </c>
      <c r="BJ203" s="13" t="s">
        <v>79</v>
      </c>
      <c r="BK203" s="134">
        <f>ROUND(I203*H203,2)</f>
        <v>0</v>
      </c>
      <c r="BL203" s="13" t="s">
        <v>222</v>
      </c>
      <c r="BM203" s="133" t="s">
        <v>247</v>
      </c>
    </row>
    <row r="204" spans="2:65" s="1" customFormat="1" ht="19.5">
      <c r="B204" s="25"/>
      <c r="D204" s="135" t="s">
        <v>124</v>
      </c>
      <c r="F204" s="136" t="s">
        <v>248</v>
      </c>
      <c r="L204" s="25"/>
      <c r="M204" s="137"/>
      <c r="T204" s="48"/>
      <c r="AT204" s="13" t="s">
        <v>124</v>
      </c>
      <c r="AU204" s="13" t="s">
        <v>79</v>
      </c>
    </row>
    <row r="205" spans="2:65" s="1" customFormat="1" ht="24.2" customHeight="1">
      <c r="B205" s="121"/>
      <c r="C205" s="122" t="s">
        <v>249</v>
      </c>
      <c r="D205" s="122" t="s">
        <v>120</v>
      </c>
      <c r="E205" s="123" t="s">
        <v>324</v>
      </c>
      <c r="F205" s="124" t="s">
        <v>250</v>
      </c>
      <c r="G205" s="125" t="s">
        <v>221</v>
      </c>
      <c r="H205" s="126">
        <v>48</v>
      </c>
      <c r="I205" s="127"/>
      <c r="J205" s="127">
        <f>ROUND(I205*H205,2)</f>
        <v>0</v>
      </c>
      <c r="K205" s="128"/>
      <c r="L205" s="25"/>
      <c r="M205" s="129" t="s">
        <v>1</v>
      </c>
      <c r="N205" s="130" t="s">
        <v>36</v>
      </c>
      <c r="O205" s="131">
        <v>1</v>
      </c>
      <c r="P205" s="131">
        <f>O205*H205</f>
        <v>48</v>
      </c>
      <c r="Q205" s="131">
        <v>0</v>
      </c>
      <c r="R205" s="131">
        <f>Q205*H205</f>
        <v>0</v>
      </c>
      <c r="S205" s="131">
        <v>0</v>
      </c>
      <c r="T205" s="132">
        <f>S205*H205</f>
        <v>0</v>
      </c>
      <c r="AR205" s="133" t="s">
        <v>222</v>
      </c>
      <c r="AT205" s="133" t="s">
        <v>120</v>
      </c>
      <c r="AU205" s="133" t="s">
        <v>79</v>
      </c>
      <c r="AY205" s="13" t="s">
        <v>116</v>
      </c>
      <c r="BE205" s="134">
        <f>IF(N205="základní",J205,0)</f>
        <v>0</v>
      </c>
      <c r="BF205" s="134">
        <f>IF(N205="snížená",J205,0)</f>
        <v>0</v>
      </c>
      <c r="BG205" s="134">
        <f>IF(N205="zákl. přenesená",J205,0)</f>
        <v>0</v>
      </c>
      <c r="BH205" s="134">
        <f>IF(N205="sníž. přenesená",J205,0)</f>
        <v>0</v>
      </c>
      <c r="BI205" s="134">
        <f>IF(N205="nulová",J205,0)</f>
        <v>0</v>
      </c>
      <c r="BJ205" s="13" t="s">
        <v>79</v>
      </c>
      <c r="BK205" s="134">
        <f>ROUND(I205*H205,2)</f>
        <v>0</v>
      </c>
      <c r="BL205" s="13" t="s">
        <v>222</v>
      </c>
      <c r="BM205" s="133" t="s">
        <v>251</v>
      </c>
    </row>
    <row r="206" spans="2:65" s="1" customFormat="1" ht="19.5">
      <c r="B206" s="25"/>
      <c r="D206" s="135" t="s">
        <v>124</v>
      </c>
      <c r="F206" s="136" t="s">
        <v>252</v>
      </c>
      <c r="L206" s="25"/>
      <c r="M206" s="137"/>
      <c r="T206" s="48"/>
      <c r="AT206" s="13" t="s">
        <v>124</v>
      </c>
      <c r="AU206" s="13" t="s">
        <v>79</v>
      </c>
    </row>
    <row r="207" spans="2:65" s="1" customFormat="1" ht="21.75" customHeight="1">
      <c r="B207" s="121"/>
      <c r="C207" s="122" t="s">
        <v>253</v>
      </c>
      <c r="D207" s="122" t="s">
        <v>120</v>
      </c>
      <c r="E207" s="123" t="s">
        <v>325</v>
      </c>
      <c r="F207" s="124" t="s">
        <v>254</v>
      </c>
      <c r="G207" s="125" t="s">
        <v>221</v>
      </c>
      <c r="H207" s="126">
        <v>6</v>
      </c>
      <c r="I207" s="127"/>
      <c r="J207" s="127">
        <f>ROUND(I207*H207,2)</f>
        <v>0</v>
      </c>
      <c r="K207" s="128"/>
      <c r="L207" s="25"/>
      <c r="M207" s="129" t="s">
        <v>1</v>
      </c>
      <c r="N207" s="130" t="s">
        <v>36</v>
      </c>
      <c r="O207" s="131">
        <v>1</v>
      </c>
      <c r="P207" s="131">
        <f>O207*H207</f>
        <v>6</v>
      </c>
      <c r="Q207" s="131">
        <v>0</v>
      </c>
      <c r="R207" s="131">
        <f>Q207*H207</f>
        <v>0</v>
      </c>
      <c r="S207" s="131">
        <v>0</v>
      </c>
      <c r="T207" s="132">
        <f>S207*H207</f>
        <v>0</v>
      </c>
      <c r="AR207" s="133" t="s">
        <v>222</v>
      </c>
      <c r="AT207" s="133" t="s">
        <v>120</v>
      </c>
      <c r="AU207" s="133" t="s">
        <v>79</v>
      </c>
      <c r="AY207" s="13" t="s">
        <v>116</v>
      </c>
      <c r="BE207" s="134">
        <f>IF(N207="základní",J207,0)</f>
        <v>0</v>
      </c>
      <c r="BF207" s="134">
        <f>IF(N207="snížená",J207,0)</f>
        <v>0</v>
      </c>
      <c r="BG207" s="134">
        <f>IF(N207="zákl. přenesená",J207,0)</f>
        <v>0</v>
      </c>
      <c r="BH207" s="134">
        <f>IF(N207="sníž. přenesená",J207,0)</f>
        <v>0</v>
      </c>
      <c r="BI207" s="134">
        <f>IF(N207="nulová",J207,0)</f>
        <v>0</v>
      </c>
      <c r="BJ207" s="13" t="s">
        <v>79</v>
      </c>
      <c r="BK207" s="134">
        <f>ROUND(I207*H207,2)</f>
        <v>0</v>
      </c>
      <c r="BL207" s="13" t="s">
        <v>222</v>
      </c>
      <c r="BM207" s="133" t="s">
        <v>255</v>
      </c>
    </row>
    <row r="208" spans="2:65" s="1" customFormat="1" ht="19.5">
      <c r="B208" s="25"/>
      <c r="D208" s="135" t="s">
        <v>124</v>
      </c>
      <c r="F208" s="136" t="s">
        <v>256</v>
      </c>
      <c r="L208" s="25"/>
      <c r="M208" s="137"/>
      <c r="T208" s="48"/>
      <c r="AT208" s="13" t="s">
        <v>124</v>
      </c>
      <c r="AU208" s="13" t="s">
        <v>79</v>
      </c>
    </row>
    <row r="209" spans="2:65" s="1" customFormat="1" ht="16.5" customHeight="1">
      <c r="B209" s="121"/>
      <c r="C209" s="122" t="s">
        <v>257</v>
      </c>
      <c r="D209" s="122" t="s">
        <v>120</v>
      </c>
      <c r="E209" s="123" t="s">
        <v>326</v>
      </c>
      <c r="F209" s="124" t="s">
        <v>258</v>
      </c>
      <c r="G209" s="125" t="s">
        <v>221</v>
      </c>
      <c r="H209" s="126">
        <v>6</v>
      </c>
      <c r="I209" s="127"/>
      <c r="J209" s="127">
        <f>ROUND(I209*H209,2)</f>
        <v>0</v>
      </c>
      <c r="K209" s="128"/>
      <c r="L209" s="25"/>
      <c r="M209" s="129" t="s">
        <v>1</v>
      </c>
      <c r="N209" s="130" t="s">
        <v>36</v>
      </c>
      <c r="O209" s="131">
        <v>1</v>
      </c>
      <c r="P209" s="131">
        <f>O209*H209</f>
        <v>6</v>
      </c>
      <c r="Q209" s="131">
        <v>0</v>
      </c>
      <c r="R209" s="131">
        <f>Q209*H209</f>
        <v>0</v>
      </c>
      <c r="S209" s="131">
        <v>0</v>
      </c>
      <c r="T209" s="132">
        <f>S209*H209</f>
        <v>0</v>
      </c>
      <c r="AR209" s="133" t="s">
        <v>222</v>
      </c>
      <c r="AT209" s="133" t="s">
        <v>120</v>
      </c>
      <c r="AU209" s="133" t="s">
        <v>79</v>
      </c>
      <c r="AY209" s="13" t="s">
        <v>116</v>
      </c>
      <c r="BE209" s="134">
        <f>IF(N209="základní",J209,0)</f>
        <v>0</v>
      </c>
      <c r="BF209" s="134">
        <f>IF(N209="snížená",J209,0)</f>
        <v>0</v>
      </c>
      <c r="BG209" s="134">
        <f>IF(N209="zákl. přenesená",J209,0)</f>
        <v>0</v>
      </c>
      <c r="BH209" s="134">
        <f>IF(N209="sníž. přenesená",J209,0)</f>
        <v>0</v>
      </c>
      <c r="BI209" s="134">
        <f>IF(N209="nulová",J209,0)</f>
        <v>0</v>
      </c>
      <c r="BJ209" s="13" t="s">
        <v>79</v>
      </c>
      <c r="BK209" s="134">
        <f>ROUND(I209*H209,2)</f>
        <v>0</v>
      </c>
      <c r="BL209" s="13" t="s">
        <v>222</v>
      </c>
      <c r="BM209" s="133" t="s">
        <v>259</v>
      </c>
    </row>
    <row r="210" spans="2:65" s="1" customFormat="1" ht="19.5">
      <c r="B210" s="25"/>
      <c r="D210" s="135" t="s">
        <v>124</v>
      </c>
      <c r="F210" s="136" t="s">
        <v>260</v>
      </c>
      <c r="L210" s="25"/>
      <c r="M210" s="137"/>
      <c r="T210" s="48"/>
      <c r="AT210" s="13" t="s">
        <v>124</v>
      </c>
      <c r="AU210" s="13" t="s">
        <v>79</v>
      </c>
    </row>
    <row r="211" spans="2:65" s="11" customFormat="1" ht="25.9" customHeight="1">
      <c r="B211" s="110"/>
      <c r="D211" s="111" t="s">
        <v>70</v>
      </c>
      <c r="E211" s="112" t="s">
        <v>261</v>
      </c>
      <c r="F211" s="112" t="s">
        <v>262</v>
      </c>
      <c r="J211" s="113">
        <f>BK211</f>
        <v>0</v>
      </c>
      <c r="L211" s="110"/>
      <c r="M211" s="114"/>
      <c r="P211" s="115">
        <f>P212+P215+P218</f>
        <v>0</v>
      </c>
      <c r="R211" s="115">
        <f>R212+R215+R218</f>
        <v>0</v>
      </c>
      <c r="T211" s="116">
        <f>T212+T215+T218</f>
        <v>0</v>
      </c>
      <c r="AR211" s="111" t="s">
        <v>125</v>
      </c>
      <c r="AT211" s="117" t="s">
        <v>70</v>
      </c>
      <c r="AU211" s="117" t="s">
        <v>71</v>
      </c>
      <c r="AY211" s="111" t="s">
        <v>116</v>
      </c>
      <c r="BK211" s="118">
        <f>BK212+BK215+BK218</f>
        <v>0</v>
      </c>
    </row>
    <row r="212" spans="2:65" s="11" customFormat="1" ht="22.9" customHeight="1">
      <c r="B212" s="110"/>
      <c r="D212" s="111" t="s">
        <v>70</v>
      </c>
      <c r="E212" s="119" t="s">
        <v>263</v>
      </c>
      <c r="F212" s="119" t="s">
        <v>264</v>
      </c>
      <c r="J212" s="120">
        <f>BK212</f>
        <v>0</v>
      </c>
      <c r="L212" s="110"/>
      <c r="M212" s="114"/>
      <c r="P212" s="115">
        <f>SUM(P213:P214)</f>
        <v>0</v>
      </c>
      <c r="R212" s="115">
        <f>SUM(R213:R214)</f>
        <v>0</v>
      </c>
      <c r="T212" s="116">
        <f>SUM(T213:T214)</f>
        <v>0</v>
      </c>
      <c r="AR212" s="111" t="s">
        <v>125</v>
      </c>
      <c r="AT212" s="117" t="s">
        <v>70</v>
      </c>
      <c r="AU212" s="117" t="s">
        <v>79</v>
      </c>
      <c r="AY212" s="111" t="s">
        <v>116</v>
      </c>
      <c r="BK212" s="118">
        <f>SUM(BK213:BK214)</f>
        <v>0</v>
      </c>
    </row>
    <row r="213" spans="2:65" s="1" customFormat="1" ht="16.5" customHeight="1">
      <c r="B213" s="121"/>
      <c r="C213" s="122" t="s">
        <v>265</v>
      </c>
      <c r="D213" s="122" t="s">
        <v>120</v>
      </c>
      <c r="E213" s="123" t="s">
        <v>327</v>
      </c>
      <c r="F213" s="124" t="s">
        <v>266</v>
      </c>
      <c r="G213" s="125" t="s">
        <v>121</v>
      </c>
      <c r="H213" s="126">
        <v>1</v>
      </c>
      <c r="I213" s="127"/>
      <c r="J213" s="127">
        <f>ROUND(I213*H213,2)</f>
        <v>0</v>
      </c>
      <c r="K213" s="128"/>
      <c r="L213" s="25"/>
      <c r="M213" s="129" t="s">
        <v>1</v>
      </c>
      <c r="N213" s="130" t="s">
        <v>36</v>
      </c>
      <c r="O213" s="131">
        <v>0</v>
      </c>
      <c r="P213" s="131">
        <f>O213*H213</f>
        <v>0</v>
      </c>
      <c r="Q213" s="131">
        <v>0</v>
      </c>
      <c r="R213" s="131">
        <f>Q213*H213</f>
        <v>0</v>
      </c>
      <c r="S213" s="131">
        <v>0</v>
      </c>
      <c r="T213" s="132">
        <f>S213*H213</f>
        <v>0</v>
      </c>
      <c r="AR213" s="133" t="s">
        <v>267</v>
      </c>
      <c r="AT213" s="133" t="s">
        <v>120</v>
      </c>
      <c r="AU213" s="133" t="s">
        <v>81</v>
      </c>
      <c r="AY213" s="13" t="s">
        <v>116</v>
      </c>
      <c r="BE213" s="134">
        <f>IF(N213="základní",J213,0)</f>
        <v>0</v>
      </c>
      <c r="BF213" s="134">
        <f>IF(N213="snížená",J213,0)</f>
        <v>0</v>
      </c>
      <c r="BG213" s="134">
        <f>IF(N213="zákl. přenesená",J213,0)</f>
        <v>0</v>
      </c>
      <c r="BH213" s="134">
        <f>IF(N213="sníž. přenesená",J213,0)</f>
        <v>0</v>
      </c>
      <c r="BI213" s="134">
        <f>IF(N213="nulová",J213,0)</f>
        <v>0</v>
      </c>
      <c r="BJ213" s="13" t="s">
        <v>79</v>
      </c>
      <c r="BK213" s="134">
        <f>ROUND(I213*H213,2)</f>
        <v>0</v>
      </c>
      <c r="BL213" s="13" t="s">
        <v>267</v>
      </c>
      <c r="BM213" s="133" t="s">
        <v>268</v>
      </c>
    </row>
    <row r="214" spans="2:65" s="1" customFormat="1">
      <c r="B214" s="25"/>
      <c r="D214" s="135" t="s">
        <v>124</v>
      </c>
      <c r="F214" s="136" t="s">
        <v>266</v>
      </c>
      <c r="L214" s="25"/>
      <c r="M214" s="137"/>
      <c r="T214" s="48"/>
      <c r="AT214" s="13" t="s">
        <v>124</v>
      </c>
      <c r="AU214" s="13" t="s">
        <v>81</v>
      </c>
    </row>
    <row r="215" spans="2:65" s="11" customFormat="1" ht="22.9" customHeight="1">
      <c r="B215" s="110"/>
      <c r="D215" s="111" t="s">
        <v>70</v>
      </c>
      <c r="E215" s="119" t="s">
        <v>269</v>
      </c>
      <c r="F215" s="119" t="s">
        <v>270</v>
      </c>
      <c r="J215" s="120">
        <f>BK215</f>
        <v>0</v>
      </c>
      <c r="L215" s="110"/>
      <c r="M215" s="114"/>
      <c r="P215" s="115">
        <f>SUM(P216:P217)</f>
        <v>0</v>
      </c>
      <c r="R215" s="115">
        <f>SUM(R216:R217)</f>
        <v>0</v>
      </c>
      <c r="T215" s="116">
        <f>SUM(T216:T217)</f>
        <v>0</v>
      </c>
      <c r="AR215" s="111" t="s">
        <v>125</v>
      </c>
      <c r="AT215" s="117" t="s">
        <v>70</v>
      </c>
      <c r="AU215" s="117" t="s">
        <v>79</v>
      </c>
      <c r="AY215" s="111" t="s">
        <v>116</v>
      </c>
      <c r="BK215" s="118">
        <f>SUM(BK216:BK217)</f>
        <v>0</v>
      </c>
    </row>
    <row r="216" spans="2:65" s="1" customFormat="1" ht="16.5" customHeight="1">
      <c r="B216" s="121"/>
      <c r="C216" s="122" t="s">
        <v>271</v>
      </c>
      <c r="D216" s="122" t="s">
        <v>120</v>
      </c>
      <c r="E216" s="123" t="s">
        <v>328</v>
      </c>
      <c r="F216" s="124" t="s">
        <v>270</v>
      </c>
      <c r="G216" s="125" t="s">
        <v>121</v>
      </c>
      <c r="H216" s="126">
        <v>1</v>
      </c>
      <c r="I216" s="127"/>
      <c r="J216" s="127">
        <f>ROUND(I216*H216,2)</f>
        <v>0</v>
      </c>
      <c r="K216" s="128"/>
      <c r="L216" s="25"/>
      <c r="M216" s="129" t="s">
        <v>1</v>
      </c>
      <c r="N216" s="130" t="s">
        <v>36</v>
      </c>
      <c r="O216" s="131">
        <v>0</v>
      </c>
      <c r="P216" s="131">
        <f>O216*H216</f>
        <v>0</v>
      </c>
      <c r="Q216" s="131">
        <v>0</v>
      </c>
      <c r="R216" s="131">
        <f>Q216*H216</f>
        <v>0</v>
      </c>
      <c r="S216" s="131">
        <v>0</v>
      </c>
      <c r="T216" s="132">
        <f>S216*H216</f>
        <v>0</v>
      </c>
      <c r="AR216" s="133" t="s">
        <v>267</v>
      </c>
      <c r="AT216" s="133" t="s">
        <v>120</v>
      </c>
      <c r="AU216" s="133" t="s">
        <v>81</v>
      </c>
      <c r="AY216" s="13" t="s">
        <v>116</v>
      </c>
      <c r="BE216" s="134">
        <f>IF(N216="základní",J216,0)</f>
        <v>0</v>
      </c>
      <c r="BF216" s="134">
        <f>IF(N216="snížená",J216,0)</f>
        <v>0</v>
      </c>
      <c r="BG216" s="134">
        <f>IF(N216="zákl. přenesená",J216,0)</f>
        <v>0</v>
      </c>
      <c r="BH216" s="134">
        <f>IF(N216="sníž. přenesená",J216,0)</f>
        <v>0</v>
      </c>
      <c r="BI216" s="134">
        <f>IF(N216="nulová",J216,0)</f>
        <v>0</v>
      </c>
      <c r="BJ216" s="13" t="s">
        <v>79</v>
      </c>
      <c r="BK216" s="134">
        <f>ROUND(I216*H216,2)</f>
        <v>0</v>
      </c>
      <c r="BL216" s="13" t="s">
        <v>267</v>
      </c>
      <c r="BM216" s="133" t="s">
        <v>272</v>
      </c>
    </row>
    <row r="217" spans="2:65" s="1" customFormat="1">
      <c r="B217" s="25"/>
      <c r="D217" s="135" t="s">
        <v>124</v>
      </c>
      <c r="F217" s="136" t="s">
        <v>270</v>
      </c>
      <c r="L217" s="25"/>
      <c r="M217" s="137"/>
      <c r="T217" s="48"/>
      <c r="AT217" s="13" t="s">
        <v>124</v>
      </c>
      <c r="AU217" s="13" t="s">
        <v>81</v>
      </c>
    </row>
    <row r="218" spans="2:65" s="11" customFormat="1" ht="22.9" customHeight="1">
      <c r="B218" s="110"/>
      <c r="D218" s="111" t="s">
        <v>70</v>
      </c>
      <c r="E218" s="119" t="s">
        <v>273</v>
      </c>
      <c r="F218" s="119" t="s">
        <v>274</v>
      </c>
      <c r="J218" s="120">
        <f>BK218</f>
        <v>0</v>
      </c>
      <c r="L218" s="110"/>
      <c r="M218" s="114"/>
      <c r="P218" s="115">
        <f>SUM(P219:P224)</f>
        <v>0</v>
      </c>
      <c r="R218" s="115">
        <f>SUM(R219:R224)</f>
        <v>0</v>
      </c>
      <c r="T218" s="116">
        <f>SUM(T219:T224)</f>
        <v>0</v>
      </c>
      <c r="AR218" s="111" t="s">
        <v>125</v>
      </c>
      <c r="AT218" s="117" t="s">
        <v>70</v>
      </c>
      <c r="AU218" s="117" t="s">
        <v>79</v>
      </c>
      <c r="AY218" s="111" t="s">
        <v>116</v>
      </c>
      <c r="BK218" s="118">
        <f>SUM(BK219:BK224)</f>
        <v>0</v>
      </c>
    </row>
    <row r="219" spans="2:65" s="1" customFormat="1" ht="16.5" customHeight="1">
      <c r="B219" s="121"/>
      <c r="C219" s="122" t="s">
        <v>275</v>
      </c>
      <c r="D219" s="122" t="s">
        <v>120</v>
      </c>
      <c r="E219" s="123" t="s">
        <v>329</v>
      </c>
      <c r="F219" s="124" t="s">
        <v>274</v>
      </c>
      <c r="G219" s="125" t="s">
        <v>221</v>
      </c>
      <c r="H219" s="126">
        <v>8</v>
      </c>
      <c r="I219" s="127"/>
      <c r="J219" s="127">
        <f>ROUND(I219*H219,2)</f>
        <v>0</v>
      </c>
      <c r="K219" s="128"/>
      <c r="L219" s="25"/>
      <c r="M219" s="129" t="s">
        <v>1</v>
      </c>
      <c r="N219" s="130" t="s">
        <v>36</v>
      </c>
      <c r="O219" s="131">
        <v>0</v>
      </c>
      <c r="P219" s="131">
        <f>O219*H219</f>
        <v>0</v>
      </c>
      <c r="Q219" s="131">
        <v>0</v>
      </c>
      <c r="R219" s="131">
        <f>Q219*H219</f>
        <v>0</v>
      </c>
      <c r="S219" s="131">
        <v>0</v>
      </c>
      <c r="T219" s="132">
        <f>S219*H219</f>
        <v>0</v>
      </c>
      <c r="AR219" s="133" t="s">
        <v>267</v>
      </c>
      <c r="AT219" s="133" t="s">
        <v>120</v>
      </c>
      <c r="AU219" s="133" t="s">
        <v>81</v>
      </c>
      <c r="AY219" s="13" t="s">
        <v>116</v>
      </c>
      <c r="BE219" s="134">
        <f>IF(N219="základní",J219,0)</f>
        <v>0</v>
      </c>
      <c r="BF219" s="134">
        <f>IF(N219="snížená",J219,0)</f>
        <v>0</v>
      </c>
      <c r="BG219" s="134">
        <f>IF(N219="zákl. přenesená",J219,0)</f>
        <v>0</v>
      </c>
      <c r="BH219" s="134">
        <f>IF(N219="sníž. přenesená",J219,0)</f>
        <v>0</v>
      </c>
      <c r="BI219" s="134">
        <f>IF(N219="nulová",J219,0)</f>
        <v>0</v>
      </c>
      <c r="BJ219" s="13" t="s">
        <v>79</v>
      </c>
      <c r="BK219" s="134">
        <f>ROUND(I219*H219,2)</f>
        <v>0</v>
      </c>
      <c r="BL219" s="13" t="s">
        <v>267</v>
      </c>
      <c r="BM219" s="133" t="s">
        <v>276</v>
      </c>
    </row>
    <row r="220" spans="2:65" s="1" customFormat="1">
      <c r="B220" s="25"/>
      <c r="D220" s="135" t="s">
        <v>124</v>
      </c>
      <c r="F220" s="136" t="s">
        <v>274</v>
      </c>
      <c r="L220" s="25"/>
      <c r="M220" s="137"/>
      <c r="T220" s="48"/>
      <c r="AT220" s="13" t="s">
        <v>124</v>
      </c>
      <c r="AU220" s="13" t="s">
        <v>81</v>
      </c>
    </row>
    <row r="221" spans="2:65" s="1" customFormat="1" ht="16.5" customHeight="1">
      <c r="B221" s="121"/>
      <c r="C221" s="122" t="s">
        <v>277</v>
      </c>
      <c r="D221" s="122" t="s">
        <v>120</v>
      </c>
      <c r="E221" s="123" t="s">
        <v>330</v>
      </c>
      <c r="F221" s="124" t="s">
        <v>278</v>
      </c>
      <c r="G221" s="125" t="s">
        <v>221</v>
      </c>
      <c r="H221" s="126">
        <v>12</v>
      </c>
      <c r="I221" s="127"/>
      <c r="J221" s="127">
        <f>ROUND(I221*H221,2)</f>
        <v>0</v>
      </c>
      <c r="K221" s="128"/>
      <c r="L221" s="25"/>
      <c r="M221" s="129" t="s">
        <v>1</v>
      </c>
      <c r="N221" s="130" t="s">
        <v>36</v>
      </c>
      <c r="O221" s="131">
        <v>0</v>
      </c>
      <c r="P221" s="131">
        <f>O221*H221</f>
        <v>0</v>
      </c>
      <c r="Q221" s="131">
        <v>0</v>
      </c>
      <c r="R221" s="131">
        <f>Q221*H221</f>
        <v>0</v>
      </c>
      <c r="S221" s="131">
        <v>0</v>
      </c>
      <c r="T221" s="132">
        <f>S221*H221</f>
        <v>0</v>
      </c>
      <c r="AR221" s="133" t="s">
        <v>267</v>
      </c>
      <c r="AT221" s="133" t="s">
        <v>120</v>
      </c>
      <c r="AU221" s="133" t="s">
        <v>81</v>
      </c>
      <c r="AY221" s="13" t="s">
        <v>116</v>
      </c>
      <c r="BE221" s="134">
        <f>IF(N221="základní",J221,0)</f>
        <v>0</v>
      </c>
      <c r="BF221" s="134">
        <f>IF(N221="snížená",J221,0)</f>
        <v>0</v>
      </c>
      <c r="BG221" s="134">
        <f>IF(N221="zákl. přenesená",J221,0)</f>
        <v>0</v>
      </c>
      <c r="BH221" s="134">
        <f>IF(N221="sníž. přenesená",J221,0)</f>
        <v>0</v>
      </c>
      <c r="BI221" s="134">
        <f>IF(N221="nulová",J221,0)</f>
        <v>0</v>
      </c>
      <c r="BJ221" s="13" t="s">
        <v>79</v>
      </c>
      <c r="BK221" s="134">
        <f>ROUND(I221*H221,2)</f>
        <v>0</v>
      </c>
      <c r="BL221" s="13" t="s">
        <v>267</v>
      </c>
      <c r="BM221" s="133" t="s">
        <v>279</v>
      </c>
    </row>
    <row r="222" spans="2:65" s="1" customFormat="1">
      <c r="B222" s="25"/>
      <c r="D222" s="135" t="s">
        <v>124</v>
      </c>
      <c r="F222" s="136" t="s">
        <v>278</v>
      </c>
      <c r="L222" s="25"/>
      <c r="M222" s="137"/>
      <c r="T222" s="48"/>
      <c r="AT222" s="13" t="s">
        <v>124</v>
      </c>
      <c r="AU222" s="13" t="s">
        <v>81</v>
      </c>
    </row>
    <row r="223" spans="2:65" s="1" customFormat="1" ht="16.5" customHeight="1">
      <c r="B223" s="121"/>
      <c r="C223" s="122" t="s">
        <v>280</v>
      </c>
      <c r="D223" s="122" t="s">
        <v>120</v>
      </c>
      <c r="E223" s="123" t="s">
        <v>331</v>
      </c>
      <c r="F223" s="124" t="s">
        <v>281</v>
      </c>
      <c r="G223" s="125" t="s">
        <v>221</v>
      </c>
      <c r="H223" s="126">
        <v>8</v>
      </c>
      <c r="I223" s="127"/>
      <c r="J223" s="127">
        <f>ROUND(I223*H223,2)</f>
        <v>0</v>
      </c>
      <c r="K223" s="128"/>
      <c r="L223" s="25"/>
      <c r="M223" s="129" t="s">
        <v>1</v>
      </c>
      <c r="N223" s="130" t="s">
        <v>36</v>
      </c>
      <c r="O223" s="131">
        <v>0</v>
      </c>
      <c r="P223" s="131">
        <f>O223*H223</f>
        <v>0</v>
      </c>
      <c r="Q223" s="131">
        <v>0</v>
      </c>
      <c r="R223" s="131">
        <f>Q223*H223</f>
        <v>0</v>
      </c>
      <c r="S223" s="131">
        <v>0</v>
      </c>
      <c r="T223" s="132">
        <f>S223*H223</f>
        <v>0</v>
      </c>
      <c r="AR223" s="133" t="s">
        <v>267</v>
      </c>
      <c r="AT223" s="133" t="s">
        <v>120</v>
      </c>
      <c r="AU223" s="133" t="s">
        <v>81</v>
      </c>
      <c r="AY223" s="13" t="s">
        <v>116</v>
      </c>
      <c r="BE223" s="134">
        <f>IF(N223="základní",J223,0)</f>
        <v>0</v>
      </c>
      <c r="BF223" s="134">
        <f>IF(N223="snížená",J223,0)</f>
        <v>0</v>
      </c>
      <c r="BG223" s="134">
        <f>IF(N223="zákl. přenesená",J223,0)</f>
        <v>0</v>
      </c>
      <c r="BH223" s="134">
        <f>IF(N223="sníž. přenesená",J223,0)</f>
        <v>0</v>
      </c>
      <c r="BI223" s="134">
        <f>IF(N223="nulová",J223,0)</f>
        <v>0</v>
      </c>
      <c r="BJ223" s="13" t="s">
        <v>79</v>
      </c>
      <c r="BK223" s="134">
        <f>ROUND(I223*H223,2)</f>
        <v>0</v>
      </c>
      <c r="BL223" s="13" t="s">
        <v>267</v>
      </c>
      <c r="BM223" s="133" t="s">
        <v>282</v>
      </c>
    </row>
    <row r="224" spans="2:65" s="1" customFormat="1">
      <c r="B224" s="25"/>
      <c r="D224" s="135" t="s">
        <v>124</v>
      </c>
      <c r="F224" s="136" t="s">
        <v>281</v>
      </c>
      <c r="L224" s="25"/>
      <c r="M224" s="138"/>
      <c r="N224" s="139"/>
      <c r="O224" s="139"/>
      <c r="P224" s="139"/>
      <c r="Q224" s="139"/>
      <c r="R224" s="139"/>
      <c r="S224" s="139"/>
      <c r="T224" s="140"/>
      <c r="AT224" s="13" t="s">
        <v>124</v>
      </c>
      <c r="AU224" s="13" t="s">
        <v>81</v>
      </c>
    </row>
    <row r="225" spans="2:12" s="1" customFormat="1" ht="6.95" customHeight="1">
      <c r="B225" s="37"/>
      <c r="C225" s="38"/>
      <c r="D225" s="38"/>
      <c r="E225" s="38"/>
      <c r="F225" s="38"/>
      <c r="G225" s="38"/>
      <c r="H225" s="38"/>
      <c r="I225" s="38"/>
      <c r="J225" s="38"/>
      <c r="K225" s="38"/>
      <c r="L225" s="25"/>
    </row>
  </sheetData>
  <autoFilter ref="C125:K224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01-07-2024 - Oprava kotel...</vt:lpstr>
      <vt:lpstr>'01-07-2024 - Oprava kotel...'!Názvy_tisku</vt:lpstr>
      <vt:lpstr>'Rekapitulace stavby'!Názvy_tisku</vt:lpstr>
      <vt:lpstr>'01-07-2024 - Oprava kotel...'!Oblast_tisku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Stefan</dc:creator>
  <cp:lastModifiedBy>Šára Marek</cp:lastModifiedBy>
  <cp:lastPrinted>2024-07-03T06:44:50Z</cp:lastPrinted>
  <dcterms:created xsi:type="dcterms:W3CDTF">2024-07-01T09:58:32Z</dcterms:created>
  <dcterms:modified xsi:type="dcterms:W3CDTF">2024-09-27T08:04:45Z</dcterms:modified>
</cp:coreProperties>
</file>